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6\SIG\SI-FOS-05\"/>
    </mc:Choice>
  </mc:AlternateContent>
  <xr:revisionPtr revIDLastSave="0" documentId="8_{F49F19D7-F3B8-4FA9-B6D3-929BF7C34D0A}" xr6:coauthVersionLast="47" xr6:coauthVersionMax="47" xr10:uidLastSave="{00000000-0000-0000-0000-000000000000}"/>
  <bookViews>
    <workbookView xWindow="-120" yWindow="-120" windowWidth="29040" windowHeight="15720" firstSheet="11" activeTab="21"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31" r:id="rId6"/>
    <sheet name="Ejecución Presupueto Base Emis" sheetId="830" r:id="rId7"/>
    <sheet name="Ejecución bonos Emit y Pagados" sheetId="826" r:id="rId8"/>
    <sheet name="Detalle1" sheetId="820" state="hidden" r:id="rId9"/>
    <sheet name="Detalle2" sheetId="824" state="hidden" r:id="rId10"/>
    <sheet name="Detalle3" sheetId="828" state="hidden" r:id="rId11"/>
    <sheet name="Anexo B " sheetId="641" r:id="rId12"/>
    <sheet name="Resumen" sheetId="319" state="hidden" r:id="rId13"/>
    <sheet name="Anexo C" sheetId="207" r:id="rId14"/>
    <sheet name="Anexo D.1" sheetId="780" r:id="rId15"/>
    <sheet name="Anexo D.2" sheetId="781" r:id="rId16"/>
    <sheet name="Anexo D.3" sheetId="782" r:id="rId17"/>
    <sheet name="Anexo D.4" sheetId="783" r:id="rId18"/>
    <sheet name="Anexo D.5" sheetId="787" r:id="rId19"/>
    <sheet name="Anexo E" sheetId="480" r:id="rId20"/>
    <sheet name="Anexo F" sheetId="368" r:id="rId21"/>
    <sheet name="Anexo G" sheetId="556"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20._Ejecución_Presupuesto_2022___Por_programa_de_financiamiento">Indice!$B$28</definedName>
    <definedName name="_26._Informe_Contro_Superávit_Específico">Indice!$B$34</definedName>
    <definedName name="_ced1" localSheetId="6">#REF!</definedName>
    <definedName name="_ced1">'[1]Sit. Familiar'!$E$4</definedName>
    <definedName name="_ced10" localSheetId="6">#REF!</definedName>
    <definedName name="_ced10">'[1]Sit. Familiar'!$E$13</definedName>
    <definedName name="_ced11" localSheetId="6">#REF!</definedName>
    <definedName name="_ced11">'[1]Sit. Familiar'!$E$14</definedName>
    <definedName name="_ced12" localSheetId="6">#REF!</definedName>
    <definedName name="_ced12">'[1]Sit. Familiar'!$E$15</definedName>
    <definedName name="_ced13" localSheetId="6">#REF!</definedName>
    <definedName name="_ced13">'[1]Sit. Familiar'!$E$16</definedName>
    <definedName name="_ced14" localSheetId="6">#REF!</definedName>
    <definedName name="_ced14">'[1]Sit. Familiar'!$E$17</definedName>
    <definedName name="_ced15" localSheetId="6">#REF!</definedName>
    <definedName name="_ced15">'[1]Sit. Familiar'!$E$18</definedName>
    <definedName name="_ced16" localSheetId="6">#REF!</definedName>
    <definedName name="_ced16">'[1]Sit. Familiar'!$E$19</definedName>
    <definedName name="_ced17">'[1]Sit. Familiar'!$E$20</definedName>
    <definedName name="_ced18">'[1]Sit. Familiar'!$E$21</definedName>
    <definedName name="_ced19">'[1]Sit. Familiar'!$E$22</definedName>
    <definedName name="_ced2" localSheetId="6">#REF!</definedName>
    <definedName name="_ced2">'[1]Sit. Familiar'!$E$5</definedName>
    <definedName name="_ced20">'[1]Sit. Familiar'!$E$23</definedName>
    <definedName name="_ced21">'[1]Sit. Familiar'!$E$24</definedName>
    <definedName name="_ced22">'[1]Sit. Familiar'!$E$25</definedName>
    <definedName name="_ced23">'[1]Sit. Familiar'!$E$26</definedName>
    <definedName name="_ced24">'[1]Sit. Familiar'!$E$27</definedName>
    <definedName name="_ced25">'[1]Sit. Familiar'!$E$28</definedName>
    <definedName name="_ced26">'[1]Sit. Familiar'!$E$29</definedName>
    <definedName name="_ced27">'[1]Sit. Familiar'!$E$30</definedName>
    <definedName name="_ced28">'[1]Sit. Familiar'!$E$31</definedName>
    <definedName name="_ced29">'[1]Sit. Familiar'!$E$32</definedName>
    <definedName name="_ced3" localSheetId="6">#REF!</definedName>
    <definedName name="_ced3">'[1]Sit. Familiar'!$E$6</definedName>
    <definedName name="_ced30">'[1]Sit. Familiar'!$E$33</definedName>
    <definedName name="_ced31">'[1]Sit. Familiar'!$E$34</definedName>
    <definedName name="_ced32">'[1]Sit. Familiar'!$E$35</definedName>
    <definedName name="_ced33">'[1]Sit. Familiar'!$E$36</definedName>
    <definedName name="_ced4" localSheetId="6">#REF!</definedName>
    <definedName name="_ced4">'[1]Sit. Familiar'!$E$7</definedName>
    <definedName name="_ced5" localSheetId="6">#REF!</definedName>
    <definedName name="_ced5">'[1]Sit. Familiar'!$E$8</definedName>
    <definedName name="_ced6" localSheetId="6">#REF!</definedName>
    <definedName name="_ced6">'[1]Sit. Familiar'!$E$9</definedName>
    <definedName name="_ced7" localSheetId="6">#REF!</definedName>
    <definedName name="_ced7">'[1]Sit. Familiar'!$E$10</definedName>
    <definedName name="_ced8" localSheetId="6">#REF!</definedName>
    <definedName name="_ced8">'[1]Sit. Familiar'!$E$11</definedName>
    <definedName name="_ced9" localSheetId="6">#REF!</definedName>
    <definedName name="_ced9">'[1]Sit. Familiar'!$E$12</definedName>
    <definedName name="_xlnm._FilterDatabase" localSheetId="11" hidden="1">'Anexo B '!#REF!</definedName>
    <definedName name="_xlnm._FilterDatabase" localSheetId="13" hidden="1">'Anexo C'!$K$135:$S$146</definedName>
    <definedName name="_xlnm._FilterDatabase" localSheetId="18" hidden="1">'Anexo D.5'!#REF!</definedName>
    <definedName name="_xlnm._FilterDatabase" localSheetId="5" hidden="1">'Ejecución Presupuesto Base Efec'!$A$8:$M$76</definedName>
    <definedName name="_xlnm._FilterDatabase" localSheetId="1" hidden="1">'Estadisticas 2025'!$B$492:$G$500</definedName>
    <definedName name="_xlnm._FilterDatabase" localSheetId="12" hidden="1">Resumen!$B$1:$I$718</definedName>
    <definedName name="AMPLIACION" localSheetId="14">#REF!</definedName>
    <definedName name="AMPLIACION" localSheetId="15">#REF!</definedName>
    <definedName name="AMPLIACION" localSheetId="16">#REF!</definedName>
    <definedName name="AMPLIACION" localSheetId="17">#REF!</definedName>
    <definedName name="AMPLIACION">#REF!</definedName>
    <definedName name="ANALISIS" localSheetId="14">#REF!</definedName>
    <definedName name="ANALISIS" localSheetId="15">#REF!</definedName>
    <definedName name="ANALISIS" localSheetId="16">#REF!</definedName>
    <definedName name="ANALISIS" localSheetId="17">#REF!</definedName>
    <definedName name="ANALISIS">#REF!</definedName>
    <definedName name="APROBACION" localSheetId="14">#REF!</definedName>
    <definedName name="APROBACION" localSheetId="15">#REF!</definedName>
    <definedName name="APROBACION" localSheetId="16">#REF!</definedName>
    <definedName name="APROBACION" localSheetId="17">#REF!</definedName>
    <definedName name="APROBACION">#REF!</definedName>
    <definedName name="_xlnm.Print_Area" localSheetId="11">'Anexo B '!$A$4:$E$540</definedName>
    <definedName name="_xlnm.Print_Area" localSheetId="13">'Anexo C'!$B$1:$H$134</definedName>
    <definedName name="_xlnm.Print_Area" localSheetId="14">'Anexo D.1'!$A$1:$K$139</definedName>
    <definedName name="_xlnm.Print_Area" localSheetId="15">'Anexo D.2'!$A$1:$L$88</definedName>
    <definedName name="_xlnm.Print_Area" localSheetId="16">'Anexo D.3'!$A$1:$K$307</definedName>
    <definedName name="_xlnm.Print_Area" localSheetId="17">'Anexo D.4'!#REF!</definedName>
    <definedName name="_xlnm.Print_Area" localSheetId="19">'Anexo E'!$A$1:$D$22</definedName>
    <definedName name="_xlnm.Print_Area" localSheetId="20">'Anexo F'!$A$1:$G$172</definedName>
    <definedName name="_xlnm.Print_Area" localSheetId="2">'Cumplimiento metas'!$A$1:$E$73</definedName>
    <definedName name="_xlnm.Print_Area" localSheetId="7">'Ejecución bonos Emit y Pagados'!$L$31:$P$57</definedName>
    <definedName name="_xlnm.Print_Area" localSheetId="5">'Ejecución Presupuesto Base Efec'!$A$8:$M$100</definedName>
    <definedName name="_xlnm.Print_Area" localSheetId="6">'Ejecución Presupueto Base Emis'!$B$1:$N$73</definedName>
    <definedName name="_xlnm.Print_Area" localSheetId="1">'Estadisticas 2025'!$A$1:$Q$658</definedName>
    <definedName name="_xlnm.Print_Area" localSheetId="0">Indice!$B$1:$B$55</definedName>
    <definedName name="_xlnm.Print_Area" localSheetId="4">'Inf. Cont. Superavit Esp.'!$A$1:$I$211</definedName>
    <definedName name="_xlnm.Print_Area" localSheetId="3">'Proyectos y casos disponib'!$A$1:$H$483</definedName>
    <definedName name="ASIGNACION" localSheetId="14">#REF!</definedName>
    <definedName name="ASIGNACION" localSheetId="15">#REF!</definedName>
    <definedName name="ASIGNACION" localSheetId="16">#REF!</definedName>
    <definedName name="ASIGNACION" localSheetId="17">#REF!</definedName>
    <definedName name="ASIGNACION">#REF!</definedName>
    <definedName name="DEVOLUCION" localSheetId="14">#REF!</definedName>
    <definedName name="DEVOLUCION" localSheetId="15">#REF!</definedName>
    <definedName name="DEVOLUCION" localSheetId="16">#REF!</definedName>
    <definedName name="DEVOLUCION" localSheetId="17">#REF!</definedName>
    <definedName name="DEVOLUCION">#REF!</definedName>
    <definedName name="Disponibilidad_ARTICULO_59." localSheetId="11">#REF!</definedName>
    <definedName name="Disponibilidad_ARTICULO_59." localSheetId="13">#REF!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17">#REF!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[2]Disp!#REF!</definedName>
    <definedName name="FOSUVI___Cuenta_Platino__52">#REF!</definedName>
    <definedName name="fuentes" localSheetId="5">[2]Disp!#REF!</definedName>
    <definedName name="fuentes">#REF!</definedName>
    <definedName name="INFORME" localSheetId="14">#REF!</definedName>
    <definedName name="INFORME" localSheetId="15">#REF!</definedName>
    <definedName name="INFORME" localSheetId="16">#REF!</definedName>
    <definedName name="INFORME" localSheetId="17">#REF!</definedName>
    <definedName name="INFORME">#REF!</definedName>
    <definedName name="INGRESO" localSheetId="14">#REF!</definedName>
    <definedName name="INGRESO" localSheetId="15">#REF!</definedName>
    <definedName name="INGRESO" localSheetId="16">#REF!</definedName>
    <definedName name="INGRESO" localSheetId="17">#REF!</definedName>
    <definedName name="INGRESO">#REF!</definedName>
    <definedName name="Lista" localSheetId="5">[2]Disp!#REF!</definedName>
    <definedName name="Lista">#REF!</definedName>
    <definedName name="marzo" localSheetId="11">#REF!</definedName>
    <definedName name="marzo" localSheetId="13">#REF!</definedName>
    <definedName name="marzo" localSheetId="3">#REF!</definedName>
    <definedName name="marzo">#REF!</definedName>
    <definedName name="MAYO" localSheetId="13">#REF!</definedName>
    <definedName name="MAYO" localSheetId="3">#REF!</definedName>
    <definedName name="MAYO">#REF!</definedName>
    <definedName name="nombre_1" localSheetId="14">'[3]INFORMACION DE INGRESOS Y FIS'!$B$6</definedName>
    <definedName name="nombre_1" localSheetId="15">'[3]INFORMACION DE INGRESOS Y FIS'!$B$6</definedName>
    <definedName name="nombre_1" localSheetId="16">'[3]INFORMACION DE INGRESOS Y FIS'!$B$6</definedName>
    <definedName name="nombre_1" localSheetId="17">'[3]INFORMACION DE INGRESOS Y FIS'!$B$6</definedName>
    <definedName name="nombre_1" localSheetId="5">#REF!</definedName>
    <definedName name="nombre_1" localSheetId="6">#REF!</definedName>
    <definedName name="nombre_1">'[4]INFORMACION DE INGRESOS Y FIS'!$B$6</definedName>
    <definedName name="nombre_10" localSheetId="14">'[5]INFORMACION DE INGRESOS Y FIS'!$B$13</definedName>
    <definedName name="nombre_10" localSheetId="15">'[5]INFORMACION DE INGRESOS Y FIS'!$B$13</definedName>
    <definedName name="nombre_10" localSheetId="16">'[5]INFORMACION DE INGRESOS Y FIS'!$B$13</definedName>
    <definedName name="nombre_10" localSheetId="17">'[5]INFORMACION DE INGRESOS Y FIS'!$B$13</definedName>
    <definedName name="nombre_10" localSheetId="5">#REF!</definedName>
    <definedName name="nombre_10" localSheetId="6">#REF!</definedName>
    <definedName name="nombre_10">'[6]INFORMACION DE INGRESOS Y FIS'!$B$13</definedName>
    <definedName name="nombre_11" localSheetId="14">'[5]INFORMACION DE INGRESOS Y FIS'!$B$14</definedName>
    <definedName name="nombre_11" localSheetId="15">'[5]INFORMACION DE INGRESOS Y FIS'!$B$14</definedName>
    <definedName name="nombre_11" localSheetId="16">'[5]INFORMACION DE INGRESOS Y FIS'!$B$14</definedName>
    <definedName name="nombre_11" localSheetId="17">'[5]INFORMACION DE INGRESOS Y FIS'!$B$14</definedName>
    <definedName name="nombre_11" localSheetId="5">#REF!</definedName>
    <definedName name="nombre_11" localSheetId="6">#REF!</definedName>
    <definedName name="nombre_11">'[6]INFORMACION DE INGRESOS Y FIS'!$B$14</definedName>
    <definedName name="nombre_12" localSheetId="14">'[5]INFORMACION DE INGRESOS Y FIS'!$B$15</definedName>
    <definedName name="nombre_12" localSheetId="15">'[5]INFORMACION DE INGRESOS Y FIS'!$B$15</definedName>
    <definedName name="nombre_12" localSheetId="16">'[5]INFORMACION DE INGRESOS Y FIS'!$B$15</definedName>
    <definedName name="nombre_12" localSheetId="17">'[5]INFORMACION DE INGRESOS Y FIS'!$B$15</definedName>
    <definedName name="nombre_12" localSheetId="5">#REF!</definedName>
    <definedName name="nombre_12" localSheetId="6">#REF!</definedName>
    <definedName name="nombre_12">'[6]INFORMACION DE INGRESOS Y FIS'!$B$15</definedName>
    <definedName name="nombre_13" localSheetId="14">'[5]INFORMACION DE INGRESOS Y FIS'!$B$16</definedName>
    <definedName name="nombre_13" localSheetId="15">'[5]INFORMACION DE INGRESOS Y FIS'!$B$16</definedName>
    <definedName name="nombre_13" localSheetId="16">'[5]INFORMACION DE INGRESOS Y FIS'!$B$16</definedName>
    <definedName name="nombre_13" localSheetId="17">'[5]INFORMACION DE INGRESOS Y FIS'!$B$16</definedName>
    <definedName name="nombre_13" localSheetId="5">#REF!</definedName>
    <definedName name="nombre_13" localSheetId="6">#REF!</definedName>
    <definedName name="nombre_13">'[6]INFORMACION DE INGRESOS Y FIS'!$B$16</definedName>
    <definedName name="nombre_14" localSheetId="14">'[5]INFORMACION DE INGRESOS Y FIS'!$B$17</definedName>
    <definedName name="nombre_14" localSheetId="15">'[5]INFORMACION DE INGRESOS Y FIS'!$B$17</definedName>
    <definedName name="nombre_14" localSheetId="16">'[5]INFORMACION DE INGRESOS Y FIS'!$B$17</definedName>
    <definedName name="nombre_14" localSheetId="17">'[5]INFORMACION DE INGRESOS Y FIS'!$B$17</definedName>
    <definedName name="nombre_14" localSheetId="5">#REF!</definedName>
    <definedName name="nombre_14" localSheetId="6">#REF!</definedName>
    <definedName name="nombre_14">'[6]INFORMACION DE INGRESOS Y FIS'!$B$17</definedName>
    <definedName name="nombre_2" localSheetId="14">'[3]INFORMACION DE INGRESOS Y FIS'!$B$7</definedName>
    <definedName name="nombre_2" localSheetId="15">'[3]INFORMACION DE INGRESOS Y FIS'!$B$7</definedName>
    <definedName name="nombre_2" localSheetId="16">'[3]INFORMACION DE INGRESOS Y FIS'!$B$7</definedName>
    <definedName name="nombre_2" localSheetId="17">'[3]INFORMACION DE INGRESOS Y FIS'!$B$7</definedName>
    <definedName name="nombre_2" localSheetId="5">#REF!</definedName>
    <definedName name="nombre_2" localSheetId="6">#REF!</definedName>
    <definedName name="nombre_2">'[4]INFORMACION DE INGRESOS Y FIS'!$B$7</definedName>
    <definedName name="nombre_3" localSheetId="14">'[3]INFORMACION DE INGRESOS Y FIS'!$B$8</definedName>
    <definedName name="nombre_3" localSheetId="15">'[3]INFORMACION DE INGRESOS Y FIS'!$B$8</definedName>
    <definedName name="nombre_3" localSheetId="16">'[3]INFORMACION DE INGRESOS Y FIS'!$B$8</definedName>
    <definedName name="nombre_3" localSheetId="17">'[3]INFORMACION DE INGRESOS Y FIS'!$B$8</definedName>
    <definedName name="nombre_3" localSheetId="5">#REF!</definedName>
    <definedName name="nombre_3" localSheetId="6">#REF!</definedName>
    <definedName name="nombre_3">'[4]INFORMACION DE INGRESOS Y FIS'!$B$8</definedName>
    <definedName name="nombre_4" localSheetId="14">'[3]INFORMACION DE INGRESOS Y FIS'!$B$9</definedName>
    <definedName name="nombre_4" localSheetId="15">'[3]INFORMACION DE INGRESOS Y FIS'!$B$9</definedName>
    <definedName name="nombre_4" localSheetId="16">'[3]INFORMACION DE INGRESOS Y FIS'!$B$9</definedName>
    <definedName name="nombre_4" localSheetId="17">'[3]INFORMACION DE INGRESOS Y FIS'!$B$9</definedName>
    <definedName name="nombre_4" localSheetId="5">#REF!</definedName>
    <definedName name="nombre_4" localSheetId="6">#REF!</definedName>
    <definedName name="nombre_4">'[4]INFORMACION DE INGRESOS Y FIS'!$B$9</definedName>
    <definedName name="nombre_5" localSheetId="14">'[5]INFORMACION DE INGRESOS Y FIS'!$B$8</definedName>
    <definedName name="nombre_5" localSheetId="15">'[5]INFORMACION DE INGRESOS Y FIS'!$B$8</definedName>
    <definedName name="nombre_5" localSheetId="16">'[5]INFORMACION DE INGRESOS Y FIS'!$B$8</definedName>
    <definedName name="nombre_5" localSheetId="17">'[5]INFORMACION DE INGRESOS Y FIS'!$B$8</definedName>
    <definedName name="nombre_5" localSheetId="5">#REF!</definedName>
    <definedName name="nombre_5" localSheetId="6">#REF!</definedName>
    <definedName name="nombre_5">'[6]INFORMACION DE INGRESOS Y FIS'!$B$8</definedName>
    <definedName name="nombre_6" localSheetId="14">'[5]INFORMACION DE INGRESOS Y FIS'!$B$9</definedName>
    <definedName name="nombre_6" localSheetId="15">'[5]INFORMACION DE INGRESOS Y FIS'!$B$9</definedName>
    <definedName name="nombre_6" localSheetId="16">'[5]INFORMACION DE INGRESOS Y FIS'!$B$9</definedName>
    <definedName name="nombre_6" localSheetId="17">'[5]INFORMACION DE INGRESOS Y FIS'!$B$9</definedName>
    <definedName name="nombre_6" localSheetId="5">#REF!</definedName>
    <definedName name="nombre_6" localSheetId="6">#REF!</definedName>
    <definedName name="nombre_6">'[6]INFORMACION DE INGRESOS Y FIS'!$B$9</definedName>
    <definedName name="nombre_7" localSheetId="14">'[5]INFORMACION DE INGRESOS Y FIS'!$B$10</definedName>
    <definedName name="nombre_7" localSheetId="15">'[5]INFORMACION DE INGRESOS Y FIS'!$B$10</definedName>
    <definedName name="nombre_7" localSheetId="16">'[5]INFORMACION DE INGRESOS Y FIS'!$B$10</definedName>
    <definedName name="nombre_7" localSheetId="17">'[5]INFORMACION DE INGRESOS Y FIS'!$B$10</definedName>
    <definedName name="nombre_7" localSheetId="5">#REF!</definedName>
    <definedName name="nombre_7" localSheetId="6">#REF!</definedName>
    <definedName name="nombre_7">'[6]INFORMACION DE INGRESOS Y FIS'!$B$10</definedName>
    <definedName name="nombre_8" localSheetId="14">'[5]INFORMACION DE INGRESOS Y FIS'!$B$11</definedName>
    <definedName name="nombre_8" localSheetId="15">'[5]INFORMACION DE INGRESOS Y FIS'!$B$11</definedName>
    <definedName name="nombre_8" localSheetId="16">'[5]INFORMACION DE INGRESOS Y FIS'!$B$11</definedName>
    <definedName name="nombre_8" localSheetId="17">'[5]INFORMACION DE INGRESOS Y FIS'!$B$11</definedName>
    <definedName name="nombre_8" localSheetId="5">#REF!</definedName>
    <definedName name="nombre_8" localSheetId="6">#REF!</definedName>
    <definedName name="nombre_8">'[6]INFORMACION DE INGRESOS Y FIS'!$B$11</definedName>
    <definedName name="nombre_9" localSheetId="14">'[5]INFORMACION DE INGRESOS Y FIS'!$B$12</definedName>
    <definedName name="nombre_9" localSheetId="15">'[5]INFORMACION DE INGRESOS Y FIS'!$B$12</definedName>
    <definedName name="nombre_9" localSheetId="16">'[5]INFORMACION DE INGRESOS Y FIS'!$B$12</definedName>
    <definedName name="nombre_9" localSheetId="17">'[5]INFORMACION DE INGRESOS Y FIS'!$B$12</definedName>
    <definedName name="nombre_9" localSheetId="5">#REF!</definedName>
    <definedName name="nombre_9" localSheetId="6">#REF!</definedName>
    <definedName name="nombre_9">'[6]INFORMACION DE INGRESOS Y FIS'!$B$12</definedName>
    <definedName name="nombre1" localSheetId="6">#REF!</definedName>
    <definedName name="nombre1">'[1]Sit. Familiar'!$D$4</definedName>
    <definedName name="nombre10" localSheetId="6">#REF!</definedName>
    <definedName name="nombre10">'[1]Sit. Familiar'!$D$13</definedName>
    <definedName name="nombre11" localSheetId="6">#REF!</definedName>
    <definedName name="nombre11">'[1]Sit. Familiar'!$D$14</definedName>
    <definedName name="nombre12" localSheetId="6">#REF!</definedName>
    <definedName name="nombre12">'[1]Sit. Familiar'!$D$15</definedName>
    <definedName name="nombre13" localSheetId="6">#REF!</definedName>
    <definedName name="nombre13">'[1]Sit. Familiar'!$D$16</definedName>
    <definedName name="nombre14" localSheetId="6">#REF!</definedName>
    <definedName name="nombre14">'[1]Sit. Familiar'!$D$17</definedName>
    <definedName name="nombre15" localSheetId="6">#REF!</definedName>
    <definedName name="nombre15">'[1]Sit. Familiar'!$D$18</definedName>
    <definedName name="nombre16" localSheetId="6">#REF!</definedName>
    <definedName name="nombre16">'[1]Sit. Familiar'!$D$19</definedName>
    <definedName name="nombre17">'[1]Sit. Familiar'!$D$20</definedName>
    <definedName name="nombre18">'[1]Sit. Familiar'!$D$21</definedName>
    <definedName name="nombre19">'[1]Sit. Familiar'!$D$22</definedName>
    <definedName name="nombre2" localSheetId="6">#REF!</definedName>
    <definedName name="nombre2">'[1]Sit. Familiar'!$D$5</definedName>
    <definedName name="nombre20">'[1]Sit. Familiar'!$D$23</definedName>
    <definedName name="nombre21">'[1]Sit. Familiar'!$D$24</definedName>
    <definedName name="nombre22">'[1]Sit. Familiar'!$D$25</definedName>
    <definedName name="nombre23">'[1]Sit. Familiar'!$D$26</definedName>
    <definedName name="nombre24">'[1]Sit. Familiar'!$D$27</definedName>
    <definedName name="nombre25">'[1]Sit. Familiar'!$D$28</definedName>
    <definedName name="nombre26">'[1]Sit. Familiar'!$D$29</definedName>
    <definedName name="nombre27">'[1]Sit. Familiar'!$D$30</definedName>
    <definedName name="nombre28">'[1]Sit. Familiar'!$D$31</definedName>
    <definedName name="nombre29">'[1]Sit. Familiar'!$D$32</definedName>
    <definedName name="nombre3" localSheetId="6">#REF!</definedName>
    <definedName name="nombre3">'[1]Sit. Familiar'!$D$6</definedName>
    <definedName name="nombre30">'[1]Sit. Familiar'!$D$33</definedName>
    <definedName name="nombre31">'[1]Sit. Familiar'!$D$34</definedName>
    <definedName name="nombre32">'[1]Sit. Familiar'!$D$35</definedName>
    <definedName name="nombre33">'[1]Sit. Familiar'!$D$36</definedName>
    <definedName name="nombre4" localSheetId="6">#REF!</definedName>
    <definedName name="nombre4">'[1]Sit. Familiar'!$D$7</definedName>
    <definedName name="nombre5" localSheetId="6">#REF!</definedName>
    <definedName name="nombre5">'[1]Sit. Familiar'!$D$8</definedName>
    <definedName name="nombre6" localSheetId="6">#REF!</definedName>
    <definedName name="nombre6">'[1]Sit. Familiar'!$D$9</definedName>
    <definedName name="nombre7" localSheetId="6">#REF!</definedName>
    <definedName name="nombre7">'[1]Sit. Familiar'!$D$10</definedName>
    <definedName name="nombre8" localSheetId="6">#REF!</definedName>
    <definedName name="nombre8">'[1]Sit. Familiar'!$D$11</definedName>
    <definedName name="nombre9" localSheetId="6">#REF!</definedName>
    <definedName name="nombre9">'[1]Sit. Familiar'!$D$12</definedName>
    <definedName name="SUSPENSION" localSheetId="14">#REF!</definedName>
    <definedName name="SUSPENSION" localSheetId="15">#REF!</definedName>
    <definedName name="SUSPENSION" localSheetId="16">#REF!</definedName>
    <definedName name="SUSPENSION" localSheetId="17">#REF!</definedName>
    <definedName name="SUSPENSION">#REF!</definedName>
    <definedName name="_xlnm.Print_Titles" localSheetId="11">'Anexo B '!$4:$9</definedName>
    <definedName name="_xlnm.Print_Titles" localSheetId="13">'Anexo C'!$1:$7</definedName>
    <definedName name="_xlnm.Print_Titles" localSheetId="14">'Anexo D.1'!#REF!</definedName>
    <definedName name="_xlnm.Print_Titles" localSheetId="16">'Anexo D.3'!$1:$6</definedName>
    <definedName name="_xlnm.Print_Titles" localSheetId="17">'Anexo D.4'!#REF!</definedName>
    <definedName name="_xlnm.Print_Titles" localSheetId="20">'Anexo F'!$1:$9</definedName>
    <definedName name="_xlnm.Print_Titles" localSheetId="2">'Cumplimiento metas'!$1:$4</definedName>
    <definedName name="_xlnm.Print_Titles" localSheetId="5">'Ejecución Presupuesto Base Efec'!$D:$D</definedName>
    <definedName name="_xlnm.Print_Titles" localSheetId="1">'Estadisticas 2025'!$1:$6</definedName>
    <definedName name="_xlnm.Print_Titles" localSheetId="3">'Proyectos y casos disponib'!$1:$6</definedName>
    <definedName name="TRASLADO" localSheetId="14">#REF!</definedName>
    <definedName name="TRASLADO" localSheetId="15">#REF!</definedName>
    <definedName name="TRASLADO" localSheetId="16">#REF!</definedName>
    <definedName name="TRASLADO" localSheetId="17">#REF!</definedName>
    <definedName name="TRASLADO">#REF!</definedName>
    <definedName name="TRT" localSheetId="14">'[7]INFORMACION DE INGRESOS Y FIS'!$B$11</definedName>
    <definedName name="TRT" localSheetId="15">'[7]INFORMACION DE INGRESOS Y FIS'!$B$11</definedName>
    <definedName name="TRT" localSheetId="16">'[7]INFORMACION DE INGRESOS Y FIS'!$B$11</definedName>
    <definedName name="TRT" localSheetId="17">'[7]INFORMACION DE INGRESOS Y FIS'!$B$11</definedName>
    <definedName name="TRT" localSheetId="5">#REF!</definedName>
    <definedName name="TRT" localSheetId="6">#REF!</definedName>
    <definedName name="TRT">'[8]INFORMACION DE INGRESOS Y FIS'!$B$11</definedName>
    <definedName name="ultimo" localSheetId="13">#REF!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3" hidden="1">'Anexo C'!$K$135:$S$146</definedName>
    <definedName name="Z_935DF80A_C4A8_4072_AD95_467BACE55650_.wvu.PrintArea" localSheetId="13" hidden="1">'Anexo C'!$B$5:$H$134</definedName>
    <definedName name="Z_935DF80A_C4A8_4072_AD95_467BACE55650_.wvu.PrintArea" localSheetId="14" hidden="1">'Anexo D.1'!#REF!</definedName>
    <definedName name="Z_935DF80A_C4A8_4072_AD95_467BACE55650_.wvu.PrintArea" localSheetId="15" hidden="1">'Anexo D.2'!#REF!</definedName>
    <definedName name="Z_935DF80A_C4A8_4072_AD95_467BACE55650_.wvu.PrintArea" localSheetId="16" hidden="1">'Anexo D.3'!#REF!</definedName>
    <definedName name="Z_935DF80A_C4A8_4072_AD95_467BACE55650_.wvu.PrintArea" localSheetId="17" hidden="1">'Anexo D.4'!#REF!</definedName>
    <definedName name="Z_935DF80A_C4A8_4072_AD95_467BACE55650_.wvu.PrintArea" localSheetId="2" hidden="1">'Cumplimiento metas'!$A$1:$F$77</definedName>
    <definedName name="Z_935DF80A_C4A8_4072_AD95_467BACE55650_.wvu.PrintArea" localSheetId="1" hidden="1">'Estadisticas 2025'!$A$1:$M$520</definedName>
    <definedName name="Z_935DF80A_C4A8_4072_AD95_467BACE55650_.wvu.PrintArea" localSheetId="0" hidden="1">Indice!$B$1:$B$55</definedName>
    <definedName name="Z_935DF80A_C4A8_4072_AD95_467BACE55650_.wvu.PrintArea" localSheetId="3" hidden="1">'Proyectos y casos disponib'!$A$1:$H$319</definedName>
    <definedName name="Z_935DF80A_C4A8_4072_AD95_467BACE55650_.wvu.PrintTitles" localSheetId="14" hidden="1">'Anexo D.1'!#REF!</definedName>
    <definedName name="Z_935DF80A_C4A8_4072_AD95_467BACE55650_.wvu.PrintTitles" localSheetId="15" hidden="1">'Anexo D.2'!#REF!</definedName>
    <definedName name="Z_935DF80A_C4A8_4072_AD95_467BACE55650_.wvu.PrintTitles" localSheetId="16" hidden="1">'Anexo D.3'!#REF!</definedName>
    <definedName name="Z_935DF80A_C4A8_4072_AD95_467BACE55650_.wvu.PrintTitles" localSheetId="17"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2025'!$312:$312</definedName>
  </definedNames>
  <calcPr calcId="191029"/>
  <customWorkbookViews>
    <customWorkbookView name="Vista1" guid="{935DF80A-C4A8-4072-AD95-467BACE55650}" maximized="1" windowWidth="1280" windowHeight="818" tabRatio="815" activeSheetId="121"/>
  </customWorkbookViews>
  <pivotCaches>
    <pivotCache cacheId="0" r:id="rId3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87" l="1"/>
  <c r="G23" i="787"/>
  <c r="G22" i="787"/>
  <c r="G21" i="787"/>
  <c r="G20" i="787"/>
  <c r="G19" i="787"/>
  <c r="G18" i="787"/>
  <c r="G17" i="787"/>
  <c r="I30" i="783"/>
  <c r="I13" i="783"/>
  <c r="I8" i="783"/>
  <c r="I297" i="782"/>
  <c r="I285" i="782"/>
  <c r="I276" i="782"/>
  <c r="I271" i="782"/>
  <c r="I266" i="782"/>
  <c r="I261" i="782"/>
  <c r="I257" i="782"/>
  <c r="I246" i="782"/>
  <c r="I230" i="782"/>
  <c r="I220" i="782"/>
  <c r="I199" i="782"/>
  <c r="I179" i="782"/>
  <c r="I173" i="782"/>
  <c r="I163" i="782"/>
  <c r="I151" i="782"/>
  <c r="I138" i="782"/>
  <c r="I114" i="782"/>
  <c r="I110" i="782"/>
  <c r="I87" i="782"/>
  <c r="I68" i="782"/>
  <c r="I60" i="782"/>
  <c r="I47" i="782"/>
  <c r="I40" i="782"/>
  <c r="I34" i="782"/>
  <c r="I27" i="782"/>
  <c r="I8" i="782"/>
  <c r="I69" i="781"/>
  <c r="I54" i="781"/>
  <c r="I50" i="781"/>
  <c r="I41" i="781"/>
  <c r="I37" i="781"/>
  <c r="I8" i="781"/>
  <c r="I139" i="780"/>
  <c r="I138" i="780"/>
  <c r="F135" i="780"/>
  <c r="I135" i="780" s="1"/>
  <c r="I132" i="780"/>
  <c r="I124" i="780"/>
  <c r="I121" i="780"/>
  <c r="I117" i="780"/>
  <c r="I110" i="780"/>
  <c r="I100" i="780"/>
  <c r="I92" i="780"/>
  <c r="I84" i="780"/>
  <c r="H79" i="780"/>
  <c r="I79" i="780" s="1"/>
  <c r="I63" i="780"/>
  <c r="I39" i="780"/>
  <c r="I8" i="780"/>
  <c r="N366" i="130" l="1"/>
  <c r="N365" i="130"/>
  <c r="N362" i="130"/>
  <c r="N361" i="130"/>
  <c r="N360" i="130"/>
  <c r="N359" i="130"/>
  <c r="N358" i="130"/>
  <c r="N357" i="130"/>
  <c r="N356" i="130"/>
  <c r="N355" i="130"/>
  <c r="N354" i="130"/>
  <c r="N353" i="130"/>
  <c r="N352" i="130"/>
  <c r="N351" i="130"/>
  <c r="N350" i="130"/>
  <c r="N349" i="130"/>
  <c r="N348" i="130"/>
  <c r="N347" i="130"/>
  <c r="N346" i="130"/>
  <c r="N345" i="130"/>
  <c r="N344" i="130"/>
  <c r="N343" i="130"/>
  <c r="L367" i="130"/>
  <c r="L366" i="130"/>
  <c r="L365" i="130"/>
  <c r="L361" i="130"/>
  <c r="L360" i="130"/>
  <c r="L359" i="130"/>
  <c r="L358" i="130"/>
  <c r="L357" i="130"/>
  <c r="L356" i="130"/>
  <c r="L355" i="130"/>
  <c r="L354" i="130"/>
  <c r="L352" i="130"/>
  <c r="L351" i="130"/>
  <c r="L350" i="130"/>
  <c r="L349" i="130"/>
  <c r="L348" i="130"/>
  <c r="L347" i="130"/>
  <c r="L346" i="130"/>
  <c r="L345" i="130"/>
  <c r="L344" i="130"/>
  <c r="L343" i="130"/>
  <c r="G367" i="130"/>
  <c r="G366" i="130"/>
  <c r="G365" i="130"/>
  <c r="G360" i="130"/>
  <c r="G359" i="130"/>
  <c r="G358" i="130"/>
  <c r="G357" i="130"/>
  <c r="G356" i="130"/>
  <c r="G355" i="130"/>
  <c r="G354" i="130"/>
  <c r="G352" i="130"/>
  <c r="G351" i="130"/>
  <c r="G350" i="130"/>
  <c r="G349" i="130"/>
  <c r="G348" i="130"/>
  <c r="G347" i="130"/>
  <c r="G346" i="130"/>
  <c r="G345" i="130"/>
  <c r="G344" i="130"/>
  <c r="G343" i="130"/>
  <c r="D368" i="130"/>
  <c r="D367" i="130"/>
  <c r="D366" i="130"/>
  <c r="D365" i="130"/>
  <c r="D360" i="130"/>
  <c r="D359" i="130"/>
  <c r="D358" i="130"/>
  <c r="D357" i="130"/>
  <c r="D356" i="130"/>
  <c r="D355" i="130"/>
  <c r="D354" i="130"/>
  <c r="D352" i="130"/>
  <c r="D351" i="130"/>
  <c r="D350" i="130"/>
  <c r="D349" i="130"/>
  <c r="D348" i="130"/>
  <c r="D347" i="130"/>
  <c r="D346" i="130"/>
  <c r="D345" i="130"/>
  <c r="D344" i="130"/>
  <c r="D343" i="130"/>
  <c r="B148" i="556" l="1"/>
  <c r="E50" i="207" l="1"/>
  <c r="E68" i="207"/>
  <c r="E39" i="207"/>
  <c r="E41" i="207"/>
  <c r="E76" i="207"/>
  <c r="G62" i="207"/>
  <c r="G60" i="207"/>
  <c r="G61" i="207"/>
  <c r="E383" i="187" l="1"/>
  <c r="E316" i="187"/>
  <c r="D188" i="187"/>
  <c r="E188" i="187"/>
  <c r="C188" i="187"/>
  <c r="E179" i="187"/>
  <c r="N368" i="130" l="1"/>
  <c r="M368" i="130"/>
  <c r="L368" i="130"/>
  <c r="K368" i="130"/>
  <c r="Y275" i="130"/>
  <c r="Z278" i="130"/>
  <c r="C132" i="130" l="1"/>
  <c r="C134" i="130"/>
  <c r="D134" i="130"/>
  <c r="D133" i="130"/>
  <c r="C133" i="130"/>
  <c r="G201" i="130" l="1"/>
  <c r="C26" i="480"/>
  <c r="D26" i="480"/>
  <c r="X278" i="130" l="1"/>
  <c r="E19" i="207" l="1"/>
  <c r="E52" i="207"/>
  <c r="G51" i="207"/>
  <c r="G50" i="207"/>
  <c r="H26" i="207"/>
  <c r="H27" i="207"/>
  <c r="H28" i="207"/>
  <c r="H29" i="207"/>
  <c r="H30" i="207"/>
  <c r="H31" i="207"/>
  <c r="H32" i="207"/>
  <c r="H33" i="207"/>
  <c r="H34" i="207"/>
  <c r="H35" i="207"/>
  <c r="H36" i="207"/>
  <c r="E83" i="207"/>
  <c r="E279" i="187"/>
  <c r="E115" i="187"/>
  <c r="D115" i="187"/>
  <c r="C115" i="187"/>
  <c r="E79" i="187"/>
  <c r="C79" i="187"/>
  <c r="B291" i="556" l="1"/>
  <c r="B268" i="556"/>
  <c r="B235" i="556"/>
  <c r="F170" i="368"/>
  <c r="E170" i="368"/>
  <c r="D170" i="368"/>
  <c r="G78" i="207" l="1"/>
  <c r="G76" i="207" l="1"/>
  <c r="G79" i="207"/>
  <c r="E247" i="187" l="1"/>
  <c r="E252" i="187" s="1"/>
  <c r="C247" i="187"/>
  <c r="C252" i="187" s="1"/>
  <c r="D142" i="130" l="1"/>
  <c r="D143" i="130"/>
  <c r="D161" i="130" l="1"/>
  <c r="D160" i="130"/>
  <c r="D159" i="130"/>
  <c r="C161" i="130"/>
  <c r="C160" i="130"/>
  <c r="C159" i="130"/>
  <c r="D329" i="130" l="1"/>
  <c r="C329" i="130"/>
  <c r="D132" i="130" l="1"/>
  <c r="D131" i="130"/>
  <c r="C131" i="130"/>
  <c r="D130" i="130"/>
  <c r="C130" i="130"/>
  <c r="D129" i="130"/>
  <c r="C129" i="130"/>
  <c r="D128" i="130"/>
  <c r="C128" i="130"/>
  <c r="X138" i="130"/>
  <c r="Y138" i="130"/>
  <c r="C135" i="130" l="1"/>
  <c r="D135" i="130"/>
  <c r="E38" i="207" l="1"/>
  <c r="E89" i="207"/>
  <c r="E75" i="207"/>
  <c r="Y276" i="130" l="1"/>
  <c r="Y41" i="130" l="1"/>
  <c r="X41" i="130"/>
  <c r="E92" i="207" l="1"/>
  <c r="E94" i="207" s="1"/>
  <c r="H61" i="207"/>
  <c r="H63" i="207"/>
  <c r="E389" i="187"/>
  <c r="D389" i="187"/>
  <c r="C389" i="187"/>
  <c r="D383" i="187"/>
  <c r="C383" i="187"/>
  <c r="D392" i="187" l="1"/>
  <c r="E392" i="187"/>
  <c r="C392" i="187"/>
  <c r="C554" i="130"/>
  <c r="C643" i="130" l="1"/>
  <c r="E11" i="120" l="1"/>
  <c r="E40" i="207" l="1"/>
  <c r="H90" i="207" l="1"/>
  <c r="G84" i="207"/>
  <c r="G85" i="207"/>
  <c r="G86" i="207"/>
  <c r="G87" i="207"/>
  <c r="G88" i="207"/>
  <c r="G89" i="207"/>
  <c r="G90" i="207"/>
  <c r="G91" i="207"/>
  <c r="G92" i="207"/>
  <c r="G93" i="207"/>
  <c r="G15" i="207"/>
  <c r="D279" i="187"/>
  <c r="C279" i="187"/>
  <c r="P211" i="130"/>
  <c r="G39" i="207" l="1"/>
  <c r="G26" i="207"/>
  <c r="G27" i="207"/>
  <c r="G28" i="207"/>
  <c r="G29" i="207"/>
  <c r="G30" i="207"/>
  <c r="G31" i="207"/>
  <c r="G32" i="207"/>
  <c r="G33" i="207"/>
  <c r="G34" i="207"/>
  <c r="G35" i="207"/>
  <c r="G36" i="207"/>
  <c r="G37" i="207"/>
  <c r="G38" i="207"/>
  <c r="G40" i="207"/>
  <c r="E60" i="207"/>
  <c r="E64" i="207" s="1"/>
  <c r="E77" i="207"/>
  <c r="G77" i="207" l="1"/>
  <c r="E80" i="207"/>
  <c r="C272" i="130"/>
  <c r="E24" i="207" l="1"/>
  <c r="E25" i="207"/>
  <c r="E42" i="207" l="1"/>
  <c r="G25" i="207"/>
  <c r="F59" i="207"/>
  <c r="G369" i="130" l="1"/>
  <c r="D369" i="130"/>
  <c r="C369" i="130"/>
  <c r="E367" i="130" s="1"/>
  <c r="E343" i="130" l="1"/>
  <c r="E344" i="130"/>
  <c r="G22" i="629" l="1"/>
  <c r="F22" i="629"/>
  <c r="D22" i="629"/>
  <c r="B22" i="629"/>
  <c r="E421" i="187"/>
  <c r="E330" i="187"/>
  <c r="D330" i="187"/>
  <c r="C330" i="187"/>
  <c r="D487" i="130" l="1"/>
  <c r="C487" i="130"/>
  <c r="D455" i="130"/>
  <c r="C455" i="130"/>
  <c r="F369" i="130"/>
  <c r="H367" i="130" s="1"/>
  <c r="H368" i="130" l="1"/>
  <c r="H345" i="130"/>
  <c r="E368" i="130"/>
  <c r="D272" i="130"/>
  <c r="D144" i="130" l="1"/>
  <c r="C144" i="130"/>
  <c r="C143" i="130"/>
  <c r="C142" i="130"/>
  <c r="Y150" i="130"/>
  <c r="C248" i="130" l="1"/>
  <c r="E213" i="130"/>
  <c r="E248" i="130"/>
  <c r="E535" i="130"/>
  <c r="E554" i="130"/>
  <c r="H201" i="130"/>
  <c r="G211" i="130"/>
  <c r="H211" i="130"/>
  <c r="O211" i="130"/>
  <c r="G212" i="130"/>
  <c r="H212" i="130"/>
  <c r="O212" i="130"/>
  <c r="K213" i="130"/>
  <c r="M213" i="130"/>
  <c r="H343" i="130"/>
  <c r="F535" i="130"/>
  <c r="F541" i="130" s="1"/>
  <c r="F554" i="130" s="1"/>
  <c r="E487" i="130" l="1"/>
  <c r="E455" i="130"/>
  <c r="H365" i="130"/>
  <c r="H361" i="130"/>
  <c r="H357" i="130"/>
  <c r="H353" i="130"/>
  <c r="H349" i="130"/>
  <c r="H363" i="130"/>
  <c r="H355" i="130"/>
  <c r="H351" i="130"/>
  <c r="H347" i="130"/>
  <c r="H366" i="130"/>
  <c r="H362" i="130"/>
  <c r="H358" i="130"/>
  <c r="H354" i="130"/>
  <c r="H350" i="130"/>
  <c r="H346" i="130"/>
  <c r="H364" i="130"/>
  <c r="H360" i="130"/>
  <c r="H356" i="130"/>
  <c r="H352" i="130"/>
  <c r="H348" i="130"/>
  <c r="H344" i="130"/>
  <c r="H359" i="130"/>
  <c r="H369"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C179" i="187" l="1"/>
  <c r="E404" i="187" l="1"/>
  <c r="C404" i="187"/>
  <c r="G83" i="207" l="1"/>
  <c r="G97" i="207"/>
  <c r="H97" i="207"/>
  <c r="H107" i="207"/>
  <c r="G107" i="207"/>
  <c r="E110" i="207" l="1"/>
  <c r="E47" i="207"/>
  <c r="X150" i="130" l="1"/>
  <c r="E266" i="187" l="1"/>
  <c r="E280" i="187" s="1"/>
  <c r="G10" i="207" l="1"/>
  <c r="H45" i="207" l="1"/>
  <c r="E139" i="187" l="1"/>
  <c r="E122" i="207" l="1"/>
  <c r="D127" i="207"/>
  <c r="D122" i="207"/>
  <c r="D110" i="207"/>
  <c r="D94" i="207"/>
  <c r="D80" i="207"/>
  <c r="D64" i="207"/>
  <c r="D52" i="207"/>
  <c r="D42" i="207"/>
  <c r="H120" i="207"/>
  <c r="G120" i="207"/>
  <c r="D404" i="187" l="1"/>
  <c r="C266" i="187"/>
  <c r="D266" i="187"/>
  <c r="D151" i="187"/>
  <c r="C151" i="187"/>
  <c r="E10" i="120" l="1"/>
  <c r="E13" i="120"/>
  <c r="E15" i="120"/>
  <c r="E16" i="120"/>
  <c r="E17" i="120"/>
  <c r="D231" i="130"/>
  <c r="G130" i="207" l="1"/>
  <c r="D179" i="187"/>
  <c r="E127" i="207" l="1"/>
  <c r="C316" i="187" l="1"/>
  <c r="H125" i="207" l="1"/>
  <c r="G125" i="207"/>
  <c r="D247" i="187" l="1"/>
  <c r="D252" i="187" s="1"/>
  <c r="D643" i="130" l="1"/>
  <c r="D25" i="120" l="1"/>
  <c r="G170" i="368" l="1"/>
  <c r="E172" i="368" s="1"/>
  <c r="D172" i="368"/>
  <c r="G67" i="207" l="1"/>
  <c r="H67" i="207"/>
  <c r="D535" i="130" l="1"/>
  <c r="D552" i="130" s="1"/>
  <c r="D554" i="130" s="1"/>
  <c r="G480" i="187" l="1"/>
  <c r="E57" i="207" l="1"/>
  <c r="E473" i="187"/>
  <c r="E480" i="187" s="1"/>
  <c r="D473" i="187"/>
  <c r="D480" i="187" s="1"/>
  <c r="C473" i="187"/>
  <c r="C480" i="187" s="1"/>
  <c r="E318" i="187"/>
  <c r="C231" i="130" l="1"/>
  <c r="C213" i="130" l="1"/>
  <c r="D79" i="187" l="1"/>
  <c r="C25" i="120" l="1"/>
  <c r="E25" i="120" s="1"/>
  <c r="D100" i="207" l="1"/>
  <c r="D19" i="207"/>
  <c r="G14" i="207"/>
  <c r="G16" i="207"/>
  <c r="G13" i="207" l="1"/>
  <c r="G99" i="207"/>
  <c r="G12" i="207"/>
  <c r="G98" i="207" l="1"/>
  <c r="G41" i="207" l="1"/>
  <c r="E151" i="187" l="1"/>
  <c r="C54" i="130" l="1"/>
  <c r="P212" i="130" l="1"/>
  <c r="G11" i="207" l="1"/>
  <c r="G9" i="207"/>
  <c r="C52" i="130" l="1"/>
  <c r="D52" i="130"/>
  <c r="C53" i="130"/>
  <c r="D53" i="130"/>
  <c r="D54" i="130"/>
  <c r="C55" i="130"/>
  <c r="D55" i="130"/>
  <c r="C56" i="130"/>
  <c r="D56" i="130"/>
  <c r="C57" i="130"/>
  <c r="D57" i="130"/>
  <c r="C58" i="130"/>
  <c r="D58" i="130"/>
  <c r="G55" i="207" l="1"/>
  <c r="G71" i="207"/>
  <c r="G74" i="207"/>
  <c r="G72" i="207"/>
  <c r="G75" i="207" l="1"/>
  <c r="H16" i="207" l="1"/>
  <c r="H12" i="207"/>
  <c r="H99" i="207"/>
  <c r="H98" i="207"/>
  <c r="H11" i="207"/>
  <c r="H55" i="207"/>
  <c r="H10" i="207"/>
  <c r="H71" i="207"/>
  <c r="H72" i="207"/>
  <c r="H9" i="207"/>
  <c r="C273" i="130" l="1"/>
  <c r="D273" i="130"/>
  <c r="C19" i="120" l="1"/>
  <c r="E24" i="120"/>
  <c r="E22" i="120"/>
  <c r="C27" i="120" l="1"/>
  <c r="D21" i="130" l="1"/>
  <c r="D36" i="130"/>
  <c r="D72" i="130"/>
  <c r="D146" i="130"/>
  <c r="D162" i="130"/>
  <c r="D201" i="130"/>
  <c r="C644" i="130"/>
  <c r="W638" i="130" l="1"/>
  <c r="X638" i="130"/>
  <c r="X639" i="130"/>
  <c r="X637" i="130"/>
  <c r="D118" i="130"/>
  <c r="D117" i="130"/>
  <c r="D114" i="130"/>
  <c r="D120" i="130"/>
  <c r="D93" i="130"/>
  <c r="D116" i="130"/>
  <c r="D115" i="130"/>
  <c r="D163" i="130"/>
  <c r="D107" i="130"/>
  <c r="D119" i="130"/>
  <c r="D59" i="130"/>
  <c r="D121" i="130" l="1"/>
  <c r="C274" i="130" l="1"/>
  <c r="C275" i="130" s="1"/>
  <c r="D316" i="187" l="1"/>
  <c r="Z247" i="130" l="1"/>
  <c r="W21" i="130" l="1"/>
  <c r="U14" i="130" s="1"/>
  <c r="C72" i="130" l="1"/>
  <c r="Z246" i="130" l="1"/>
  <c r="X21" i="130" l="1"/>
  <c r="E348" i="130" l="1"/>
  <c r="E356" i="130"/>
  <c r="E364" i="130"/>
  <c r="E349" i="130"/>
  <c r="E357" i="130"/>
  <c r="E365" i="130"/>
  <c r="E350" i="130"/>
  <c r="E358" i="130"/>
  <c r="E366" i="130"/>
  <c r="E351" i="130"/>
  <c r="E359" i="130"/>
  <c r="E352" i="130"/>
  <c r="E360" i="130"/>
  <c r="E345" i="130"/>
  <c r="E353" i="130"/>
  <c r="E361" i="130"/>
  <c r="E355" i="130"/>
  <c r="E346" i="130"/>
  <c r="E354" i="130"/>
  <c r="E362" i="130"/>
  <c r="E347" i="130"/>
  <c r="E363" i="130"/>
  <c r="G69" i="207"/>
  <c r="G22" i="207"/>
  <c r="G23" i="207"/>
  <c r="G24" i="207"/>
  <c r="E369" i="130" l="1"/>
  <c r="C146" i="130"/>
  <c r="W640" i="130" l="1"/>
  <c r="W642" i="130"/>
  <c r="W639" i="130"/>
  <c r="X642" i="130"/>
  <c r="W641" i="130"/>
  <c r="X641" i="130"/>
  <c r="X640" i="130"/>
  <c r="X647" i="130"/>
  <c r="Y647" i="130"/>
  <c r="W637" i="130"/>
  <c r="W636" i="130"/>
  <c r="X633" i="130"/>
  <c r="X634" i="130"/>
  <c r="W633" i="130"/>
  <c r="X636" i="130"/>
  <c r="X635" i="130"/>
  <c r="W634" i="130"/>
  <c r="W635" i="130"/>
  <c r="AB644" i="130"/>
  <c r="AC644" i="130"/>
  <c r="Y94" i="130" l="1"/>
  <c r="X94" i="130"/>
  <c r="D139" i="187" l="1"/>
  <c r="C139" i="187"/>
  <c r="E328" i="187" l="1"/>
  <c r="E332" i="187" s="1"/>
  <c r="D328" i="187"/>
  <c r="D332" i="187" s="1"/>
  <c r="C328" i="187"/>
  <c r="C332" i="187" s="1"/>
  <c r="H87" i="207" l="1"/>
  <c r="H130" i="207"/>
  <c r="H23" i="207"/>
  <c r="H22" i="207"/>
  <c r="H69" i="207"/>
  <c r="D334" i="187"/>
  <c r="C334" i="187" l="1"/>
  <c r="E334" i="187"/>
  <c r="X164" i="130" l="1"/>
  <c r="Y164" i="130"/>
  <c r="E105" i="207" l="1"/>
  <c r="E133" i="207" l="1"/>
  <c r="H73" i="207"/>
  <c r="G73" i="207"/>
  <c r="H86" i="207"/>
  <c r="H88" i="207" l="1"/>
  <c r="H60" i="207"/>
  <c r="H62" i="207"/>
  <c r="H14" i="207"/>
  <c r="H68" i="207"/>
  <c r="H24" i="207"/>
  <c r="H41" i="207"/>
  <c r="H39" i="207"/>
  <c r="H38" i="207"/>
  <c r="H15" i="207"/>
  <c r="H89" i="207"/>
  <c r="H40" i="207"/>
  <c r="H93" i="207"/>
  <c r="H74" i="207"/>
  <c r="H50" i="207"/>
  <c r="H51" i="207"/>
  <c r="H37" i="207"/>
  <c r="H13" i="207"/>
  <c r="H79" i="207"/>
  <c r="H78" i="207"/>
  <c r="H76" i="207"/>
  <c r="H91" i="207"/>
  <c r="H75" i="207"/>
  <c r="H77" i="207"/>
  <c r="H25" i="207"/>
  <c r="H83" i="207"/>
  <c r="H92" i="207"/>
  <c r="D118" i="207"/>
  <c r="D105" i="207"/>
  <c r="H102" i="207"/>
  <c r="G102" i="207"/>
  <c r="H85" i="207"/>
  <c r="G68" i="207"/>
  <c r="D57" i="207"/>
  <c r="G56" i="207"/>
  <c r="D47" i="207"/>
  <c r="G45" i="207"/>
  <c r="E369" i="187"/>
  <c r="D369" i="187"/>
  <c r="C369" i="187"/>
  <c r="E352" i="187"/>
  <c r="E514" i="187" s="1"/>
  <c r="D352" i="187"/>
  <c r="D514" i="187" s="1"/>
  <c r="C352" i="187"/>
  <c r="E342" i="187"/>
  <c r="E346" i="187" s="1"/>
  <c r="D342" i="187"/>
  <c r="D346" i="187" s="1"/>
  <c r="C342" i="187"/>
  <c r="C346" i="187" s="1"/>
  <c r="D280" i="187"/>
  <c r="D318" i="187" s="1"/>
  <c r="E120" i="187"/>
  <c r="E193" i="187" s="1"/>
  <c r="D120" i="187"/>
  <c r="D193" i="187" s="1"/>
  <c r="C120" i="187"/>
  <c r="C193" i="187" s="1"/>
  <c r="D19" i="120"/>
  <c r="D27" i="120" s="1"/>
  <c r="E27" i="120" s="1"/>
  <c r="C535" i="130"/>
  <c r="Y277" i="130"/>
  <c r="Y278" i="130" s="1"/>
  <c r="AC248" i="130"/>
  <c r="X251" i="130"/>
  <c r="AE247" i="130"/>
  <c r="AE246" i="130"/>
  <c r="AL213" i="130"/>
  <c r="AH213" i="130"/>
  <c r="AM212" i="130"/>
  <c r="AI212" i="130"/>
  <c r="AM211" i="130"/>
  <c r="AI211" i="130"/>
  <c r="C162" i="130"/>
  <c r="Y107" i="130"/>
  <c r="X107" i="130"/>
  <c r="Y71" i="130"/>
  <c r="X71" i="130"/>
  <c r="Z41" i="130"/>
  <c r="U18" i="130"/>
  <c r="E255" i="187" l="1"/>
  <c r="E457" i="187" s="1"/>
  <c r="E484" i="187" s="1"/>
  <c r="C255" i="187"/>
  <c r="C457" i="187" s="1"/>
  <c r="C484" i="187" s="1"/>
  <c r="D274" i="130"/>
  <c r="D275" i="130" s="1"/>
  <c r="E517" i="187"/>
  <c r="C114" i="130"/>
  <c r="D133" i="207"/>
  <c r="C280" i="187"/>
  <c r="C318" i="187" s="1"/>
  <c r="E19" i="120"/>
  <c r="C116" i="130"/>
  <c r="Y23" i="130"/>
  <c r="C119" i="130"/>
  <c r="C115" i="130"/>
  <c r="C201" i="130"/>
  <c r="C120" i="130"/>
  <c r="C118" i="130"/>
  <c r="C117" i="130"/>
  <c r="C21" i="130"/>
  <c r="U16" i="130"/>
  <c r="C93" i="130"/>
  <c r="C107" i="130"/>
  <c r="U19" i="130"/>
  <c r="U17" i="130"/>
  <c r="U20" i="130"/>
  <c r="C163" i="130"/>
  <c r="C36" i="130"/>
  <c r="U15" i="130"/>
  <c r="H70" i="207"/>
  <c r="G70" i="207"/>
  <c r="H84" i="207"/>
  <c r="H56" i="207"/>
  <c r="C121" i="130" l="1"/>
  <c r="V36" i="130"/>
  <c r="V34" i="130"/>
  <c r="V35" i="130"/>
  <c r="V33" i="130"/>
  <c r="C59" i="130"/>
  <c r="U21" i="130"/>
  <c r="D255" i="187" l="1"/>
  <c r="D457" i="187" s="1"/>
  <c r="D484"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<sst xmlns="http://schemas.openxmlformats.org/spreadsheetml/2006/main" count="16479" uniqueCount="1888">
  <si>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</si>
  <si>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</si>
  <si>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</si>
  <si>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</si>
  <si>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</si>
  <si>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</si>
  <si>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</si>
  <si>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</si>
  <si>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</si>
  <si>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</si>
  <si>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</si>
  <si>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</si>
  <si>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</si>
  <si>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</si>
  <si>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</si>
  <si>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</si>
  <si>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</si>
  <si>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</si>
  <si>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</si>
  <si>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</si>
  <si>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</si>
  <si>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</si>
  <si>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</si>
  <si>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</si>
  <si>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</si>
  <si>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</si>
  <si>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</si>
  <si>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</si>
  <si>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</si>
  <si>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</si>
  <si>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</si>
  <si>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</si>
  <si>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</si>
  <si>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</si>
  <si>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</si>
  <si>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</si>
  <si>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</si>
  <si>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</si>
  <si>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</si>
  <si>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</si>
  <si>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</si>
  <si>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</si>
  <si>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</si>
  <si>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</si>
  <si>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</si>
  <si>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</si>
  <si>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</si>
  <si>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</si>
  <si>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</si>
  <si>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</si>
  <si>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</si>
  <si>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</si>
  <si>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</si>
  <si>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</si>
  <si>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</si>
  <si>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</si>
  <si>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</si>
  <si>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</si>
  <si>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</si>
  <si>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</si>
  <si>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</si>
  <si>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</si>
  <si>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</si>
  <si>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</si>
  <si>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</si>
  <si>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</si>
  <si>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</si>
  <si>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</si>
  <si>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</si>
  <si>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</si>
  <si>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</si>
  <si>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</si>
  <si>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</si>
  <si>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</si>
  <si>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</si>
  <si>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</si>
  <si>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</si>
  <si>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</si>
  <si>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</si>
  <si>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</si>
  <si>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</si>
  <si>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</si>
  <si>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</si>
  <si>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</si>
  <si>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</si>
  <si>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</si>
  <si>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</si>
  <si>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</si>
  <si>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</si>
  <si>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</si>
  <si>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</si>
  <si>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</si>
  <si>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</si>
  <si>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</si>
  <si>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</si>
  <si>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</si>
  <si>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</si>
  <si>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</si>
  <si>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</si>
  <si>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</si>
  <si>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</si>
  <si>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</si>
  <si>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</si>
  <si>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</si>
  <si>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</si>
  <si>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</si>
  <si>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</si>
  <si>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</si>
  <si>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</si>
  <si>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</si>
  <si>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</si>
  <si>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</si>
  <si>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</si>
  <si>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</si>
  <si>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</si>
  <si>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</si>
  <si>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</si>
  <si>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</si>
  <si>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</si>
  <si>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</si>
  <si>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</si>
  <si>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</si>
  <si>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</si>
  <si>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</si>
  <si>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</si>
  <si>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</si>
  <si>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</si>
  <si>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</si>
  <si>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</si>
  <si>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</si>
  <si>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</si>
  <si>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</si>
  <si>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</si>
  <si>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</si>
  <si>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</si>
  <si>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</si>
  <si>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</si>
  <si>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</si>
  <si>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</si>
  <si>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</si>
  <si>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</si>
  <si>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</si>
  <si>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</si>
  <si>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</si>
  <si>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</si>
  <si>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</si>
  <si>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</si>
  <si>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</si>
  <si>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</si>
  <si>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</si>
  <si>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</si>
  <si>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</si>
  <si>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</si>
  <si>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</si>
  <si>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</si>
  <si>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</si>
  <si>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</si>
  <si>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</si>
  <si>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</si>
  <si>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</si>
  <si>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</si>
  <si>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</si>
  <si>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</si>
  <si>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</si>
  <si>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</si>
  <si>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</si>
  <si>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</si>
  <si>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</si>
  <si>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</si>
  <si>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</si>
  <si>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</si>
  <si>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</si>
  <si>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</si>
  <si>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</si>
  <si>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</si>
  <si>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</si>
  <si>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</si>
  <si>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</si>
  <si>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</si>
  <si>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</si>
  <si>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</si>
  <si>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</si>
  <si>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</si>
  <si>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</si>
  <si>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</si>
  <si>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</si>
  <si>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</si>
  <si>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</si>
  <si>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</si>
  <si>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</si>
  <si>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</si>
  <si>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</si>
  <si>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</si>
  <si>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</si>
  <si>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</si>
  <si>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</si>
  <si>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</si>
  <si>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</si>
  <si>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</si>
  <si>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</si>
  <si>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</si>
  <si>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</si>
  <si>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</si>
  <si>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</si>
  <si>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</si>
  <si>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</si>
  <si>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</si>
  <si>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</si>
  <si>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</si>
  <si>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</si>
  <si>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</si>
  <si>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</si>
  <si>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</si>
  <si>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</si>
  <si>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</si>
  <si>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</si>
  <si>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</si>
  <si>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</si>
  <si>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</si>
  <si>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</si>
  <si>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</si>
  <si>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</si>
  <si>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</si>
  <si>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</si>
  <si>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</si>
  <si>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</si>
  <si>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</si>
  <si>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</si>
  <si>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</si>
  <si>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</si>
  <si>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</si>
  <si>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</si>
  <si>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</si>
  <si>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</si>
  <si>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</si>
  <si>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</si>
  <si>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</si>
  <si>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</si>
  <si>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</si>
  <si>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</si>
  <si>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</si>
  <si>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</si>
  <si>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</si>
  <si>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</si>
  <si>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</si>
  <si>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</si>
  <si>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</si>
  <si>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</si>
  <si>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</si>
  <si>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</si>
  <si>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</si>
  <si>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</si>
  <si>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</si>
  <si>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</si>
  <si>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</si>
  <si>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</si>
  <si>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</si>
  <si>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</si>
  <si>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</si>
  <si>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</si>
  <si>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</si>
  <si>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</si>
  <si>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</si>
  <si>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</si>
  <si>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</si>
  <si>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</si>
  <si>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</si>
  <si>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</si>
  <si>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</si>
  <si>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</si>
  <si>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</si>
  <si>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</si>
  <si>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</si>
  <si>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</si>
  <si>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</si>
  <si>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</si>
  <si>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</si>
  <si>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</si>
  <si>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</si>
  <si>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</si>
  <si>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</si>
  <si>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</si>
  <si>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</si>
  <si>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</si>
  <si>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</si>
  <si>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</si>
  <si>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</si>
  <si>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</si>
  <si>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</si>
  <si>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</si>
  <si>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</si>
  <si>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</si>
  <si>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</si>
  <si>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</si>
  <si>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</si>
  <si>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</si>
  <si>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</si>
  <si>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</si>
  <si>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</si>
  <si>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</si>
  <si>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</si>
  <si>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</si>
  <si>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</si>
  <si>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</si>
  <si>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</si>
  <si>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</si>
  <si>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</si>
  <si>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</si>
  <si>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</si>
  <si>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</si>
  <si>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</si>
  <si>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</si>
  <si>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</si>
  <si>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</si>
  <si>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</si>
  <si>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</si>
  <si>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</si>
  <si>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</si>
  <si>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</si>
  <si>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</si>
  <si>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</si>
  <si>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</si>
  <si>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</si>
  <si>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</si>
  <si>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</si>
  <si>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</si>
  <si>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</si>
  <si>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</si>
  <si>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</si>
  <si>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</si>
  <si>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</si>
  <si>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</si>
  <si>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</si>
  <si>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</si>
  <si>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</si>
  <si>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</si>
  <si>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</si>
  <si>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</si>
  <si>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</si>
  <si>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</si>
  <si>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</si>
  <si>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</si>
  <si>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</si>
  <si>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</si>
  <si>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</si>
  <si>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</si>
  <si>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</si>
  <si>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</si>
  <si>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</si>
  <si>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</si>
  <si>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</si>
  <si>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</si>
  <si>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</si>
  <si>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</si>
  <si>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</si>
  <si>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</si>
  <si>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</si>
  <si>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</si>
  <si>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</si>
  <si>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</si>
  <si>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</si>
  <si>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</si>
  <si>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</si>
  <si>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</si>
  <si>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</si>
  <si>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</si>
  <si>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</si>
  <si>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</si>
  <si>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</si>
  <si>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</si>
  <si>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</si>
  <si>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</si>
  <si>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</si>
  <si>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</si>
  <si>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</si>
  <si>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</si>
  <si>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</si>
  <si>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</si>
  <si>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</si>
  <si>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</si>
  <si>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</si>
  <si>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</si>
  <si>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</si>
  <si>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</si>
  <si>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</si>
  <si>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</si>
  <si>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</si>
  <si>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</si>
  <si>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</si>
  <si>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</si>
  <si>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</si>
  <si>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</si>
  <si>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</si>
  <si>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</si>
  <si>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</si>
  <si>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</si>
  <si>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</si>
  <si>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</si>
  <si>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</si>
  <si>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</si>
  <si>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</si>
  <si>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</si>
  <si>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</si>
  <si>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</si>
  <si>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</si>
  <si>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</si>
  <si>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</si>
  <si>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</si>
  <si>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</si>
  <si>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</si>
  <si>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</si>
  <si>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</si>
  <si>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</si>
  <si>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</si>
  <si>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</si>
  <si>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</si>
  <si>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</si>
  <si>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</si>
  <si>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</si>
  <si>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</si>
  <si>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</si>
  <si>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</si>
  <si>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</si>
  <si>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</si>
  <si>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</si>
  <si>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</si>
  <si>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</si>
  <si>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</si>
  <si>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</si>
  <si>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</si>
  <si>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</si>
  <si>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</si>
  <si>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</si>
  <si>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</si>
  <si>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</si>
  <si>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</si>
  <si>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</si>
  <si>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</si>
  <si>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</si>
  <si>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</si>
  <si>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</si>
  <si>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</si>
  <si>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</si>
  <si>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</si>
  <si>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</si>
  <si>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</si>
  <si>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</si>
  <si>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</si>
  <si>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</si>
  <si>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</si>
  <si>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</si>
  <si>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</si>
  <si>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</si>
  <si>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</si>
  <si>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</si>
  <si>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</si>
  <si>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</si>
  <si>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</si>
  <si>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</si>
  <si>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</si>
  <si>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</si>
  <si>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</si>
  <si>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</si>
  <si>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</si>
  <si>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</si>
  <si>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</si>
  <si>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</si>
  <si>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</si>
  <si>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</si>
  <si>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</si>
  <si>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</si>
  <si>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</si>
  <si>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</si>
  <si>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</si>
  <si>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</si>
  <si>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</si>
  <si>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</si>
  <si>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</si>
  <si>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</si>
  <si>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</si>
  <si>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</si>
  <si>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</si>
  <si>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</si>
  <si>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</si>
  <si>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</si>
  <si>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</si>
  <si>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</si>
  <si>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</si>
  <si>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</si>
  <si>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</si>
  <si>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</si>
  <si>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</si>
  <si>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</si>
  <si>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</si>
  <si>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</si>
  <si>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</si>
  <si>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</si>
  <si>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</si>
  <si>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</si>
  <si>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</si>
  <si>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</si>
  <si>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</si>
  <si>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</si>
  <si>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</si>
  <si>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</si>
  <si>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</si>
  <si>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</si>
  <si>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</si>
  <si>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</si>
  <si>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</si>
  <si>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</si>
  <si>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</si>
  <si>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</si>
  <si>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</si>
  <si>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</si>
  <si>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</si>
  <si>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</si>
  <si>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</si>
  <si>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</si>
  <si>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</si>
  <si>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</si>
  <si>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</si>
  <si>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</si>
  <si>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</si>
  <si>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</si>
  <si>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</si>
  <si>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</si>
  <si>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</si>
  <si>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</si>
  <si>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</si>
  <si>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</si>
  <si>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</si>
  <si>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</si>
  <si>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</si>
  <si>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</si>
  <si>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</si>
  <si>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Subotal Periodos Anteriores:</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</si>
  <si>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</si>
  <si>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</si>
  <si>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</si>
  <si>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</si>
  <si>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</si>
  <si>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</si>
  <si>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</si>
  <si>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</si>
  <si>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</si>
  <si>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</si>
  <si>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</si>
  <si>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</si>
  <si>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</si>
  <si>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</si>
  <si>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</si>
  <si>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</si>
  <si>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</si>
  <si>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</si>
  <si>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</si>
  <si>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</si>
  <si>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</si>
  <si>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</si>
  <si>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</si>
  <si>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</si>
  <si>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</si>
  <si>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</si>
  <si>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</si>
  <si>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</si>
  <si>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</si>
  <si>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</si>
  <si>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</si>
  <si>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</si>
  <si>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</si>
  <si>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</si>
  <si>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</si>
  <si>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</si>
  <si>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</si>
  <si>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</si>
  <si>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</si>
  <si>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</si>
  <si>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</si>
  <si>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</si>
  <si>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</si>
  <si>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</si>
  <si>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</si>
  <si>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</si>
  <si>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</si>
  <si>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</si>
  <si>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</si>
  <si>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</si>
  <si>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</si>
  <si>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</si>
  <si>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</si>
  <si>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</si>
  <si>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</si>
  <si>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</si>
  <si>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</si>
  <si>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</si>
  <si>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</si>
  <si>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</si>
  <si>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</si>
  <si>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</si>
  <si>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</si>
  <si>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</si>
  <si>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</si>
  <si>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</si>
  <si>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</si>
  <si>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</si>
  <si>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</si>
  <si>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</si>
  <si>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</si>
  <si>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</si>
  <si>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</si>
  <si>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</si>
  <si>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</si>
  <si>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</si>
  <si>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</si>
  <si>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</si>
  <si>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</si>
  <si>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</si>
  <si>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</si>
  <si>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</si>
  <si>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</si>
  <si>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</si>
  <si>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</si>
  <si>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</si>
  <si>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</si>
  <si>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</si>
  <si>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</si>
  <si>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</si>
  <si>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</si>
  <si>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</si>
  <si>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</si>
  <si>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</si>
  <si>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</si>
  <si>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</si>
  <si>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</si>
  <si>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</si>
  <si>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</si>
  <si>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</si>
  <si>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</si>
  <si>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</si>
  <si>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</si>
  <si>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</si>
  <si>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</si>
  <si>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</si>
  <si>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</si>
  <si>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</si>
  <si>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</si>
  <si>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</si>
  <si>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</si>
  <si>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</si>
  <si>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</si>
  <si>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</si>
  <si>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</si>
  <si>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</si>
  <si>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</si>
  <si>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</si>
  <si>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</si>
  <si>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</si>
  <si>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</si>
  <si>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</si>
  <si>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</si>
  <si>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</si>
  <si>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</si>
  <si>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</si>
  <si>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</si>
  <si>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</si>
  <si>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</si>
  <si>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</si>
  <si>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</si>
  <si>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</si>
  <si>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</si>
  <si>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</si>
  <si>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</si>
  <si>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</si>
  <si>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</si>
  <si>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</si>
  <si>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</si>
  <si>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</si>
  <si>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</si>
  <si>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</si>
  <si>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</si>
  <si>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</si>
  <si>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</si>
  <si>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</si>
  <si>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</si>
  <si>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</si>
  <si>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</si>
  <si>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</si>
  <si>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</si>
  <si>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</si>
  <si>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</si>
  <si>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</si>
  <si>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</si>
  <si>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</si>
  <si>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</si>
  <si>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</si>
  <si>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</si>
  <si>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</si>
  <si>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</si>
  <si>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</si>
  <si>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</si>
  <si>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</si>
  <si>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</si>
  <si>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</si>
  <si>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</si>
  <si>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</si>
  <si>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</si>
  <si>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</si>
  <si>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</si>
  <si>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</si>
  <si>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</si>
  <si>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</si>
  <si>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</si>
  <si>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</si>
  <si>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</si>
  <si>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</si>
  <si>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</si>
  <si>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</si>
  <si>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</si>
  <si>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</si>
  <si>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</si>
  <si>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</si>
  <si>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</si>
  <si>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</si>
  <si>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</si>
  <si>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</si>
  <si>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</si>
  <si>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</si>
  <si>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</si>
  <si>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</si>
  <si>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</si>
  <si>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</si>
  <si>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</si>
  <si>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</si>
  <si>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</si>
  <si>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</si>
  <si>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</si>
  <si>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</si>
  <si>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</si>
  <si>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</si>
  <si>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</si>
  <si>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</si>
  <si>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</si>
  <si>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</si>
  <si>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</si>
  <si>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</si>
  <si>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</si>
  <si>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</si>
  <si>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</si>
  <si>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</si>
  <si>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</si>
  <si>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</si>
  <si>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</si>
  <si>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</si>
  <si>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</si>
  <si>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</si>
  <si>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</si>
  <si>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</si>
  <si>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</si>
  <si>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</si>
  <si>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</si>
  <si>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</si>
  <si>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</si>
  <si>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</si>
  <si>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</si>
  <si>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</si>
  <si>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</si>
  <si>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</si>
  <si>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</si>
  <si>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</si>
  <si>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</si>
  <si>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</si>
  <si>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</si>
  <si>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</si>
  <si>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</si>
  <si>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</si>
  <si>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</si>
  <si>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</si>
  <si>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</si>
  <si>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</si>
  <si>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</si>
  <si>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</si>
  <si>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</si>
  <si>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</si>
  <si>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</si>
  <si>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</si>
  <si>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</si>
  <si>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</si>
  <si>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</si>
  <si>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</si>
  <si>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</si>
  <si>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</si>
  <si>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</si>
  <si>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</si>
  <si>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</si>
  <si>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</si>
  <si>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</si>
  <si>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</si>
  <si>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</si>
  <si>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</si>
  <si>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</si>
  <si>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</si>
  <si>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</si>
  <si>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</si>
  <si>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</si>
  <si>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</si>
  <si>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</si>
  <si>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</si>
  <si>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</si>
  <si>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</si>
  <si>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</si>
  <si>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</si>
  <si>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</si>
  <si>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</si>
  <si>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</si>
  <si>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</si>
  <si>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</si>
  <si>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</si>
  <si>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</si>
  <si>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</si>
  <si>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</si>
  <si>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</si>
  <si>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</si>
  <si>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</si>
  <si>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</si>
  <si>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</si>
  <si>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</si>
  <si>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</si>
  <si>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</si>
  <si>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</si>
  <si>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</si>
  <si>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</si>
  <si>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</si>
  <si>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</si>
  <si>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</si>
  <si>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</si>
  <si>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</si>
  <si>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</si>
  <si>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</si>
  <si>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</si>
  <si>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</si>
  <si>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</si>
  <si>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</si>
  <si>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</si>
  <si>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</si>
  <si>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</si>
  <si>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</si>
  <si>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</si>
  <si>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</si>
  <si>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</si>
  <si>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</si>
  <si>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</si>
  <si>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</si>
  <si>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</si>
  <si>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</si>
  <si>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</si>
  <si>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</si>
  <si>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</si>
  <si>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</si>
  <si>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</si>
  <si>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</si>
  <si>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</si>
  <si>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</si>
  <si>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</si>
  <si>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</si>
  <si>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</si>
  <si>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</si>
  <si>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</si>
  <si>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</si>
  <si>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</si>
  <si>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</si>
  <si>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</si>
  <si>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</si>
  <si>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</si>
  <si>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</si>
  <si>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</si>
  <si>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</si>
  <si>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</si>
  <si>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</si>
  <si>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</si>
  <si>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</si>
  <si>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</si>
  <si>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</si>
  <si>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</si>
  <si>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</si>
  <si>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</si>
  <si>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</si>
  <si>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</si>
  <si>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</si>
  <si>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</si>
  <si>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</si>
  <si>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</si>
  <si>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</si>
  <si>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</si>
  <si>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</si>
  <si>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</si>
  <si>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</si>
  <si>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</si>
  <si>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</si>
  <si>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</si>
  <si>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</si>
  <si>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</si>
  <si>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</si>
  <si>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</si>
  <si>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</si>
  <si>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</si>
  <si>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</si>
  <si>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</si>
  <si>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</si>
  <si>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</si>
  <si>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</si>
  <si>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</si>
  <si>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</si>
  <si>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</si>
  <si>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</si>
  <si>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</si>
  <si>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</si>
  <si>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</si>
  <si>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</si>
  <si>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</si>
  <si>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</si>
  <si>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</si>
  <si>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</si>
  <si>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</si>
  <si>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</si>
  <si>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</si>
  <si>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</si>
  <si>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</si>
  <si>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</si>
  <si>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</si>
  <si>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</si>
  <si>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</si>
  <si>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</si>
  <si>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</si>
  <si>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</si>
  <si>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</si>
  <si>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</si>
  <si>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</si>
  <si>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</si>
  <si>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</si>
  <si>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</si>
  <si>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</si>
  <si>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</si>
  <si>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</si>
  <si>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</si>
  <si>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</si>
  <si>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</si>
  <si>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</si>
  <si>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</si>
  <si>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MARZO</t>
  </si>
  <si>
    <t>SAN JUAN</t>
  </si>
  <si>
    <t>DELICIAS</t>
  </si>
  <si>
    <t>RÍO CUARTO</t>
  </si>
  <si>
    <t>EL GUARCO</t>
  </si>
  <si>
    <t>MANSIÓN</t>
  </si>
  <si>
    <t>QUEPOS</t>
  </si>
  <si>
    <t>CORREDOR</t>
  </si>
  <si>
    <t>REVENTAZÓN</t>
  </si>
  <si>
    <t>DUACARÍ</t>
  </si>
  <si>
    <t>PLATANARES</t>
  </si>
  <si>
    <t>SAN NICOLÁS</t>
  </si>
  <si>
    <t>LA AMISTAD</t>
  </si>
  <si>
    <t>SAN JORGE</t>
  </si>
  <si>
    <t>BOLÍVAR</t>
  </si>
  <si>
    <t>BPDC</t>
  </si>
  <si>
    <t>Coocique R.L.</t>
  </si>
  <si>
    <t>Coopealianza R.L</t>
  </si>
  <si>
    <t>Coope-Ande Nº1</t>
  </si>
  <si>
    <t>Coopenae R.L</t>
  </si>
  <si>
    <t>Coopeuna R.L</t>
  </si>
  <si>
    <t>FCRC</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</si>
  <si>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</si>
  <si>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</si>
  <si>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</si>
  <si>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</si>
  <si>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</si>
  <si>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</si>
  <si>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</si>
  <si>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</si>
  <si>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Financiamiento adcional Veredas del Río I</t>
  </si>
  <si>
    <t xml:space="preserve">Financiamiento adcional Aurora de Luz </t>
  </si>
  <si>
    <t>Financiamiento adicional Boulevard del Sol IV</t>
  </si>
  <si>
    <t xml:space="preserve">Financiamiento adicional Corina Rodriguez </t>
  </si>
  <si>
    <t>IDECO S.A.,</t>
  </si>
  <si>
    <t>ABRIL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</si>
  <si>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</si>
  <si>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</si>
  <si>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</si>
  <si>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</si>
  <si>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</si>
  <si>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</si>
  <si>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</si>
  <si>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</si>
  <si>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</si>
  <si>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CANALETE</t>
  </si>
  <si>
    <t>LA COLONIA</t>
  </si>
  <si>
    <t>PIEDADES SUR</t>
  </si>
  <si>
    <t>FILADELFIA</t>
  </si>
  <si>
    <t>PAVAS</t>
  </si>
  <si>
    <t>BORUCA</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</si>
  <si>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</si>
  <si>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</si>
  <si>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</si>
  <si>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</si>
  <si>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</si>
  <si>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</si>
  <si>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</si>
  <si>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</si>
  <si>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</si>
  <si>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</si>
  <si>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</si>
  <si>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</si>
  <si>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</si>
  <si>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</si>
  <si>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</si>
  <si>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</si>
  <si>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</si>
  <si>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</si>
  <si>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</si>
  <si>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</si>
  <si>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</si>
  <si>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</si>
  <si>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</si>
  <si>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</si>
  <si>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</si>
  <si>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</si>
  <si>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</si>
  <si>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</si>
  <si>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</si>
  <si>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</si>
  <si>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</si>
  <si>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</si>
  <si>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</si>
  <si>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</si>
  <si>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</si>
  <si>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</si>
  <si>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</si>
  <si>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</si>
  <si>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</si>
  <si>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</si>
  <si>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</si>
  <si>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</si>
  <si>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</si>
  <si>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</si>
  <si>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</si>
  <si>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</si>
  <si>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</si>
  <si>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</si>
  <si>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CONSORCIO CONSTRUCTIVO LAFO S.A</t>
  </si>
  <si>
    <t>CONSTRUCCIÓN ALTERNATIVA B Y B</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</si>
  <si>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</si>
  <si>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</si>
  <si>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</si>
  <si>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</si>
  <si>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</si>
  <si>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</si>
  <si>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</si>
  <si>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</si>
  <si>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</si>
  <si>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</si>
  <si>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</si>
  <si>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</si>
  <si>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</si>
  <si>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</si>
  <si>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</si>
  <si>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</si>
  <si>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</si>
  <si>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PRESUPUESTO DE OBRA DESACTUALIZADO</t>
  </si>
  <si>
    <t>PLANO CONSTRUCTIVO ILEGIBLE O INCOMPLETO</t>
  </si>
  <si>
    <t>FALTA INCLUIR MIEMBROS EN NUCLEO FAMILIAR, CORREGIR FORMULA E INCLUIR EN EL SISTEMA</t>
  </si>
  <si>
    <t>FALTA PLANO CONSTRUCTIVO</t>
  </si>
  <si>
    <t>FALTA PRESUPUESTO DE OBRA</t>
  </si>
  <si>
    <t>FALTA ESTUDIO DE REGISTRO DE LA PROPIEDAD</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</si>
  <si>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</si>
  <si>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</si>
  <si>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</si>
  <si>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</si>
  <si>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</si>
  <si>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</si>
  <si>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</si>
  <si>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</si>
  <si>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</si>
  <si>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</si>
  <si>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</si>
  <si>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</si>
  <si>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</si>
  <si>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</si>
  <si>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</si>
  <si>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</si>
  <si>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</si>
  <si>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</si>
  <si>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</si>
  <si>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</si>
  <si>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</si>
  <si>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</si>
  <si>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</si>
  <si>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</si>
  <si>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</si>
  <si>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</si>
  <si>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</si>
  <si>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</si>
  <si>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OPCION DE COMPRAVENTA ILEGIBLE</t>
  </si>
  <si>
    <t>Real 2025</t>
  </si>
  <si>
    <t>JUNIO</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</si>
  <si>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</si>
  <si>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</si>
  <si>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</si>
  <si>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</si>
  <si>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</si>
  <si>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</si>
  <si>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</si>
  <si>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</si>
  <si>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</si>
  <si>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</si>
  <si>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</si>
  <si>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</si>
  <si>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</si>
  <si>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</si>
  <si>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</si>
  <si>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</si>
  <si>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</si>
  <si>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</si>
  <si>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</si>
  <si>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</si>
  <si>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</si>
  <si>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CANTIDAD DE EXPEDIENTES ORDINARIOS REGISTRADOS CON ANOMALIAS POR           
ENTIDAD AUTORIZADA</t>
  </si>
  <si>
    <t>NOM_ENTIDAD</t>
  </si>
  <si>
    <t>LA RELACION SALARIO APORTE ES EXCESIVA. JUSTIFICAR APORTE</t>
  </si>
  <si>
    <t>FALTAN DATOS EN DETALLE OPERACION</t>
  </si>
  <si>
    <t>COMERCIAL PEÑAS BLANCAS COPB SA</t>
  </si>
  <si>
    <t>CONSTRUCTORA Y CONSULTORA GAM SOCIEDAD ANONIM</t>
  </si>
  <si>
    <t>EDIFICADORA ZENTECH SOCIEDAD ANONIMA</t>
  </si>
  <si>
    <t>JULIO</t>
  </si>
  <si>
    <t>B. N. C. R.</t>
  </si>
  <si>
    <t>COOPEANDE No. 1</t>
  </si>
  <si>
    <t>ASEDEMASA S.A</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</si>
  <si>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</si>
  <si>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</si>
  <si>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</si>
  <si>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</si>
  <si>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</si>
  <si>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</si>
  <si>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</si>
  <si>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</si>
  <si>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</si>
  <si>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</si>
  <si>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</si>
  <si>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</si>
  <si>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</si>
  <si>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</si>
  <si>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</si>
  <si>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</si>
  <si>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27. Liquidación Presupuesto 2025 por Entidad Autorizada - BASE EFECTIVO CGR</t>
  </si>
  <si>
    <t xml:space="preserve">TRANSFERENCIAS  DE CAPITAL  (PAGO DE BONOS Y ADELANTO ART. 59)  </t>
  </si>
  <si>
    <t xml:space="preserve"> COOPEANDE N°7 R.L.</t>
  </si>
  <si>
    <t>SAN LORENZO</t>
  </si>
  <si>
    <t>PACAYAS</t>
  </si>
  <si>
    <t>SARDINAL</t>
  </si>
  <si>
    <t>BARÚ</t>
  </si>
  <si>
    <t>LIMONCITO</t>
  </si>
  <si>
    <t>ESPÍRITU SANTO</t>
  </si>
  <si>
    <t>CAÑO NEGRO</t>
  </si>
  <si>
    <t>NOSARA</t>
  </si>
  <si>
    <t>MONTERREY</t>
  </si>
  <si>
    <t>AJIP INGENIERIA LIMITADA</t>
  </si>
  <si>
    <t>BH SOLUCIONES SRL</t>
  </si>
  <si>
    <t>J&amp;M DEL ESTE INGENIERIA Y CONSTRUCCIONES, S.A</t>
  </si>
  <si>
    <t>LIZ MURILLO ARAYA</t>
  </si>
  <si>
    <t>DES_INCONSISTENCIA</t>
  </si>
  <si>
    <t>TASACION INCOMPLETA</t>
  </si>
  <si>
    <t>AGOSTO</t>
  </si>
  <si>
    <t xml:space="preserve">Financiamiento proyecto La Cajeta </t>
  </si>
  <si>
    <t>Financiamineto proyecto Grupo de Casos Insulares (isla Chira y Venado) – Grupo II</t>
  </si>
  <si>
    <t>Financiamiento adicioanal 28 Milas</t>
  </si>
  <si>
    <t>AJIP Ingeniería LTDA,</t>
  </si>
  <si>
    <t>Coope-San Marcos</t>
  </si>
  <si>
    <t>NA</t>
  </si>
  <si>
    <t>TRANSFERENCIAS DE CAPITAL</t>
  </si>
  <si>
    <t>POR ENTIDAD AUTROIZADA</t>
  </si>
  <si>
    <t>OTRAS TRANSFERENCIAS - Programa Art. 59</t>
  </si>
  <si>
    <t>Acumulado</t>
  </si>
  <si>
    <t>CLUBES DE VIDEO HIDALGO S.A.</t>
  </si>
  <si>
    <t>COMPAÑIA INMOBILIARIA SYN SA.</t>
  </si>
  <si>
    <t>CONSTRUCCIONES GOLDEN S.A</t>
  </si>
  <si>
    <t>DARCQCO</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</si>
  <si>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</si>
  <si>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</si>
  <si>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</si>
  <si>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</si>
  <si>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</si>
  <si>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</si>
  <si>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</si>
  <si>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</si>
  <si>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</si>
  <si>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</si>
  <si>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</si>
  <si>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</si>
  <si>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</si>
  <si>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</si>
  <si>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</si>
  <si>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</si>
  <si>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</si>
  <si>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</si>
  <si>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</si>
  <si>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</si>
  <si>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</si>
  <si>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</si>
  <si>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</si>
  <si>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</si>
  <si>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</si>
  <si>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</si>
  <si>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</si>
  <si>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</si>
  <si>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</si>
  <si>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SETIEMBRE</t>
  </si>
  <si>
    <t>Financiamiento adicional Condominio Vertical La Esperanza</t>
  </si>
  <si>
    <t xml:space="preserve">Financiamiento territorio Indigena Cabecar de Grano de Oro, Alto Chirripó </t>
  </si>
  <si>
    <t>Financiamiento adicioanal  Alto Chirripó VIII</t>
  </si>
  <si>
    <t>Financiamiento adicional Alto Chirripó IX</t>
  </si>
  <si>
    <t>Financiamiento adicional Veredas del Río I</t>
  </si>
  <si>
    <t>FALTA FIRMA PROFESIONAL RESPONSABLE EN PLANO CONSTRUCTIVO</t>
  </si>
  <si>
    <t>ALGUNO DE LOS BENEFICIARIOS TIENE OTRA(S) PROPIEDAD(ES), PRESENTAR ESTUDIO TECNICO</t>
  </si>
  <si>
    <t>ESTUDIO DE REGISTRO INCOMPLETO</t>
  </si>
  <si>
    <t>FALTA ESTUDIO DEL VENDEDOR</t>
  </si>
  <si>
    <t>Otros ingresos 2025*</t>
  </si>
  <si>
    <t>SOMABACU S.A.</t>
  </si>
  <si>
    <t>Casos insulares</t>
  </si>
  <si>
    <t>Coopeande N.7</t>
  </si>
  <si>
    <t>BONOVIVIENDA SOCIEDAD ANONIMA</t>
  </si>
  <si>
    <t>COVECASA SOCIEDAD ANONIMA</t>
  </si>
  <si>
    <t>MIUSA MULTISERVICIOS INDUSTRIALES UNIDOS SOCIEDAD ANONIMA</t>
  </si>
  <si>
    <t>FALTA CRITERIO DE RECOMENDACION DEL PERITO</t>
  </si>
  <si>
    <t>FALTA CERTIFICACION INGRESOS CCSS</t>
  </si>
  <si>
    <t>FALTA ESTUDIO DE MOROSIDAD DE LA EMPRESA CONSTRUCTORA CCSS</t>
  </si>
  <si>
    <t>FALTA ESTUDIO DE BIENES DE ALGUNO(S) DE LOS BENEFICIARIOS</t>
  </si>
  <si>
    <t>FALTA INFORME CNE PARA CASOS SEGUNDO BONO O SITUACION DE EMERGENCIA</t>
  </si>
  <si>
    <t>FALTA COPIA DOCUMENTO DE IDENTIDAD DE ALGUNO DE LOS MIEMBROS DEL NUCLEO FAMILIAR</t>
  </si>
  <si>
    <t>FALTAN CERTIFICADOS ESTADO CIVIL DE ALGUNO DE LOS MIEMBROS DEL NUCLEO FAMILIAR</t>
  </si>
  <si>
    <t>L50YSP</t>
  </si>
  <si>
    <t>MRT</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</si>
  <si>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</si>
  <si>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</si>
  <si>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</si>
  <si>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</si>
  <si>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</si>
  <si>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</si>
  <si>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</si>
  <si>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</si>
  <si>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</si>
  <si>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</si>
  <si>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</si>
  <si>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</si>
  <si>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</si>
  <si>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</si>
  <si>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</si>
  <si>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</si>
  <si>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</si>
  <si>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</si>
  <si>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</si>
  <si>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</si>
  <si>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</si>
  <si>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</si>
  <si>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</si>
  <si>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</si>
  <si>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</si>
  <si>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</si>
  <si>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</si>
  <si>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</si>
  <si>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</si>
  <si>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</si>
  <si>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</si>
  <si>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</si>
  <si>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</si>
  <si>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</si>
  <si>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</si>
  <si>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</si>
  <si>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</si>
  <si>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</si>
  <si>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</si>
  <si>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</si>
  <si>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</si>
  <si>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</si>
  <si>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</si>
  <si>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</si>
  <si>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</si>
  <si>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</si>
  <si>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</si>
  <si>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</si>
  <si>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</si>
  <si>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</si>
  <si>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</si>
  <si>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</si>
  <si>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</si>
  <si>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</si>
  <si>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</si>
  <si>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</si>
  <si>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</si>
  <si>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</si>
  <si>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</si>
  <si>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</si>
  <si>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</si>
  <si>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</si>
  <si>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</si>
  <si>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</si>
  <si>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</si>
  <si>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</si>
  <si>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</si>
  <si>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</si>
  <si>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</si>
  <si>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</si>
  <si>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</si>
  <si>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</si>
  <si>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</si>
  <si>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</si>
  <si>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</si>
  <si>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</si>
  <si>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</si>
  <si>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</si>
  <si>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</si>
  <si>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</si>
  <si>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</si>
  <si>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</si>
  <si>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</si>
  <si>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</si>
  <si>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</si>
  <si>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</si>
  <si>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</si>
  <si>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</si>
  <si>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</si>
  <si>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</si>
  <si>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</si>
  <si>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</si>
  <si>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</si>
  <si>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</si>
  <si>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</si>
  <si>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</si>
  <si>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OCTUBRE</t>
  </si>
  <si>
    <t>Constructora del Sol HS S.A.,</t>
  </si>
  <si>
    <t xml:space="preserve">Financiamiento proyecto Cobasur </t>
  </si>
  <si>
    <t>Puntarenas</t>
  </si>
  <si>
    <t>Financiamiento Grupo de casos territorio Indígena Batsú II</t>
  </si>
  <si>
    <t>Darco</t>
  </si>
  <si>
    <t>Financiamiento Grupo de Casos Insulares (isla Chira, Venado y Caballo) – Grupo III</t>
  </si>
  <si>
    <t xml:space="preserve">Financiamiento adicional Tierra Prometida </t>
  </si>
  <si>
    <t>Recursos reasignados por ejecutar y otros ingresos 2024</t>
  </si>
  <si>
    <t>Ingresos Impuesto Solidario, JPs y Bono Colectivo 2025 por ejecutar</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</si>
  <si>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</si>
  <si>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</si>
  <si>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Los negativos entre entidades serán ajustados en la próxima sesión de Junta.</t>
  </si>
  <si>
    <t>Nota: Ajuste de presupuesto extraordinario se encuentra en proceso en la CGR.</t>
  </si>
  <si>
    <t xml:space="preserve">La proyección de comisión de cuenta general o réditos, muestra una colocación mayor a la esperada, lo cual es positivo y demuestra una mejor gestión en los desembolsos y pago de bonos, principalmente por el cambio de procedimiento con adelanto de recursos a la Entidad. </t>
  </si>
  <si>
    <t>FALTA OPCION DE COMPRAVENTA O DONACION</t>
  </si>
  <si>
    <t>TASACION CONDICIONADA POR EL PERITO</t>
  </si>
  <si>
    <t>CERTIFICACION INGRESOS CCSS DESACTUALIZADO (MAYOR A 3 MESES)</t>
  </si>
  <si>
    <t>FALTA CERTIFICACION SEPARACION DE HECHO</t>
  </si>
  <si>
    <t>NUMERO DE PLANO DE CATASTRO LA PROPIEDAD NO CONCUERDA CON DIGITACION</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</si>
  <si>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</si>
  <si>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</si>
  <si>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</si>
  <si>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</si>
  <si>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</si>
  <si>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</si>
  <si>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</si>
  <si>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</si>
  <si>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</si>
  <si>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</si>
  <si>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</si>
  <si>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</si>
  <si>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</si>
  <si>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</si>
  <si>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</si>
  <si>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</si>
  <si>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</si>
  <si>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</si>
  <si>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</si>
  <si>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</si>
  <si>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</si>
  <si>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</si>
  <si>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</si>
  <si>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</si>
  <si>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</si>
  <si>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</si>
  <si>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</si>
  <si>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</si>
  <si>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</si>
  <si>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</si>
  <si>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</si>
  <si>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</si>
  <si>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Financiamiento de proyecto Cascajal</t>
  </si>
  <si>
    <t>Financiamiento proyecto Los Naranjos</t>
  </si>
  <si>
    <t>Constructora Davivienda S.A.</t>
  </si>
  <si>
    <t>Financiamiento proyecto Casona VIII</t>
  </si>
  <si>
    <t>Financiamiento Grupo de casos territorio Darqco IX</t>
  </si>
  <si>
    <t>Financiamiento adicional Proyecto San Martin</t>
  </si>
  <si>
    <t>Financiamiento adicional para el grupo de casos isla Chira (5 casos)</t>
  </si>
  <si>
    <t>Financiamiento proyecto Grupo de casos isla Chira, Caballo y Venado (39 CASOS)</t>
  </si>
  <si>
    <t>SOMABACU S.A</t>
  </si>
  <si>
    <t>Coopegrecia</t>
  </si>
  <si>
    <t>NOVIEMBRE</t>
  </si>
  <si>
    <t>Asepanduit</t>
  </si>
  <si>
    <t>Grupo Mutual</t>
  </si>
  <si>
    <t>Total general</t>
  </si>
  <si>
    <t>29. EJECUCIÓN PRESUPUESTARIA COMPARATIVO BONOS PAGADOS Y EMITIDOS PARA EL 2022-2025 AL 30/11/2025</t>
  </si>
  <si>
    <t>Del 01 de Enero al 31 de Diciembre de 2025</t>
  </si>
  <si>
    <t>GT</t>
  </si>
  <si>
    <t>Gastos Titulación</t>
  </si>
  <si>
    <t>01/01/2025 al 31/12/2025</t>
  </si>
  <si>
    <t>01/01/2024 al 31/12/2024</t>
  </si>
  <si>
    <t>Formalizados Diciembre 2025</t>
  </si>
  <si>
    <t>Formalizados Diciembre 2024</t>
  </si>
  <si>
    <t>AL 31 DE DICIEMBRE 2025</t>
  </si>
  <si>
    <t>EMITIDOS DEL 01/01/2025 AL 31/12/2025</t>
  </si>
  <si>
    <t>FORMALIZADOS DEL 01/01/2025 AL 31/12/2025</t>
  </si>
  <si>
    <t>EMITIDOS DEL 01/01/2024 AL 31/12/2024</t>
  </si>
  <si>
    <t>FORMALIZADOS DEL 01/01/2024 AL 31/12/2024</t>
  </si>
  <si>
    <t>AL 30 DE DICIEMBRE 2024</t>
  </si>
  <si>
    <t>CREDECOOP R.L.</t>
  </si>
  <si>
    <t>Acumulado: del 01/01/2025 al 31/12/2025</t>
  </si>
  <si>
    <t>Acumulado: del 01/01/2024 al 31/12/2024</t>
  </si>
  <si>
    <t>21. Bonos Formalizados Población LGTBI Por Propósito en el mes de Diciembre de 2025</t>
  </si>
  <si>
    <t>Del 01/01/2022 al 31/12/2022</t>
  </si>
  <si>
    <t>Del 01/01/2023 al 31/12/2023</t>
  </si>
  <si>
    <t>Del 01/01/2024 al 31/12/2024</t>
  </si>
  <si>
    <t>Del 01/01/2025 al 31/12/2025</t>
  </si>
  <si>
    <t>Del 01 de Enero al 31 de Diciembre 2025</t>
  </si>
  <si>
    <t>CASOS FORMALIZADOS 
AL 31/12/2025</t>
  </si>
  <si>
    <t>PORCENTAJE DE CUMPLIMIENTO AL 31/12/2025</t>
  </si>
  <si>
    <t>28. EJECUCIÓN PRESUPUESTARIA SEGÚN MODALIDAD DE RECURSOS Y ASIGNACIÓN DE RECURSOS PARA EL 2025 - BASE EMISION AL 31/12/2025</t>
  </si>
  <si>
    <t>PALMICHAL</t>
  </si>
  <si>
    <t>LA ISABEL</t>
  </si>
  <si>
    <t>COLINAS</t>
  </si>
  <si>
    <t>SIERPE</t>
  </si>
  <si>
    <t>CHIRES</t>
  </si>
  <si>
    <t>RODRÍGUEZ</t>
  </si>
  <si>
    <t>TIERRAS MORENAS</t>
  </si>
  <si>
    <t>MANZANILLO</t>
  </si>
  <si>
    <t>SAVEGRE</t>
  </si>
  <si>
    <t>RÍO SEGUNDO</t>
  </si>
  <si>
    <t>SANTA BÁRBARA</t>
  </si>
  <si>
    <t>MONTE VERDE</t>
  </si>
  <si>
    <t>ROSARIO</t>
  </si>
  <si>
    <t>COPEY</t>
  </si>
  <si>
    <t>RÍO AZUL</t>
  </si>
  <si>
    <t>SAN ANDRÉS</t>
  </si>
  <si>
    <t>LLANO BONITO</t>
  </si>
  <si>
    <t>MONTES DE OCA</t>
  </si>
  <si>
    <t>PATALILLO</t>
  </si>
  <si>
    <t>JARDÍN</t>
  </si>
  <si>
    <t>BARVA</t>
  </si>
  <si>
    <t>Del 01 al 31 de Diciembre 2025</t>
  </si>
  <si>
    <t>DICIEMBRE</t>
  </si>
  <si>
    <t>POSTULADOS ART 59  DEL 01/01/2025 AL 31/12/2025</t>
  </si>
  <si>
    <t xml:space="preserve">CAJA DE ANDE </t>
  </si>
  <si>
    <t>POSTULADOS ORDINARIOS  DEL 01/01/2025 AL 31/12/2025</t>
  </si>
  <si>
    <t>EJECUCION AL 31/12/2025</t>
  </si>
  <si>
    <t>Mutual CartDic de Ahorro y Préstamo</t>
  </si>
  <si>
    <t>Financiamiento Boulevard del Sol VI</t>
  </si>
  <si>
    <t>Financiamiento Veredas del Río III</t>
  </si>
  <si>
    <t>Las Rosas de Pocosol S.A.,</t>
  </si>
  <si>
    <t>Fundación</t>
  </si>
  <si>
    <t>Financiamiento Bonos Territorio Indigena Conte Burica  grupo V</t>
  </si>
  <si>
    <t>Financiamiento Bonos Territorio Indigena Barras III</t>
  </si>
  <si>
    <t>Financiamiento adicional casos Isla Chira y Venado</t>
  </si>
  <si>
    <t>Financiamiento casos insulares (isla Chira, Venado y Caballo)</t>
  </si>
  <si>
    <t xml:space="preserve">Financiamiento adicional Aurora de Luz </t>
  </si>
  <si>
    <t>Financiamiento adicional Maduración Santa Eulalia</t>
  </si>
  <si>
    <t>Financiamiento de proyecto  Veredas del Río III (32 casos de 109 en total)</t>
  </si>
  <si>
    <t>Financiamiento proyecto Bajo Chirripo</t>
  </si>
  <si>
    <t xml:space="preserve">PROYECTO DISPONIBILIDAD PRESUPUESTO EXTRAORDINARIO </t>
  </si>
  <si>
    <t>DISPONIBILIDADES Art.59 FODESAF ASIGNADAS PENDIENTES DE APROBACIÓN POR JUNTA DIRECTIVA</t>
  </si>
  <si>
    <t>Casos Individuales Disponibilidad  Presupuest Extraordinario</t>
  </si>
  <si>
    <t>Del 01 de Enero al 31 de Diciembre del 2025</t>
  </si>
  <si>
    <t>Al 31 de Diciembre 2025</t>
  </si>
  <si>
    <t xml:space="preserve">Las Rosas de Pocosol S.A </t>
  </si>
  <si>
    <t>Del 01 al 31 de Diciembre de 2025</t>
  </si>
  <si>
    <t>FALTA CERTIFICACION UNION LIBRE</t>
  </si>
  <si>
    <t>SERVIDUMBRE SIN INSCRIBIR</t>
  </si>
  <si>
    <t>ESTUDIO DE REGISTRO DESACTUALIZADO (MAYOR A 3 MESES)</t>
  </si>
  <si>
    <t>FALTA TASACION</t>
  </si>
  <si>
    <t>APROBACION EN ESTUDIO REGISTRAL CONDICIONADO POR EL ABOGADO, NO PRESENTAN SOLUCION</t>
  </si>
  <si>
    <t>EL CASO NO VIENE ACOMPAÑADO DEL CASO RELACIONADO.</t>
  </si>
  <si>
    <t>FALTA CERTIFICACION DE MINUSVALIA EMITIDO POR LA COMISION DE LA COMISION CALIFICADORA DE LA CCSS</t>
  </si>
  <si>
    <t>DIFERENCIA EN AREA DE CONSTRUCCION CON RESPECTO A DATOS DEL AVALUO</t>
  </si>
  <si>
    <t>SALARIO EN DECLARACION JURADA DIFERENTE A DOCUMENTOS DE INGRESOS</t>
  </si>
  <si>
    <t>FALTA INFORMACION EN DATOS SOBRE TRABAJO EN DECLARACION</t>
  </si>
  <si>
    <t>FALTA NOTA DE DONACION DE LA PROPIEDAD CASOS SEGUNDO BONO</t>
  </si>
  <si>
    <t>CASO ART.10 NO CUMPLE CON POSESIÓN DECENAL</t>
  </si>
  <si>
    <t>PROPIEDAD CON HIPOTECA. ACLARAR</t>
  </si>
  <si>
    <t>PROPIEDAD PERTENECE A UN MENOR, FALTA DILIGENCIAS DE UTILIDAD Y NECESIDAD</t>
  </si>
  <si>
    <t>DIFERENCIA EN AREA DEL LOTE CON RESPECTO AL RESTO DE LA DOCUMENTACION</t>
  </si>
  <si>
    <t>EMPRESA CONSTRUCTORA NO ESTA AL DIA CON CCSS</t>
  </si>
  <si>
    <t>FALTA CERTIFICACION DEL INS PARA CASOS DE SEGUNDO BONO</t>
  </si>
  <si>
    <t>FALTA CERTIFICACION IMAS PARA CASOS DE ADULTO MAYOR</t>
  </si>
  <si>
    <t>FALTA FIRMA DEL FISCAL DE LA OBRA</t>
  </si>
  <si>
    <t>FALTA FIRMA PROFESIONAL RESPONSABLE Y NUMERO DE REGISTRO DEL PROFESIONAL EN PRESUPUESTO DE OBRA</t>
  </si>
  <si>
    <t>LOTE NO CUENTA CON SERVICIOS BASICOS</t>
  </si>
  <si>
    <t>SE DEBEN HACER CAPITULACIONES MATRIMONIALES O LIQUIDACION DE BIENES EN COMUN (UL) Y DEBEN ESTAR INSCRITOS EN EL REGISTRO</t>
  </si>
  <si>
    <t>FALTA CERTIFICACION DEL CAPITAL ACCIONARIO</t>
  </si>
  <si>
    <t>Al 31 de Diciembre del 2025</t>
  </si>
  <si>
    <t>Al cierre de diciembre 2025 se recibieron los recursos del presupuesto extraordinario.</t>
  </si>
  <si>
    <t>Al 31/12/2025</t>
  </si>
  <si>
    <t>Saldo periodos anteriores reasignados por ejecutar y otros ingresos 2024</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</si>
  <si>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</si>
  <si>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</si>
  <si>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</si>
  <si>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</si>
  <si>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</si>
  <si>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</si>
  <si>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</si>
  <si>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</si>
  <si>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</si>
  <si>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</si>
  <si>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</si>
  <si>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</si>
  <si>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</si>
  <si>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</si>
  <si>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</si>
  <si>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</si>
  <si>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</si>
  <si>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</si>
  <si>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</si>
  <si>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</si>
  <si>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</si>
  <si>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</si>
  <si>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</si>
  <si>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</si>
  <si>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</si>
  <si>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</si>
  <si>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</si>
  <si>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</si>
  <si>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</si>
  <si>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Consulta a EA sobre temas pendientes y tramitación del proyecto</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</si>
  <si>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</si>
  <si>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</si>
  <si>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</si>
  <si>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</si>
  <si>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</si>
  <si>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</si>
  <si>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</si>
  <si>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</si>
  <si>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</si>
  <si>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Se recibe información EA subsanando parcialmente lo solicitado</t>
  </si>
  <si>
    <t>Sesión de trabajo conjunta de las obras pendientes de manejo de aguas pluviales</t>
  </si>
  <si>
    <t>Solicitud de información actualización completa de expediente por vencimiento de documentos</t>
  </si>
  <si>
    <t>Sebastián</t>
  </si>
  <si>
    <t>Campo Claro II Etapa</t>
  </si>
  <si>
    <t>Alajuela, Orotina, Coyolar</t>
  </si>
  <si>
    <t>S-001</t>
  </si>
  <si>
    <t>Se recomienda la devolución del proyecto</t>
  </si>
  <si>
    <t>Reunión conjunta Fosuvi-Subgerencia, DT y EA, revisión de requsitos vencidos y anomolias detectadas en la información suministrada</t>
  </si>
  <si>
    <t>Sesión conjunta de trabajo para revisión de informe de observaciones</t>
  </si>
  <si>
    <t>Solicitud información a la E.A.</t>
  </si>
  <si>
    <t>Se recibe subsanaciones de la E.A.</t>
  </si>
  <si>
    <t>Fabiola</t>
  </si>
  <si>
    <t>Alto Chirripó (Brenes y Morgan)</t>
  </si>
  <si>
    <t>FVR CR-CANADA</t>
  </si>
  <si>
    <t>Chirripó, Turrialba, Cartago 
Valle La Estrella, Limón, Limón</t>
  </si>
  <si>
    <t>Constructora Brenes y Morgan S.A.</t>
  </si>
  <si>
    <t>21/05/225</t>
  </si>
  <si>
    <t>Recepción Proyecto</t>
  </si>
  <si>
    <t>Revisión de documentación y remisión de observaciones a la E.A.</t>
  </si>
  <si>
    <t>Reunión para aclarar observaciones</t>
  </si>
  <si>
    <t>Arturo</t>
  </si>
  <si>
    <t>Colonia Puntarenas</t>
  </si>
  <si>
    <t>Upala, Upala, Alajuela</t>
  </si>
  <si>
    <t>Grupo 8 a 15</t>
  </si>
  <si>
    <t>Reingreso para análisis</t>
  </si>
  <si>
    <t>En revisión de Estudios de Suelos</t>
  </si>
  <si>
    <t>Subsane parcial a observaciones civiles</t>
  </si>
  <si>
    <t>Observaciones a los subsanes parciales</t>
  </si>
  <si>
    <t>Solicitud de información eléctrica a la E.A.</t>
  </si>
  <si>
    <t>Envío subsanes eléctricos al BANHVI</t>
  </si>
  <si>
    <t>Pendiente 2 acuerdo municipal y disponibilidad de agua</t>
  </si>
  <si>
    <t>Zona Azul</t>
  </si>
  <si>
    <t>Nicoya, Guanacaste</t>
  </si>
  <si>
    <t>COMPAÑIA INMOBILIARIA SYNSA.</t>
  </si>
  <si>
    <t>Se envía informe de observaciones</t>
  </si>
  <si>
    <t>Análisis de razonabilidad de precios y revisión de información técnica</t>
  </si>
  <si>
    <t>Inicio revisión técnica (planos y presupuestos)</t>
  </si>
  <si>
    <t>Riberas del Tempisque</t>
  </si>
  <si>
    <t>Liberia, Liberia, Guanacaste</t>
  </si>
  <si>
    <t>Mar Azul S.A</t>
  </si>
  <si>
    <t>Se comunica razonabilidad de precios</t>
  </si>
  <si>
    <t>Informe de observaciones</t>
  </si>
  <si>
    <t>Se recibe aceptación de razonabilidad</t>
  </si>
  <si>
    <t>Se recibe información aclaratoria de la EA</t>
  </si>
  <si>
    <t>Análisis de información</t>
  </si>
  <si>
    <t>Ambar III</t>
  </si>
  <si>
    <t>Parrita, Parrita, Puntarenas</t>
  </si>
  <si>
    <t>Visita al sitio y toma de referencias</t>
  </si>
  <si>
    <t>E.A. envía subsanaciones</t>
  </si>
  <si>
    <t>Las Rosas de Upala</t>
  </si>
  <si>
    <t>Yolillal, Upala, Alajuela</t>
  </si>
  <si>
    <t>Las Rosas de Pocosol S.A.</t>
  </si>
  <si>
    <t>Zapatón</t>
  </si>
  <si>
    <t>Chires, Puriscal, San José</t>
  </si>
  <si>
    <t>El Sol</t>
  </si>
  <si>
    <t>Lepanto, Puntarenas, Puntarenas</t>
  </si>
  <si>
    <t>Recepción información constructor</t>
  </si>
  <si>
    <t>Preparación de razonabilidad</t>
  </si>
  <si>
    <t>Preparación de informe de recomendación</t>
  </si>
  <si>
    <t>Informe listo (a espera de aceptación de precios)</t>
  </si>
  <si>
    <t>Alto Chirripó X</t>
  </si>
  <si>
    <t>Cartago, Turrialba, Chirripó
Limón, Limón, Valle La Estrella</t>
  </si>
  <si>
    <t>Alto Chirripó XI</t>
  </si>
  <si>
    <t>Banco Popular</t>
  </si>
  <si>
    <t>Cartago, Turrialba, Chirripó</t>
  </si>
  <si>
    <t>Brisas del Llano</t>
  </si>
  <si>
    <t>Guanacaste, Santa Cruz, Tempate</t>
  </si>
  <si>
    <t>Cerro Verde II</t>
  </si>
  <si>
    <t>Paraíso, Paraíso, Cartago</t>
  </si>
  <si>
    <t>Del 01 de Enero al 31 Diciembre de 2025</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</si>
  <si>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</si>
  <si>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</si>
  <si>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</si>
  <si>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</si>
  <si>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</si>
  <si>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</si>
  <si>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</si>
  <si>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</si>
  <si>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</si>
  <si>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</si>
  <si>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</si>
  <si>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</si>
  <si>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</si>
  <si>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</si>
  <si>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</si>
  <si>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</si>
  <si>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Traslado Jefatura DT</t>
  </si>
  <si>
    <t>Santa Fe</t>
  </si>
  <si>
    <t>Puntarenas, Puntarenas, Chacarita</t>
  </si>
  <si>
    <t xml:space="preserve"> 8/4/2024</t>
  </si>
  <si>
    <t xml:space="preserve"> 22/4/2024</t>
  </si>
  <si>
    <t>Traslado a FOSUVI</t>
  </si>
  <si>
    <t>Corralillo</t>
  </si>
  <si>
    <t>San Antonio, Nicoya, Guanacaste</t>
  </si>
  <si>
    <t>Construcciones Generales de Costa Rica S.A.</t>
  </si>
  <si>
    <t>Informe de devolución de proyecto</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</si>
  <si>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</si>
  <si>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</si>
  <si>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</si>
  <si>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</si>
  <si>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</si>
  <si>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</si>
  <si>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</si>
  <si>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</si>
  <si>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</si>
  <si>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Visita al sitio</t>
  </si>
  <si>
    <t>Se envían 3 observaciones eléctricas</t>
  </si>
  <si>
    <t>Darco IX (Bribrí)</t>
  </si>
  <si>
    <t>Bratsi, Talamanca, Limón</t>
  </si>
  <si>
    <t>DARQCO SRL</t>
  </si>
  <si>
    <t>Reasignación Analista</t>
  </si>
  <si>
    <t>Solicitud de información mediante BANHVI- DT-OF-0015-2025</t>
  </si>
  <si>
    <t>A la espera respuesta del MINAE tema de la madera</t>
  </si>
  <si>
    <t>Recepción de información sobre madera</t>
  </si>
  <si>
    <t>Recepcion de subsanaciones (no se habían hecho observaciones)</t>
  </si>
  <si>
    <t>Remisión de observaciones a la E.A.</t>
  </si>
  <si>
    <t>Reunión tema kilometraje y viáticos</t>
  </si>
  <si>
    <t>Confirmación de monto máximo de kilometaje y solicitud de correcciones</t>
  </si>
  <si>
    <t>Consulta sobre estado de subsanaciones debido a que no se ha obtenido respuesta</t>
  </si>
  <si>
    <t xml:space="preserve">Recepción gastos de formalizacion </t>
  </si>
  <si>
    <t>Recepción de aclaración sobre el estado de las subsanaciones de los grupos indígenas</t>
  </si>
  <si>
    <t>Recepción de subsanaciones</t>
  </si>
  <si>
    <t>Solicitud de subsanaciones no aclaradas y debido a cambios en presupuestos no justificados</t>
  </si>
  <si>
    <t>Recepción de aclaraciones</t>
  </si>
  <si>
    <t>Consulta confirmación montos finales</t>
  </si>
  <si>
    <t>confirmación montos finales y remisión de informe DT</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</si>
  <si>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</si>
  <si>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</si>
  <si>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</si>
  <si>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</si>
  <si>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</si>
  <si>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</si>
  <si>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</si>
  <si>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</si>
  <si>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</si>
  <si>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</si>
  <si>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</si>
  <si>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</si>
  <si>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</si>
  <si>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</si>
  <si>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</si>
  <si>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</si>
  <si>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</si>
  <si>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</si>
  <si>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</si>
  <si>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</si>
  <si>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</si>
  <si>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</si>
  <si>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</si>
  <si>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</si>
  <si>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</si>
  <si>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</si>
  <si>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</si>
  <si>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</si>
  <si>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</si>
  <si>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</si>
  <si>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</si>
  <si>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</si>
  <si>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</si>
  <si>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</si>
  <si>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</si>
  <si>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</si>
  <si>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</si>
  <si>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</si>
  <si>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</si>
  <si>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</si>
  <si>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</si>
  <si>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</si>
  <si>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</si>
  <si>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Recepción de información de la EA</t>
  </si>
  <si>
    <t>Recepcion de subsanaciones</t>
  </si>
  <si>
    <t>Recepción de cálculo de gastos de formalización</t>
  </si>
  <si>
    <t>Solicitud de aclaraciones gastos de formalización</t>
  </si>
  <si>
    <t>Recepción de correcciones y emisión informe DT</t>
  </si>
  <si>
    <t>Batsú II</t>
  </si>
  <si>
    <t>SEPROE Constructora</t>
  </si>
  <si>
    <t>Recepción de aclaración de observaciones por parte de la E.A.</t>
  </si>
  <si>
    <t>Recepción de documento pendiente sobre uso de madera</t>
  </si>
  <si>
    <t>Solicitud de correcciones tras aclaraciones remitidas</t>
  </si>
  <si>
    <t>Solicitud de presupuesto firmado y avalado por fiscal</t>
  </si>
  <si>
    <t>Remisión de informe eléctrico al DT</t>
  </si>
  <si>
    <t>Recepción de presupuesto firmado por fiscal</t>
  </si>
  <si>
    <t>Recepcion de gastos de formalización actualizados</t>
  </si>
  <si>
    <t>Solicitud de justificación de costos presupuesto</t>
  </si>
  <si>
    <t>Recepción de correcciones en presupuesto y remisión de informe DT</t>
  </si>
  <si>
    <t>Remisión de informes civil y eléctrico a la dirección FOSUVI</t>
  </si>
  <si>
    <t>Aprobación en JD</t>
  </si>
  <si>
    <t>El Cascajal</t>
  </si>
  <si>
    <t>La Tigra, San Carlos, Alajuela</t>
  </si>
  <si>
    <t>Revisado Dictamen Fiscales, levantando tablas para informe</t>
  </si>
  <si>
    <t>Solicitud de Información E.A. (Civil)</t>
  </si>
  <si>
    <t>Solicitud de Información E.A. (Eléctrico)</t>
  </si>
  <si>
    <t>Solicitud de Información E.A. (información faltante de observaciones civiles)</t>
  </si>
  <si>
    <t>Solicitud de Información E.A. (información faltante de observaciones eléctricas)</t>
  </si>
  <si>
    <t>Subsane a observaciones civiles y eléctricas</t>
  </si>
  <si>
    <t>Se presenta a FOSUVI</t>
  </si>
  <si>
    <t>Conte Burica V</t>
  </si>
  <si>
    <t>Corredores y Golfito, Puntarenas</t>
  </si>
  <si>
    <t>Recepción de subanaciones</t>
  </si>
  <si>
    <t>Remisión informe obra eléctrica</t>
  </si>
  <si>
    <t>Solicitud de aclaraciones pendientes</t>
  </si>
  <si>
    <t>Remisión informe obra civil</t>
  </si>
  <si>
    <t>Presentación a FOSUVI</t>
  </si>
  <si>
    <t>Isla Chira y Venado, II Grupo</t>
  </si>
  <si>
    <t>Casos Insulares</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</si>
  <si>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</si>
  <si>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</si>
  <si>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</si>
  <si>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</si>
  <si>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</si>
  <si>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</si>
  <si>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</si>
  <si>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</si>
  <si>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Isla Chira, Venado y Caballo, I Grupo</t>
  </si>
  <si>
    <t>Recepción proyecto</t>
  </si>
  <si>
    <t>Asignación de analista</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</si>
  <si>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</si>
  <si>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</si>
  <si>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</si>
  <si>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</si>
  <si>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</si>
  <si>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</si>
  <si>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</si>
  <si>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</si>
  <si>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</si>
  <si>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</si>
  <si>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</si>
  <si>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</si>
  <si>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</si>
  <si>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</si>
  <si>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Barras III</t>
  </si>
  <si>
    <t>Siquirres y Reventazón, Siquirres, Limón
Colorado, Pococí, Limón</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</si>
  <si>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</si>
  <si>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</si>
  <si>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</si>
  <si>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</si>
  <si>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</si>
  <si>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</si>
  <si>
    <t>La Cajeta</t>
  </si>
  <si>
    <t>Alajuela, San Carlos, Cutris</t>
  </si>
  <si>
    <t xml:space="preserve">Generación tablas de informe de recomendación </t>
  </si>
  <si>
    <t>Comunicado de razonabilidad y observaciones electricas</t>
  </si>
  <si>
    <t xml:space="preserve">Redacción de informe de recomendación </t>
  </si>
  <si>
    <t>Se envían informes a jefatura</t>
  </si>
  <si>
    <t>Los Naranjos</t>
  </si>
  <si>
    <t>Alajuela, Guatuso, Buena Vista</t>
  </si>
  <si>
    <t>Envío de observaciones a Jefatura del DT</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</si>
  <si>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</si>
  <si>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</si>
  <si>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</si>
  <si>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</si>
  <si>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</si>
  <si>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</si>
  <si>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</si>
  <si>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Veredas del Río III</t>
  </si>
  <si>
    <t>Alexander y Fabiola</t>
  </si>
  <si>
    <t>Isla Caballo</t>
  </si>
  <si>
    <t>Puntarenas, Puntarenas, Puntarenas</t>
  </si>
  <si>
    <t>Adenda para actualizar presupuestos</t>
  </si>
  <si>
    <t>Traslado adenda a FOSUVI</t>
  </si>
  <si>
    <t>Isla Venado</t>
  </si>
  <si>
    <t>Puntarenas, Puntarenas, Lepanto</t>
  </si>
  <si>
    <t>31/9/2025</t>
  </si>
  <si>
    <t>Puntarenas, Puntarenas, Isla Chira</t>
  </si>
  <si>
    <t>31/9/2027</t>
  </si>
  <si>
    <t>Bajo Chirripó III</t>
  </si>
  <si>
    <t>Cartago, Turrialba, Chirripó
Limón, Matina, Matina</t>
  </si>
  <si>
    <t>Solicitud de aclaraciones sobre subsanaciones remitidas</t>
  </si>
  <si>
    <t>Recepción de aclaraciones finales</t>
  </si>
  <si>
    <t>Boulevard del Sol IV (segunda etapa)</t>
  </si>
  <si>
    <t>Puntarenas, Puntarenas, Barranca</t>
  </si>
  <si>
    <t>Su Casa Desarrollos de Vivienda S.A.</t>
  </si>
  <si>
    <t>Revisión preliminar</t>
  </si>
  <si>
    <t>Confección informe de observaciones</t>
  </si>
  <si>
    <t>Mesa de trabajo</t>
  </si>
  <si>
    <t>Entrega subsanaciones EA</t>
  </si>
  <si>
    <t>Cómite revisión presentación JD</t>
  </si>
  <si>
    <t>Casona 8</t>
  </si>
  <si>
    <t>Limoncito, Coto Brus, Puntarenas</t>
  </si>
  <si>
    <t>Remisión informe obra eléctrica DT</t>
  </si>
  <si>
    <t>Remisión informe obra civil DT</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</si>
  <si>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</si>
  <si>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</si>
  <si>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</si>
  <si>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</si>
  <si>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</si>
  <si>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</si>
  <si>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</si>
  <si>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</si>
  <si>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</si>
  <si>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</si>
  <si>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</si>
  <si>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</si>
  <si>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</si>
  <si>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</si>
  <si>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</si>
  <si>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</si>
  <si>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</si>
  <si>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</si>
  <si>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</si>
  <si>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</si>
  <si>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</si>
  <si>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</si>
  <si>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</si>
  <si>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</si>
  <si>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</si>
  <si>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</si>
  <si>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</si>
  <si>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Loma Linda</t>
  </si>
  <si>
    <t>Guanacaste, Santa Cruz, Veintesiete de Abril</t>
  </si>
  <si>
    <t>ROVI S.A.</t>
  </si>
  <si>
    <t>Maureen Barrantes</t>
  </si>
  <si>
    <t>Villa Verde</t>
  </si>
  <si>
    <t>Coopenae</t>
  </si>
  <si>
    <t>Puntarenas, Esparza, Espiritu Santo</t>
  </si>
  <si>
    <t>Alexander Aguilar Sobalbarro</t>
  </si>
  <si>
    <t>Tierra Prometida</t>
  </si>
  <si>
    <t>BC</t>
  </si>
  <si>
    <t>Fund. C.R. - Canada</t>
  </si>
  <si>
    <t>n/a</t>
  </si>
  <si>
    <t>San José, Pérez Zeledón, San Isidro</t>
  </si>
  <si>
    <t>Sebastián Barahona Martínez</t>
  </si>
  <si>
    <t>Parques León XIII</t>
  </si>
  <si>
    <t>Grupo Mutual Alajuela - La Vivienda</t>
  </si>
  <si>
    <t>San José, Tibás, Cinco Esquinas</t>
  </si>
  <si>
    <t>Consorcio Conansa – Ecoterra</t>
  </si>
  <si>
    <t>28 Millas</t>
  </si>
  <si>
    <t>Aurora de Luz</t>
  </si>
  <si>
    <t>Guanacaste, Carrillo, Belén</t>
  </si>
  <si>
    <t>Condominio Cristal</t>
  </si>
  <si>
    <t>Cartago, Cartago, San Nicolás</t>
  </si>
  <si>
    <t>Constructora Mar Azul S.A.</t>
  </si>
  <si>
    <t>Wilbert Salazar Soto</t>
  </si>
  <si>
    <t>Boulevard del Sol IV</t>
  </si>
  <si>
    <t>Santa María</t>
  </si>
  <si>
    <t>La Bendición</t>
  </si>
  <si>
    <t>Puntarenas, Parrita, Barranca</t>
  </si>
  <si>
    <t>Constructora SYNSA</t>
  </si>
  <si>
    <t xml:space="preserve">Jose Pablo Valerio Sánchez </t>
  </si>
  <si>
    <t>Jacarandas</t>
  </si>
  <si>
    <t>San José, San José, San Sebastián</t>
  </si>
  <si>
    <t>Cerro Verde</t>
  </si>
  <si>
    <t>Cartago, Paraíso, Paraíso</t>
  </si>
  <si>
    <t>Veredas del Río II</t>
  </si>
  <si>
    <t>Vistas de Miravalles</t>
  </si>
  <si>
    <t>Guanacaste, Bagaces, Bagaces</t>
  </si>
  <si>
    <t>Alajuela, Orotina, Orotina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</si>
</sst>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_(* #,##0\ \ ;_(* \(#,##0\);_(* &quot;-&quot;??_);_(@_)"/>
    <numFmt numFmtId="226" formatCode="0.000"/>
  </numFmts>
  <fonts count="41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name val="Arial"/>
      <family val="2"/>
    </font>
    <font>
      <sz val="10"/>
      <name val="Arial"/>
    </font>
    <font>
      <sz val="9"/>
      <color theme="1"/>
      <name val="Arial"/>
      <family val="2"/>
    </font>
    <font>
      <i/>
      <sz val="10"/>
      <color theme="1"/>
      <name val="Arial"/>
      <family val="2"/>
    </font>
    <font>
      <b/>
      <sz val="9"/>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style="thin">
        <color indexed="55"/>
      </top>
      <bottom style="thin">
        <color indexed="64"/>
      </bottom>
      <diagonal/>
    </border>
    <border>
      <left/>
      <right/>
      <top style="thin">
        <color indexed="64"/>
      </top>
      <bottom/>
      <diagonal/>
    </border>
    <border>
      <left style="thin">
        <color indexed="64"/>
      </left>
      <right style="thin">
        <color indexed="64"/>
      </right>
      <top style="thin">
        <color indexed="55"/>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4440">
    <xf numFmtId="0" fontId="0" fillId="0" borderId="0"/>
    <xf numFmtId="168" fontId="282" fillId="0" borderId="0" applyFont="0" applyFill="0" applyBorder="0" applyAlignment="0" applyProtection="0"/>
    <xf numFmtId="9" fontId="282" fillId="0" borderId="0" applyFont="0" applyFill="0" applyBorder="0" applyAlignment="0" applyProtection="0"/>
    <xf numFmtId="0" fontId="284"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86" fillId="0" borderId="0"/>
    <xf numFmtId="190" fontId="286" fillId="0" borderId="0" applyFont="0" applyFill="0" applyBorder="0" applyAlignment="0" applyProtection="0"/>
    <xf numFmtId="168" fontId="286" fillId="0" borderId="0" applyFont="0" applyFill="0" applyBorder="0" applyAlignment="0" applyProtection="0"/>
    <xf numFmtId="0" fontId="281" fillId="0" borderId="0"/>
    <xf numFmtId="168" fontId="281" fillId="0" borderId="0" applyFont="0" applyFill="0" applyBorder="0" applyAlignment="0" applyProtection="0"/>
    <xf numFmtId="0" fontId="284" fillId="0" borderId="0"/>
    <xf numFmtId="0" fontId="284" fillId="0" borderId="0"/>
    <xf numFmtId="0" fontId="280" fillId="0" borderId="0"/>
    <xf numFmtId="181" fontId="283" fillId="0" borderId="0" applyFont="0" applyFill="0" applyBorder="0" applyAlignment="0" applyProtection="0"/>
    <xf numFmtId="0" fontId="279" fillId="0" borderId="0"/>
    <xf numFmtId="0" fontId="278" fillId="0" borderId="0"/>
    <xf numFmtId="168" fontId="278" fillId="0" borderId="0" applyFont="0" applyFill="0" applyBorder="0" applyAlignment="0" applyProtection="0"/>
    <xf numFmtId="0" fontId="282" fillId="0" borderId="0"/>
    <xf numFmtId="0" fontId="277" fillId="0" borderId="0"/>
    <xf numFmtId="0" fontId="276" fillId="0" borderId="0"/>
    <xf numFmtId="0" fontId="275" fillId="0" borderId="0"/>
    <xf numFmtId="168" fontId="275" fillId="0" borderId="0" applyFont="0" applyFill="0" applyBorder="0" applyAlignment="0" applyProtection="0"/>
    <xf numFmtId="0" fontId="282" fillId="0" borderId="0"/>
    <xf numFmtId="168" fontId="282" fillId="0" borderId="0" applyFont="0" applyFill="0" applyBorder="0" applyAlignment="0" applyProtection="0"/>
    <xf numFmtId="0" fontId="274" fillId="0" borderId="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83" fillId="0" borderId="0"/>
    <xf numFmtId="190" fontId="283" fillId="0" borderId="0" applyFont="0" applyFill="0" applyBorder="0" applyAlignment="0" applyProtection="0"/>
    <xf numFmtId="168" fontId="283" fillId="0" borderId="0" applyFont="0" applyFill="0" applyBorder="0" applyAlignment="0" applyProtection="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3" fillId="0" borderId="0"/>
    <xf numFmtId="168" fontId="273" fillId="0" borderId="0" applyFont="0" applyFill="0" applyBorder="0" applyAlignment="0" applyProtection="0"/>
    <xf numFmtId="0" fontId="296" fillId="0" borderId="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83" fillId="0" borderId="0"/>
    <xf numFmtId="0" fontId="273" fillId="0" borderId="0"/>
    <xf numFmtId="168" fontId="273" fillId="0" borderId="0" applyFont="0" applyFill="0" applyBorder="0" applyAlignment="0" applyProtection="0"/>
    <xf numFmtId="0" fontId="273" fillId="0" borderId="0"/>
    <xf numFmtId="0" fontId="273" fillId="0" borderId="0"/>
    <xf numFmtId="0" fontId="273" fillId="0" borderId="0"/>
    <xf numFmtId="168" fontId="273" fillId="0" borderId="0" applyFont="0" applyFill="0" applyBorder="0" applyAlignment="0" applyProtection="0"/>
    <xf numFmtId="0" fontId="273" fillId="0" borderId="0"/>
    <xf numFmtId="0" fontId="273" fillId="0" borderId="0"/>
    <xf numFmtId="0" fontId="273" fillId="0" borderId="0"/>
    <xf numFmtId="168" fontId="273" fillId="0" borderId="0" applyFont="0" applyFill="0" applyBorder="0" applyAlignment="0" applyProtection="0"/>
    <xf numFmtId="0" fontId="273" fillId="0" borderId="0"/>
    <xf numFmtId="0" fontId="273" fillId="0" borderId="0"/>
    <xf numFmtId="168" fontId="273" fillId="0" borderId="0" applyFont="0" applyFill="0" applyBorder="0" applyAlignment="0" applyProtection="0"/>
    <xf numFmtId="0" fontId="273" fillId="0" borderId="0"/>
    <xf numFmtId="0" fontId="273" fillId="0" borderId="0"/>
    <xf numFmtId="0" fontId="273" fillId="0" borderId="0"/>
    <xf numFmtId="168" fontId="273" fillId="0" borderId="0" applyFont="0" applyFill="0" applyBorder="0" applyAlignment="0" applyProtection="0"/>
    <xf numFmtId="0" fontId="273" fillId="0" borderId="0"/>
    <xf numFmtId="0" fontId="273" fillId="0" borderId="0"/>
    <xf numFmtId="0" fontId="273" fillId="0" borderId="0"/>
    <xf numFmtId="168" fontId="273" fillId="0" borderId="0" applyFont="0" applyFill="0" applyBorder="0" applyAlignment="0" applyProtection="0"/>
    <xf numFmtId="0" fontId="272" fillId="0" borderId="0"/>
    <xf numFmtId="168" fontId="272" fillId="0" borderId="0" applyFont="0" applyFill="0" applyBorder="0" applyAlignment="0" applyProtection="0"/>
    <xf numFmtId="0" fontId="271" fillId="0" borderId="0"/>
    <xf numFmtId="0" fontId="270" fillId="0" borderId="0"/>
    <xf numFmtId="0" fontId="269" fillId="0" borderId="0"/>
    <xf numFmtId="168" fontId="269" fillId="0" borderId="0" applyFont="0" applyFill="0" applyBorder="0" applyAlignment="0" applyProtection="0"/>
    <xf numFmtId="0" fontId="268" fillId="0" borderId="0"/>
    <xf numFmtId="0" fontId="284" fillId="0" borderId="0"/>
    <xf numFmtId="0" fontId="267" fillId="0" borderId="0"/>
    <xf numFmtId="9" fontId="283" fillId="0" borderId="0" applyFont="0" applyFill="0" applyBorder="0" applyAlignment="0" applyProtection="0"/>
    <xf numFmtId="0" fontId="266" fillId="0" borderId="0"/>
    <xf numFmtId="168" fontId="266" fillId="0" borderId="0" applyFont="0" applyFill="0" applyBorder="0" applyAlignment="0" applyProtection="0"/>
    <xf numFmtId="0" fontId="265" fillId="0" borderId="0"/>
    <xf numFmtId="0" fontId="264" fillId="0" borderId="0"/>
    <xf numFmtId="0" fontId="283" fillId="0" borderId="0"/>
    <xf numFmtId="0" fontId="297" fillId="0" borderId="0"/>
    <xf numFmtId="0" fontId="263" fillId="0" borderId="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8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83" fillId="0" borderId="0"/>
    <xf numFmtId="0" fontId="262" fillId="0" borderId="0"/>
    <xf numFmtId="168" fontId="262" fillId="0" borderId="0" applyFont="0" applyFill="0" applyBorder="0" applyAlignment="0" applyProtection="0"/>
    <xf numFmtId="0" fontId="297" fillId="0" borderId="0"/>
    <xf numFmtId="0" fontId="261" fillId="0" borderId="0"/>
    <xf numFmtId="168" fontId="261" fillId="0" borderId="0" applyFont="0" applyFill="0" applyBorder="0" applyAlignment="0" applyProtection="0"/>
    <xf numFmtId="0" fontId="298" fillId="0" borderId="0"/>
    <xf numFmtId="0" fontId="260" fillId="0" borderId="0"/>
    <xf numFmtId="0" fontId="299" fillId="0" borderId="0"/>
    <xf numFmtId="0" fontId="259" fillId="0" borderId="0"/>
    <xf numFmtId="0" fontId="258" fillId="0" borderId="0"/>
    <xf numFmtId="0" fontId="257" fillId="0" borderId="0"/>
    <xf numFmtId="168" fontId="257" fillId="0" borderId="0" applyFont="0" applyFill="0" applyBorder="0" applyAlignment="0" applyProtection="0"/>
    <xf numFmtId="0" fontId="256" fillId="0" borderId="0"/>
    <xf numFmtId="0" fontId="255" fillId="0" borderId="0"/>
    <xf numFmtId="168" fontId="255"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83" fillId="0" borderId="0"/>
    <xf numFmtId="0" fontId="255" fillId="0" borderId="0"/>
    <xf numFmtId="168" fontId="255" fillId="0" borderId="0" applyFont="0" applyFill="0" applyBorder="0" applyAlignment="0" applyProtection="0"/>
    <xf numFmtId="0" fontId="283" fillId="0" borderId="0"/>
    <xf numFmtId="0" fontId="255" fillId="0" borderId="0"/>
    <xf numFmtId="0" fontId="283" fillId="0" borderId="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4" fillId="0" borderId="0"/>
    <xf numFmtId="168" fontId="254" fillId="0" borderId="0" applyFont="0" applyFill="0" applyBorder="0" applyAlignment="0" applyProtection="0"/>
    <xf numFmtId="0" fontId="253" fillId="0" borderId="0"/>
    <xf numFmtId="168" fontId="253" fillId="0" borderId="0" applyFont="0" applyFill="0" applyBorder="0" applyAlignment="0" applyProtection="0"/>
    <xf numFmtId="0" fontId="303" fillId="0" borderId="0"/>
    <xf numFmtId="0" fontId="252" fillId="0" borderId="0"/>
    <xf numFmtId="0" fontId="251" fillId="0" borderId="0"/>
    <xf numFmtId="0" fontId="304" fillId="0" borderId="0"/>
    <xf numFmtId="168" fontId="251" fillId="0" borderId="0" applyFont="0" applyFill="0" applyBorder="0" applyAlignment="0" applyProtection="0"/>
    <xf numFmtId="0" fontId="250" fillId="0" borderId="0"/>
    <xf numFmtId="168" fontId="250"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83" fillId="0" borderId="0"/>
    <xf numFmtId="0" fontId="250" fillId="0" borderId="0"/>
    <xf numFmtId="0" fontId="250" fillId="0" borderId="0"/>
    <xf numFmtId="0" fontId="283" fillId="0" borderId="0"/>
    <xf numFmtId="168" fontId="250" fillId="0" borderId="0" applyFont="0" applyFill="0" applyBorder="0" applyAlignment="0" applyProtection="0"/>
    <xf numFmtId="0" fontId="249" fillId="0" borderId="0"/>
    <xf numFmtId="167" fontId="249" fillId="0" borderId="0" applyFont="0" applyFill="0" applyBorder="0" applyAlignment="0" applyProtection="0"/>
    <xf numFmtId="168" fontId="249" fillId="0" borderId="0" applyFont="0" applyFill="0" applyBorder="0" applyAlignment="0" applyProtection="0"/>
    <xf numFmtId="0" fontId="248" fillId="0" borderId="0"/>
    <xf numFmtId="167" fontId="248" fillId="0" borderId="0" applyFont="0" applyFill="0" applyBorder="0" applyAlignment="0" applyProtection="0"/>
    <xf numFmtId="0" fontId="247" fillId="0" borderId="0"/>
    <xf numFmtId="168" fontId="247" fillId="0" borderId="0" applyFont="0" applyFill="0" applyBorder="0" applyAlignment="0" applyProtection="0"/>
    <xf numFmtId="0" fontId="246" fillId="0" borderId="0"/>
    <xf numFmtId="167" fontId="246" fillId="0" borderId="0" applyFont="0" applyFill="0" applyBorder="0" applyAlignment="0" applyProtection="0"/>
    <xf numFmtId="0" fontId="245" fillId="0" borderId="0"/>
    <xf numFmtId="167" fontId="245" fillId="0" borderId="0" applyFont="0" applyFill="0" applyBorder="0" applyAlignment="0" applyProtection="0"/>
    <xf numFmtId="0" fontId="244" fillId="0" borderId="0"/>
    <xf numFmtId="167" fontId="244" fillId="0" borderId="0" applyFont="0" applyFill="0" applyBorder="0" applyAlignment="0" applyProtection="0"/>
    <xf numFmtId="0" fontId="243" fillId="0" borderId="0"/>
    <xf numFmtId="0" fontId="243" fillId="0" borderId="0"/>
    <xf numFmtId="167" fontId="243" fillId="0" borderId="0" applyFont="0" applyFill="0" applyBorder="0" applyAlignment="0" applyProtection="0"/>
    <xf numFmtId="0" fontId="242" fillId="0" borderId="0"/>
    <xf numFmtId="0" fontId="241" fillId="0" borderId="0"/>
    <xf numFmtId="0" fontId="305" fillId="0" borderId="0"/>
    <xf numFmtId="0" fontId="240" fillId="0" borderId="0"/>
    <xf numFmtId="167" fontId="240" fillId="0" borderId="0" applyFont="0" applyFill="0" applyBorder="0" applyAlignment="0" applyProtection="0"/>
    <xf numFmtId="0" fontId="239" fillId="0" borderId="0"/>
    <xf numFmtId="0" fontId="238" fillId="0" borderId="0"/>
    <xf numFmtId="0" fontId="237" fillId="0" borderId="0"/>
    <xf numFmtId="167" fontId="237"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3" borderId="0" applyNumberFormat="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7" fontId="236" fillId="0" borderId="0" applyFont="0" applyFill="0" applyBorder="0" applyAlignment="0" applyProtection="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0" fontId="236" fillId="0" borderId="0"/>
    <xf numFmtId="167" fontId="236" fillId="0" borderId="0" applyFont="0" applyFill="0" applyBorder="0" applyAlignment="0" applyProtection="0"/>
    <xf numFmtId="0" fontId="236" fillId="0" borderId="0"/>
    <xf numFmtId="0" fontId="235" fillId="0" borderId="0"/>
    <xf numFmtId="168" fontId="235" fillId="0" borderId="0" applyFont="0" applyFill="0" applyBorder="0" applyAlignment="0" applyProtection="0"/>
    <xf numFmtId="0" fontId="234" fillId="0" borderId="0"/>
    <xf numFmtId="0" fontId="233" fillId="0" borderId="0"/>
    <xf numFmtId="167" fontId="233" fillId="0" borderId="0" applyFont="0" applyFill="0" applyBorder="0" applyAlignment="0" applyProtection="0"/>
    <xf numFmtId="168" fontId="233"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167" fontId="233" fillId="0" borderId="0" applyFont="0" applyFill="0" applyBorder="0" applyAlignment="0" applyProtection="0"/>
    <xf numFmtId="168"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0" fontId="233" fillId="0" borderId="0"/>
    <xf numFmtId="167" fontId="233" fillId="0" borderId="0" applyFont="0" applyFill="0" applyBorder="0" applyAlignment="0" applyProtection="0"/>
    <xf numFmtId="0" fontId="233" fillId="0" borderId="0"/>
    <xf numFmtId="0" fontId="233" fillId="0" borderId="0"/>
    <xf numFmtId="0" fontId="283" fillId="0" borderId="0"/>
    <xf numFmtId="0" fontId="233" fillId="0" borderId="0"/>
    <xf numFmtId="167" fontId="233" fillId="0" borderId="0" applyFont="0" applyFill="0" applyBorder="0" applyAlignment="0" applyProtection="0"/>
    <xf numFmtId="0" fontId="233" fillId="0" borderId="0"/>
    <xf numFmtId="0" fontId="233" fillId="0" borderId="0"/>
    <xf numFmtId="0" fontId="233" fillId="0" borderId="0"/>
    <xf numFmtId="167"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3" borderId="0" applyNumberFormat="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7" fontId="233" fillId="0" borderId="0" applyFont="0" applyFill="0" applyBorder="0" applyAlignment="0" applyProtection="0"/>
    <xf numFmtId="168"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167" fontId="233" fillId="0" borderId="0" applyFont="0" applyFill="0" applyBorder="0" applyAlignment="0" applyProtection="0"/>
    <xf numFmtId="0" fontId="233" fillId="0" borderId="0"/>
    <xf numFmtId="0" fontId="233" fillId="0" borderId="0"/>
    <xf numFmtId="167"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2" fillId="0" borderId="0"/>
    <xf numFmtId="167" fontId="232" fillId="0" borderId="0" applyFont="0" applyFill="0" applyBorder="0" applyAlignment="0" applyProtection="0"/>
    <xf numFmtId="0" fontId="231" fillId="0" borderId="0"/>
    <xf numFmtId="168" fontId="231"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3" borderId="0" applyNumberFormat="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3" borderId="0" applyNumberFormat="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29" fillId="0" borderId="0"/>
    <xf numFmtId="167" fontId="229" fillId="0" borderId="0" applyFont="0" applyFill="0" applyBorder="0" applyAlignment="0" applyProtection="0"/>
    <xf numFmtId="0" fontId="284" fillId="0" borderId="0"/>
    <xf numFmtId="0" fontId="228" fillId="0" borderId="0"/>
    <xf numFmtId="168" fontId="228" fillId="0" borderId="0" applyFont="0" applyFill="0" applyBorder="0" applyAlignment="0" applyProtection="0"/>
    <xf numFmtId="0" fontId="227" fillId="0" borderId="0"/>
    <xf numFmtId="167" fontId="227" fillId="0" borderId="0" applyFont="0" applyFill="0" applyBorder="0" applyAlignment="0" applyProtection="0"/>
    <xf numFmtId="167" fontId="227" fillId="0" borderId="0" applyFont="0" applyFill="0" applyBorder="0" applyAlignment="0" applyProtection="0"/>
    <xf numFmtId="0" fontId="226" fillId="0" borderId="0"/>
    <xf numFmtId="167" fontId="226" fillId="0" borderId="0" applyFont="0" applyFill="0" applyBorder="0" applyAlignment="0" applyProtection="0"/>
    <xf numFmtId="167" fontId="226" fillId="0" borderId="0" applyFont="0" applyFill="0" applyBorder="0" applyAlignment="0" applyProtection="0"/>
    <xf numFmtId="0" fontId="225" fillId="0" borderId="0"/>
    <xf numFmtId="167" fontId="225" fillId="0" borderId="0" applyFont="0" applyFill="0" applyBorder="0" applyAlignment="0" applyProtection="0"/>
    <xf numFmtId="167" fontId="225" fillId="0" borderId="0" applyFont="0" applyFill="0" applyBorder="0" applyAlignment="0" applyProtection="0"/>
    <xf numFmtId="0" fontId="224" fillId="0" borderId="0"/>
    <xf numFmtId="167" fontId="224" fillId="0" borderId="0" applyFont="0" applyFill="0" applyBorder="0" applyAlignment="0" applyProtection="0"/>
    <xf numFmtId="167" fontId="224" fillId="0" borderId="0" applyFont="0" applyFill="0" applyBorder="0" applyAlignment="0" applyProtection="0"/>
    <xf numFmtId="0" fontId="223" fillId="0" borderId="0"/>
    <xf numFmtId="167" fontId="223" fillId="0" borderId="0" applyFont="0" applyFill="0" applyBorder="0" applyAlignment="0" applyProtection="0"/>
    <xf numFmtId="0" fontId="222" fillId="0" borderId="0"/>
    <xf numFmtId="167" fontId="222" fillId="0" borderId="0" applyFont="0" applyFill="0" applyBorder="0" applyAlignment="0" applyProtection="0"/>
    <xf numFmtId="0" fontId="221" fillId="0" borderId="0"/>
    <xf numFmtId="0" fontId="220" fillId="0" borderId="0"/>
    <xf numFmtId="167" fontId="220" fillId="0" borderId="0" applyFont="0" applyFill="0" applyBorder="0" applyAlignment="0" applyProtection="0"/>
    <xf numFmtId="0" fontId="219" fillId="0" borderId="0"/>
    <xf numFmtId="167" fontId="219" fillId="0" borderId="0" applyFont="0" applyFill="0" applyBorder="0" applyAlignment="0" applyProtection="0"/>
    <xf numFmtId="0" fontId="218" fillId="0" borderId="0"/>
    <xf numFmtId="167" fontId="218" fillId="0" borderId="0" applyFont="0" applyFill="0" applyBorder="0" applyAlignment="0" applyProtection="0"/>
    <xf numFmtId="167" fontId="218" fillId="0" borderId="0" applyFont="0" applyFill="0" applyBorder="0" applyAlignment="0" applyProtection="0"/>
    <xf numFmtId="0" fontId="217" fillId="0" borderId="0"/>
    <xf numFmtId="167" fontId="217" fillId="0" borderId="0" applyFont="0" applyFill="0" applyBorder="0" applyAlignment="0" applyProtection="0"/>
    <xf numFmtId="167" fontId="217" fillId="0" borderId="0" applyFont="0" applyFill="0" applyBorder="0" applyAlignment="0" applyProtection="0"/>
    <xf numFmtId="0" fontId="216" fillId="0" borderId="0"/>
    <xf numFmtId="167" fontId="216" fillId="0" borderId="0" applyFont="0" applyFill="0" applyBorder="0" applyAlignment="0" applyProtection="0"/>
    <xf numFmtId="0" fontId="215" fillId="0" borderId="0"/>
    <xf numFmtId="0" fontId="285" fillId="6" borderId="0" applyNumberFormat="0" applyBorder="0" applyAlignment="0" applyProtection="0"/>
    <xf numFmtId="0" fontId="285" fillId="7" borderId="0" applyNumberFormat="0" applyBorder="0" applyAlignment="0" applyProtection="0"/>
    <xf numFmtId="0" fontId="285" fillId="8" borderId="0" applyNumberFormat="0" applyBorder="0" applyAlignment="0" applyProtection="0"/>
    <xf numFmtId="0" fontId="285" fillId="9" borderId="0" applyNumberFormat="0" applyBorder="0" applyAlignment="0" applyProtection="0"/>
    <xf numFmtId="0" fontId="285" fillId="10" borderId="0" applyNumberFormat="0" applyBorder="0" applyAlignment="0" applyProtection="0"/>
    <xf numFmtId="0" fontId="285" fillId="11" borderId="0" applyNumberFormat="0" applyBorder="0" applyAlignment="0" applyProtection="0"/>
    <xf numFmtId="0" fontId="285" fillId="12" borderId="0" applyNumberFormat="0" applyBorder="0" applyAlignment="0" applyProtection="0"/>
    <xf numFmtId="0" fontId="285" fillId="13" borderId="0" applyNumberFormat="0" applyBorder="0" applyAlignment="0" applyProtection="0"/>
    <xf numFmtId="0" fontId="285" fillId="8" borderId="0" applyNumberFormat="0" applyBorder="0" applyAlignment="0" applyProtection="0"/>
    <xf numFmtId="0" fontId="285" fillId="11" borderId="0" applyNumberFormat="0" applyBorder="0" applyAlignment="0" applyProtection="0"/>
    <xf numFmtId="0" fontId="285" fillId="14" borderId="0" applyNumberFormat="0" applyBorder="0" applyAlignment="0" applyProtection="0"/>
    <xf numFmtId="0" fontId="307" fillId="15" borderId="0" applyNumberFormat="0" applyBorder="0" applyAlignment="0" applyProtection="0"/>
    <xf numFmtId="0" fontId="307" fillId="12" borderId="0" applyNumberFormat="0" applyBorder="0" applyAlignment="0" applyProtection="0"/>
    <xf numFmtId="0" fontId="307" fillId="13" borderId="0" applyNumberFormat="0" applyBorder="0" applyAlignment="0" applyProtection="0"/>
    <xf numFmtId="0" fontId="307" fillId="16" borderId="0" applyNumberFormat="0" applyBorder="0" applyAlignment="0" applyProtection="0"/>
    <xf numFmtId="0" fontId="307" fillId="17" borderId="0" applyNumberFormat="0" applyBorder="0" applyAlignment="0" applyProtection="0"/>
    <xf numFmtId="0" fontId="307" fillId="18" borderId="0" applyNumberFormat="0" applyBorder="0" applyAlignment="0" applyProtection="0"/>
    <xf numFmtId="0" fontId="308" fillId="19" borderId="0" applyNumberFormat="0" applyBorder="0" applyAlignment="0" applyProtection="0"/>
    <xf numFmtId="0" fontId="309" fillId="20" borderId="23" applyNumberFormat="0" applyAlignment="0" applyProtection="0"/>
    <xf numFmtId="0" fontId="310" fillId="21" borderId="24" applyNumberFormat="0" applyAlignment="0" applyProtection="0"/>
    <xf numFmtId="0" fontId="311" fillId="0" borderId="25" applyNumberFormat="0" applyFill="0" applyAlignment="0" applyProtection="0"/>
    <xf numFmtId="0" fontId="312" fillId="0" borderId="0" applyNumberFormat="0" applyFill="0" applyBorder="0" applyAlignment="0" applyProtection="0"/>
    <xf numFmtId="0" fontId="307" fillId="22" borderId="0" applyNumberFormat="0" applyBorder="0" applyAlignment="0" applyProtection="0"/>
    <xf numFmtId="0" fontId="307" fillId="23" borderId="0" applyNumberFormat="0" applyBorder="0" applyAlignment="0" applyProtection="0"/>
    <xf numFmtId="0" fontId="307" fillId="24" borderId="0" applyNumberFormat="0" applyBorder="0" applyAlignment="0" applyProtection="0"/>
    <xf numFmtId="0" fontId="307" fillId="16" borderId="0" applyNumberFormat="0" applyBorder="0" applyAlignment="0" applyProtection="0"/>
    <xf numFmtId="0" fontId="307" fillId="17" borderId="0" applyNumberFormat="0" applyBorder="0" applyAlignment="0" applyProtection="0"/>
    <xf numFmtId="0" fontId="307" fillId="25" borderId="0" applyNumberFormat="0" applyBorder="0" applyAlignment="0" applyProtection="0"/>
    <xf numFmtId="0" fontId="313" fillId="10" borderId="23" applyNumberFormat="0" applyAlignment="0" applyProtection="0"/>
    <xf numFmtId="0" fontId="314" fillId="7" borderId="0" applyNumberFormat="0" applyBorder="0" applyAlignment="0" applyProtection="0"/>
    <xf numFmtId="0" fontId="315" fillId="26" borderId="0" applyNumberFormat="0" applyBorder="0" applyAlignment="0" applyProtection="0"/>
    <xf numFmtId="0" fontId="283" fillId="27" borderId="22" applyNumberFormat="0" applyFont="0" applyAlignment="0" applyProtection="0"/>
    <xf numFmtId="0" fontId="316" fillId="20" borderId="26" applyNumberFormat="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9" fillId="0" borderId="27" applyNumberFormat="0" applyFill="0" applyAlignment="0" applyProtection="0"/>
    <xf numFmtId="0" fontId="320" fillId="0" borderId="28" applyNumberFormat="0" applyFill="0" applyAlignment="0" applyProtection="0"/>
    <xf numFmtId="0" fontId="312" fillId="0" borderId="29" applyNumberFormat="0" applyFill="0" applyAlignment="0" applyProtection="0"/>
    <xf numFmtId="0" fontId="321" fillId="0" borderId="0" applyNumberFormat="0" applyFill="0" applyBorder="0" applyAlignment="0" applyProtection="0"/>
    <xf numFmtId="0" fontId="322" fillId="0" borderId="30" applyNumberFormat="0" applyFill="0" applyAlignment="0" applyProtection="0"/>
    <xf numFmtId="0" fontId="214" fillId="0" borderId="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167" fontId="212" fillId="0" borderId="0" applyFont="0" applyFill="0" applyBorder="0" applyAlignment="0" applyProtection="0"/>
    <xf numFmtId="0" fontId="323" fillId="0" borderId="0"/>
    <xf numFmtId="168" fontId="323" fillId="0" borderId="0" applyFont="0" applyFill="0" applyBorder="0" applyAlignment="0" applyProtection="0"/>
    <xf numFmtId="0" fontId="211" fillId="0" borderId="0"/>
    <xf numFmtId="0" fontId="211" fillId="0" borderId="0"/>
    <xf numFmtId="9" fontId="323"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0" fontId="203" fillId="0" borderId="0"/>
    <xf numFmtId="167" fontId="203" fillId="0" borderId="0" applyFont="0" applyFill="0" applyBorder="0" applyAlignment="0" applyProtection="0"/>
    <xf numFmtId="0" fontId="202" fillId="0" borderId="0"/>
    <xf numFmtId="167" fontId="202" fillId="0" borderId="0" applyFont="0" applyFill="0" applyBorder="0" applyAlignment="0" applyProtection="0"/>
    <xf numFmtId="0" fontId="284" fillId="0" borderId="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284" fillId="0" borderId="0"/>
    <xf numFmtId="0" fontId="199" fillId="0" borderId="0"/>
    <xf numFmtId="167" fontId="199" fillId="0" borderId="0" applyFont="0" applyFill="0" applyBorder="0" applyAlignment="0" applyProtection="0"/>
    <xf numFmtId="0" fontId="198" fillId="0" borderId="0"/>
    <xf numFmtId="0" fontId="324"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6" fillId="0" borderId="0"/>
    <xf numFmtId="0" fontId="326" fillId="0" borderId="0"/>
    <xf numFmtId="0" fontId="196" fillId="0" borderId="0"/>
    <xf numFmtId="0" fontId="195" fillId="0" borderId="0"/>
    <xf numFmtId="168" fontId="195"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283" fillId="27" borderId="32" applyNumberFormat="0" applyFont="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283" fillId="0" borderId="0"/>
    <xf numFmtId="168" fontId="283" fillId="0" borderId="0" applyFont="0" applyFill="0" applyBorder="0" applyAlignment="0" applyProtection="0"/>
    <xf numFmtId="0" fontId="195" fillId="0" borderId="0"/>
    <xf numFmtId="0" fontId="195" fillId="0" borderId="0"/>
    <xf numFmtId="9" fontId="283"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283"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0" fontId="283" fillId="0" borderId="0"/>
    <xf numFmtId="0" fontId="195"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166" fontId="283" fillId="0" borderId="0" applyFont="0" applyFill="0" applyBorder="0" applyAlignment="0" applyProtection="0"/>
    <xf numFmtId="166" fontId="283" fillId="0" borderId="0" applyFont="0" applyFill="0" applyBorder="0" applyAlignment="0" applyProtection="0"/>
    <xf numFmtId="166" fontId="283" fillId="0" borderId="0" applyFont="0" applyFill="0" applyBorder="0" applyAlignment="0" applyProtection="0"/>
    <xf numFmtId="166" fontId="283" fillId="0" borderId="0" applyFont="0" applyFill="0" applyBorder="0" applyAlignment="0" applyProtection="0"/>
    <xf numFmtId="166" fontId="283" fillId="0" borderId="0" applyFont="0" applyFill="0" applyBorder="0" applyAlignment="0" applyProtection="0"/>
    <xf numFmtId="166" fontId="329" fillId="0" borderId="0" applyFont="0" applyFill="0" applyBorder="0" applyAlignment="0" applyProtection="0"/>
    <xf numFmtId="168" fontId="283" fillId="0" borderId="0" applyFont="0" applyFill="0" applyBorder="0" applyAlignment="0" applyProtection="0"/>
    <xf numFmtId="168"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41" fontId="282" fillId="0" borderId="0" applyFont="0" applyFill="0" applyBorder="0" applyAlignment="0" applyProtection="0"/>
    <xf numFmtId="0" fontId="194" fillId="0" borderId="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283" fillId="27" borderId="40" applyNumberFormat="0" applyFont="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283" fillId="27" borderId="40" applyNumberFormat="0" applyFont="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166" fontId="283" fillId="0" borderId="0" applyFont="0" applyFill="0" applyBorder="0" applyAlignment="0" applyProtection="0"/>
    <xf numFmtId="41" fontId="282" fillId="0" borderId="0" applyFont="0" applyFill="0" applyBorder="0" applyAlignment="0" applyProtection="0"/>
    <xf numFmtId="168" fontId="282" fillId="0" borderId="0" applyFont="0" applyFill="0" applyBorder="0" applyAlignment="0" applyProtection="0"/>
    <xf numFmtId="0" fontId="193" fillId="0" borderId="0"/>
    <xf numFmtId="168" fontId="193" fillId="0" borderId="0" applyFont="0" applyFill="0" applyBorder="0" applyAlignment="0" applyProtection="0"/>
    <xf numFmtId="0" fontId="282" fillId="0" borderId="0"/>
    <xf numFmtId="168" fontId="282" fillId="0" borderId="0" applyFont="0" applyFill="0" applyBorder="0" applyAlignment="0" applyProtection="0"/>
    <xf numFmtId="9" fontId="282"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0" fontId="193" fillId="0" borderId="0"/>
    <xf numFmtId="41" fontId="282"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0" fontId="193" fillId="0" borderId="0"/>
    <xf numFmtId="168" fontId="282"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168" fontId="193" fillId="0" borderId="0" applyFont="0" applyFill="0" applyBorder="0" applyAlignment="0" applyProtection="0"/>
    <xf numFmtId="0" fontId="192" fillId="0" borderId="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0" fillId="0" borderId="0"/>
    <xf numFmtId="0" fontId="189" fillId="0" borderId="0"/>
    <xf numFmtId="167" fontId="189" fillId="0" borderId="0" applyFont="0" applyFill="0" applyBorder="0" applyAlignment="0" applyProtection="0"/>
    <xf numFmtId="0" fontId="335" fillId="0" borderId="0" applyNumberFormat="0" applyFill="0" applyBorder="0" applyAlignment="0" applyProtection="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188" fillId="0" borderId="0"/>
    <xf numFmtId="0" fontId="188" fillId="0" borderId="0"/>
    <xf numFmtId="0" fontId="187" fillId="0" borderId="0"/>
    <xf numFmtId="167" fontId="187" fillId="0" borderId="0" applyFont="0" applyFill="0" applyBorder="0" applyAlignment="0" applyProtection="0"/>
    <xf numFmtId="0" fontId="284" fillId="0" borderId="0"/>
    <xf numFmtId="0" fontId="284" fillId="0" borderId="0"/>
    <xf numFmtId="0" fontId="186" fillId="0" borderId="0"/>
    <xf numFmtId="0" fontId="186" fillId="0" borderId="0"/>
    <xf numFmtId="0" fontId="284" fillId="0" borderId="0"/>
    <xf numFmtId="0" fontId="186" fillId="0" borderId="0"/>
    <xf numFmtId="0" fontId="186" fillId="0" borderId="0"/>
    <xf numFmtId="168" fontId="186" fillId="0" borderId="0" applyFont="0" applyFill="0" applyBorder="0" applyAlignment="0" applyProtection="0"/>
    <xf numFmtId="0" fontId="284" fillId="0" borderId="0"/>
    <xf numFmtId="0" fontId="186" fillId="3" borderId="0" applyNumberFormat="0" applyBorder="0" applyAlignment="0" applyProtection="0"/>
    <xf numFmtId="0" fontId="185" fillId="0" borderId="0"/>
    <xf numFmtId="0" fontId="184" fillId="0" borderId="0"/>
    <xf numFmtId="0" fontId="183" fillId="0" borderId="0"/>
    <xf numFmtId="167" fontId="183" fillId="0" borderId="0" applyFont="0" applyFill="0" applyBorder="0" applyAlignment="0" applyProtection="0"/>
    <xf numFmtId="0" fontId="183" fillId="0" borderId="0"/>
    <xf numFmtId="0" fontId="182" fillId="0" borderId="0"/>
    <xf numFmtId="0" fontId="181" fillId="0" borderId="0"/>
    <xf numFmtId="0" fontId="180" fillId="0" borderId="0"/>
    <xf numFmtId="167" fontId="180" fillId="0" borderId="0" applyFont="0" applyFill="0" applyBorder="0" applyAlignment="0" applyProtection="0"/>
    <xf numFmtId="0" fontId="180" fillId="0" borderId="0"/>
    <xf numFmtId="0" fontId="180" fillId="0" borderId="0"/>
    <xf numFmtId="0" fontId="179" fillId="3" borderId="0" applyNumberFormat="0" applyBorder="0" applyAlignment="0" applyProtection="0"/>
    <xf numFmtId="0" fontId="179" fillId="0" borderId="0"/>
    <xf numFmtId="0" fontId="285" fillId="19" borderId="0" applyNumberFormat="0" applyBorder="0" applyAlignment="0" applyProtection="0"/>
    <xf numFmtId="0" fontId="178" fillId="0" borderId="0"/>
    <xf numFmtId="0" fontId="177" fillId="0" borderId="0"/>
    <xf numFmtId="167" fontId="177" fillId="0" borderId="0" applyFont="0" applyFill="0" applyBorder="0" applyAlignment="0" applyProtection="0"/>
    <xf numFmtId="0" fontId="177" fillId="0" borderId="0"/>
    <xf numFmtId="0" fontId="284" fillId="0" borderId="0"/>
    <xf numFmtId="0" fontId="176" fillId="0" borderId="0"/>
    <xf numFmtId="167" fontId="176" fillId="0" borderId="0" applyFont="0" applyFill="0" applyBorder="0" applyAlignment="0" applyProtection="0"/>
    <xf numFmtId="0" fontId="176" fillId="0" borderId="0"/>
    <xf numFmtId="0" fontId="176" fillId="0" borderId="0"/>
    <xf numFmtId="0" fontId="337" fillId="0" borderId="0"/>
    <xf numFmtId="0" fontId="175" fillId="0" borderId="0"/>
    <xf numFmtId="0" fontId="284" fillId="0" borderId="0"/>
    <xf numFmtId="0" fontId="174" fillId="0" borderId="0"/>
    <xf numFmtId="167" fontId="174" fillId="0" borderId="0" applyFont="0" applyFill="0" applyBorder="0" applyAlignment="0" applyProtection="0"/>
    <xf numFmtId="0" fontId="174" fillId="0" borderId="0"/>
    <xf numFmtId="0" fontId="173" fillId="0" borderId="0"/>
    <xf numFmtId="0" fontId="172" fillId="0" borderId="0"/>
    <xf numFmtId="0" fontId="171" fillId="0" borderId="0"/>
    <xf numFmtId="167" fontId="171" fillId="0" borderId="0" applyFont="0" applyFill="0" applyBorder="0" applyAlignment="0" applyProtection="0"/>
    <xf numFmtId="0" fontId="171" fillId="0" borderId="0"/>
    <xf numFmtId="0" fontId="170" fillId="0" borderId="0"/>
    <xf numFmtId="167" fontId="170" fillId="0" borderId="0" applyFont="0" applyFill="0" applyBorder="0" applyAlignment="0" applyProtection="0"/>
    <xf numFmtId="0" fontId="170" fillId="0" borderId="0"/>
    <xf numFmtId="0" fontId="169" fillId="0" borderId="0"/>
    <xf numFmtId="167" fontId="169" fillId="0" borderId="0" applyFont="0" applyFill="0" applyBorder="0" applyAlignment="0" applyProtection="0"/>
    <xf numFmtId="0" fontId="169" fillId="0" borderId="0"/>
    <xf numFmtId="0" fontId="168" fillId="0" borderId="0"/>
    <xf numFmtId="0" fontId="339" fillId="0" borderId="0"/>
    <xf numFmtId="168" fontId="339" fillId="0" borderId="0" applyFont="0" applyFill="0" applyBorder="0" applyAlignment="0" applyProtection="0"/>
    <xf numFmtId="9" fontId="339" fillId="0" borderId="0" applyFont="0" applyFill="0" applyBorder="0" applyAlignment="0" applyProtection="0"/>
    <xf numFmtId="0" fontId="341" fillId="0" borderId="0"/>
    <xf numFmtId="0" fontId="167" fillId="0" borderId="0"/>
    <xf numFmtId="167" fontId="167" fillId="0" borderId="0" applyFont="0" applyFill="0" applyBorder="0" applyAlignment="0" applyProtection="0"/>
    <xf numFmtId="0" fontId="167" fillId="0" borderId="0"/>
    <xf numFmtId="0" fontId="166" fillId="0" borderId="0"/>
    <xf numFmtId="0" fontId="342" fillId="0" borderId="0"/>
    <xf numFmtId="168" fontId="342" fillId="0" borderId="0" applyFont="0" applyFill="0" applyBorder="0" applyAlignment="0" applyProtection="0"/>
    <xf numFmtId="9" fontId="342" fillId="0" borderId="0" applyFont="0" applyFill="0" applyBorder="0" applyAlignment="0" applyProtection="0"/>
    <xf numFmtId="0" fontId="284" fillId="0" borderId="0"/>
    <xf numFmtId="0" fontId="165" fillId="0" borderId="0"/>
    <xf numFmtId="167" fontId="165" fillId="0" borderId="0" applyFont="0" applyFill="0" applyBorder="0" applyAlignment="0" applyProtection="0"/>
    <xf numFmtId="0" fontId="165" fillId="0" borderId="0"/>
    <xf numFmtId="0" fontId="164" fillId="0" borderId="0"/>
    <xf numFmtId="0" fontId="163" fillId="0" borderId="0"/>
    <xf numFmtId="167" fontId="163" fillId="0" borderId="0" applyFont="0" applyFill="0" applyBorder="0" applyAlignment="0" applyProtection="0"/>
    <xf numFmtId="0" fontId="163" fillId="0" borderId="0"/>
    <xf numFmtId="0" fontId="162" fillId="0" borderId="0"/>
    <xf numFmtId="0" fontId="161" fillId="0" borderId="0"/>
    <xf numFmtId="168" fontId="161" fillId="0" borderId="0" applyFont="0" applyFill="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309" fillId="20" borderId="46" applyNumberFormat="0" applyAlignment="0" applyProtection="0"/>
    <xf numFmtId="0" fontId="313" fillId="10" borderId="46" applyNumberFormat="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316" fillId="20" borderId="47" applyNumberFormat="0" applyAlignment="0" applyProtection="0"/>
    <xf numFmtId="168" fontId="161" fillId="0" borderId="0" applyFont="0" applyFill="0" applyBorder="0" applyAlignment="0" applyProtection="0"/>
    <xf numFmtId="0" fontId="322" fillId="0" borderId="48" applyNumberFormat="0" applyFill="0" applyAlignment="0" applyProtection="0"/>
    <xf numFmtId="168" fontId="161" fillId="0" borderId="0" applyFont="0" applyFill="0" applyBorder="0" applyAlignment="0" applyProtection="0"/>
    <xf numFmtId="0" fontId="160" fillId="0" borderId="0"/>
    <xf numFmtId="168" fontId="160" fillId="0" borderId="0" applyFont="0" applyFill="0" applyBorder="0" applyAlignment="0" applyProtection="0"/>
    <xf numFmtId="9" fontId="160" fillId="0" borderId="0" applyFont="0" applyFill="0" applyBorder="0" applyAlignment="0" applyProtection="0"/>
    <xf numFmtId="0" fontId="160" fillId="3" borderId="0" applyNumberFormat="0" applyBorder="0" applyAlignment="0" applyProtection="0"/>
    <xf numFmtId="0" fontId="283" fillId="27" borderId="43" applyNumberFormat="0" applyFont="0" applyAlignment="0" applyProtection="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159" fillId="0" borderId="0"/>
    <xf numFmtId="167" fontId="159" fillId="0" borderId="0" applyFont="0" applyFill="0" applyBorder="0" applyAlignment="0" applyProtection="0"/>
    <xf numFmtId="0" fontId="159" fillId="0" borderId="0"/>
    <xf numFmtId="0" fontId="158" fillId="0" borderId="0"/>
    <xf numFmtId="0" fontId="346" fillId="0" borderId="0"/>
    <xf numFmtId="168" fontId="346" fillId="0" borderId="0" applyFont="0" applyFill="0" applyBorder="0" applyAlignment="0" applyProtection="0"/>
    <xf numFmtId="9" fontId="346" fillId="0" borderId="0" applyFont="0" applyFill="0" applyBorder="0" applyAlignment="0" applyProtection="0"/>
    <xf numFmtId="0" fontId="157" fillId="0" borderId="0"/>
    <xf numFmtId="167" fontId="157" fillId="0" borderId="0" applyFont="0" applyFill="0" applyBorder="0" applyAlignment="0" applyProtection="0"/>
    <xf numFmtId="0" fontId="157"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156" fillId="0" borderId="0"/>
    <xf numFmtId="0" fontId="155" fillId="0" borderId="0"/>
    <xf numFmtId="167" fontId="155" fillId="0" borderId="0" applyFont="0" applyFill="0" applyBorder="0" applyAlignment="0" applyProtection="0"/>
    <xf numFmtId="0" fontId="155" fillId="0" borderId="0"/>
    <xf numFmtId="0" fontId="154" fillId="0" borderId="0"/>
    <xf numFmtId="0" fontId="348" fillId="0" borderId="0"/>
    <xf numFmtId="168" fontId="348" fillId="0" borderId="0" applyFont="0" applyFill="0" applyBorder="0" applyAlignment="0" applyProtection="0"/>
    <xf numFmtId="9" fontId="348" fillId="0" borderId="0" applyFont="0" applyFill="0" applyBorder="0" applyAlignment="0" applyProtection="0"/>
    <xf numFmtId="0" fontId="153" fillId="0" borderId="0"/>
    <xf numFmtId="0" fontId="152" fillId="0" borderId="0"/>
    <xf numFmtId="167" fontId="152" fillId="0" borderId="0" applyFont="0" applyFill="0" applyBorder="0" applyAlignment="0" applyProtection="0"/>
    <xf numFmtId="0" fontId="152" fillId="0" borderId="0"/>
    <xf numFmtId="0" fontId="284"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0" fontId="151" fillId="0" borderId="0"/>
    <xf numFmtId="167" fontId="151" fillId="0" borderId="0" applyFont="0" applyFill="0" applyBorder="0" applyAlignment="0" applyProtection="0"/>
    <xf numFmtId="0" fontId="151" fillId="0" borderId="0"/>
    <xf numFmtId="0" fontId="151" fillId="0" borderId="0"/>
    <xf numFmtId="0" fontId="150" fillId="0" borderId="0"/>
    <xf numFmtId="167" fontId="150" fillId="0" borderId="0" applyFont="0" applyFill="0" applyBorder="0" applyAlignment="0" applyProtection="0"/>
    <xf numFmtId="0" fontId="150" fillId="0" borderId="0"/>
    <xf numFmtId="168" fontId="283" fillId="0" borderId="0" applyFont="0" applyFill="0" applyBorder="0" applyAlignment="0" applyProtection="0"/>
    <xf numFmtId="0" fontId="149" fillId="0" borderId="0"/>
    <xf numFmtId="167" fontId="149" fillId="0" borderId="0" applyFont="0" applyFill="0" applyBorder="0" applyAlignment="0" applyProtection="0"/>
    <xf numFmtId="0" fontId="149" fillId="0" borderId="0"/>
    <xf numFmtId="0" fontId="350" fillId="0" borderId="0"/>
    <xf numFmtId="0" fontId="148" fillId="0" borderId="0"/>
    <xf numFmtId="168" fontId="283" fillId="0" borderId="0" applyFont="0" applyFill="0" applyBorder="0" applyAlignment="0" applyProtection="0"/>
    <xf numFmtId="168" fontId="283" fillId="0" borderId="0" applyFont="0" applyFill="0" applyBorder="0" applyAlignment="0" applyProtection="0"/>
    <xf numFmtId="0" fontId="147" fillId="0" borderId="0"/>
    <xf numFmtId="167" fontId="147" fillId="0" borderId="0" applyFont="0" applyFill="0" applyBorder="0" applyAlignment="0" applyProtection="0"/>
    <xf numFmtId="0" fontId="147" fillId="0" borderId="0"/>
    <xf numFmtId="0" fontId="351" fillId="0" borderId="0"/>
    <xf numFmtId="0" fontId="146" fillId="0" borderId="0"/>
    <xf numFmtId="167" fontId="146" fillId="0" borderId="0" applyFont="0" applyFill="0" applyBorder="0" applyAlignment="0" applyProtection="0"/>
    <xf numFmtId="0" fontId="146" fillId="0" borderId="0"/>
    <xf numFmtId="0" fontId="145" fillId="0" borderId="0"/>
    <xf numFmtId="167" fontId="145" fillId="0" borderId="0" applyFont="0" applyFill="0" applyBorder="0" applyAlignment="0" applyProtection="0"/>
    <xf numFmtId="0" fontId="145" fillId="0" borderId="0"/>
    <xf numFmtId="0" fontId="143" fillId="0" borderId="0"/>
    <xf numFmtId="167" fontId="143" fillId="0" borderId="0" applyFont="0" applyFill="0" applyBorder="0" applyAlignment="0" applyProtection="0"/>
    <xf numFmtId="0" fontId="143" fillId="0" borderId="0"/>
    <xf numFmtId="0" fontId="142" fillId="0" borderId="0"/>
    <xf numFmtId="0" fontId="142" fillId="0" borderId="0"/>
    <xf numFmtId="0" fontId="142" fillId="0" borderId="0"/>
    <xf numFmtId="0" fontId="353" fillId="0" borderId="0"/>
    <xf numFmtId="168" fontId="353" fillId="0" borderId="0" applyFont="0" applyFill="0" applyBorder="0" applyAlignment="0" applyProtection="0"/>
    <xf numFmtId="9" fontId="353" fillId="0" borderId="0" applyFont="0" applyFill="0" applyBorder="0" applyAlignment="0" applyProtection="0"/>
    <xf numFmtId="0" fontId="360" fillId="0" borderId="0"/>
    <xf numFmtId="0" fontId="360" fillId="0" borderId="0"/>
    <xf numFmtId="168" fontId="141" fillId="0" borderId="0" applyFont="0" applyFill="0" applyBorder="0" applyAlignment="0" applyProtection="0"/>
    <xf numFmtId="0" fontId="141" fillId="0" borderId="0"/>
    <xf numFmtId="168" fontId="140" fillId="0" borderId="0" applyFont="0" applyFill="0" applyBorder="0" applyAlignment="0" applyProtection="0"/>
    <xf numFmtId="0" fontId="140" fillId="0" borderId="0"/>
    <xf numFmtId="0" fontId="138" fillId="0" borderId="0"/>
    <xf numFmtId="167" fontId="138" fillId="0" borderId="0" applyFont="0" applyFill="0" applyBorder="0" applyAlignment="0" applyProtection="0"/>
    <xf numFmtId="0" fontId="138" fillId="0" borderId="0"/>
    <xf numFmtId="0" fontId="365" fillId="0" borderId="0"/>
    <xf numFmtId="168" fontId="365" fillId="0" borderId="0" applyFont="0" applyFill="0" applyBorder="0" applyAlignment="0" applyProtection="0"/>
    <xf numFmtId="9" fontId="365" fillId="0" borderId="0" applyFont="0" applyFill="0" applyBorder="0" applyAlignment="0" applyProtection="0"/>
    <xf numFmtId="0" fontId="137" fillId="0" borderId="0"/>
    <xf numFmtId="0" fontId="136" fillId="0" borderId="0"/>
    <xf numFmtId="0" fontId="136" fillId="0" borderId="0"/>
    <xf numFmtId="0" fontId="135" fillId="0" borderId="0"/>
    <xf numFmtId="167" fontId="135" fillId="0" borderId="0" applyFont="0" applyFill="0" applyBorder="0" applyAlignment="0" applyProtection="0"/>
    <xf numFmtId="0" fontId="135" fillId="0" borderId="0"/>
    <xf numFmtId="0" fontId="367" fillId="0" borderId="0"/>
    <xf numFmtId="168" fontId="367" fillId="0" borderId="0" applyFont="0" applyFill="0" applyBorder="0" applyAlignment="0" applyProtection="0"/>
    <xf numFmtId="9" fontId="367" fillId="0" borderId="0" applyFont="0" applyFill="0" applyBorder="0" applyAlignment="0" applyProtection="0"/>
    <xf numFmtId="168" fontId="282" fillId="0" borderId="0" applyFont="0" applyFill="0" applyBorder="0" applyAlignment="0" applyProtection="0"/>
    <xf numFmtId="0" fontId="282" fillId="0" borderId="0"/>
    <xf numFmtId="0" fontId="133" fillId="0" borderId="0"/>
    <xf numFmtId="167" fontId="133" fillId="0" borderId="0" applyFont="0" applyFill="0" applyBorder="0" applyAlignment="0" applyProtection="0"/>
    <xf numFmtId="0" fontId="133" fillId="0" borderId="0"/>
    <xf numFmtId="0" fontId="368" fillId="0" borderId="0"/>
    <xf numFmtId="168" fontId="368" fillId="0" borderId="0" applyFont="0" applyFill="0" applyBorder="0" applyAlignment="0" applyProtection="0"/>
    <xf numFmtId="9" fontId="368" fillId="0" borderId="0" applyFont="0" applyFill="0" applyBorder="0" applyAlignment="0" applyProtection="0"/>
    <xf numFmtId="0" fontId="369" fillId="0" borderId="0"/>
    <xf numFmtId="168" fontId="369" fillId="0" borderId="0" applyFont="0" applyFill="0" applyBorder="0" applyAlignment="0" applyProtection="0"/>
    <xf numFmtId="9" fontId="369" fillId="0" borderId="0" applyFont="0" applyFill="0" applyBorder="0" applyAlignment="0" applyProtection="0"/>
    <xf numFmtId="168" fontId="369" fillId="0" borderId="0" applyFont="0" applyFill="0" applyBorder="0" applyAlignment="0" applyProtection="0"/>
    <xf numFmtId="0" fontId="131" fillId="0" borderId="0"/>
    <xf numFmtId="167" fontId="131" fillId="0" borderId="0" applyFont="0" applyFill="0" applyBorder="0" applyAlignment="0" applyProtection="0"/>
    <xf numFmtId="0" fontId="131" fillId="0" borderId="0"/>
    <xf numFmtId="0" fontId="370" fillId="0" borderId="0"/>
    <xf numFmtId="168" fontId="283" fillId="0" borderId="0" applyFont="0" applyFill="0" applyBorder="0" applyAlignment="0" applyProtection="0"/>
    <xf numFmtId="9" fontId="283" fillId="0" borderId="0" applyFont="0" applyFill="0" applyBorder="0" applyAlignment="0" applyProtection="0"/>
    <xf numFmtId="205" fontId="371" fillId="0" borderId="0" applyFont="0" applyFill="0" applyBorder="0" applyAlignment="0" applyProtection="0"/>
    <xf numFmtId="190" fontId="283" fillId="0" borderId="0" applyFont="0" applyFill="0" applyBorder="0" applyAlignment="0" applyProtection="0"/>
    <xf numFmtId="166" fontId="283" fillId="0" borderId="0" applyFont="0" applyFill="0" applyBorder="0" applyAlignment="0" applyProtection="0"/>
    <xf numFmtId="168" fontId="130" fillId="0" borderId="0" applyFont="0" applyFill="0" applyBorder="0" applyAlignment="0" applyProtection="0"/>
    <xf numFmtId="168" fontId="283" fillId="0" borderId="0" applyFont="0" applyFill="0" applyBorder="0" applyAlignment="0" applyProtection="0"/>
    <xf numFmtId="168" fontId="130" fillId="0" borderId="0" applyFont="0" applyFill="0" applyBorder="0" applyAlignment="0" applyProtection="0"/>
    <xf numFmtId="168" fontId="130" fillId="0" borderId="0" applyFont="0" applyFill="0" applyBorder="0" applyAlignment="0" applyProtection="0"/>
    <xf numFmtId="168" fontId="130" fillId="0" borderId="0" applyFont="0" applyFill="0" applyBorder="0" applyAlignment="0" applyProtection="0"/>
    <xf numFmtId="168" fontId="283" fillId="0" borderId="0" applyFont="0" applyFill="0" applyBorder="0" applyAlignment="0" applyProtection="0"/>
    <xf numFmtId="0" fontId="283" fillId="0" borderId="0"/>
    <xf numFmtId="0" fontId="130" fillId="0" borderId="0"/>
    <xf numFmtId="0" fontId="283" fillId="0" borderId="0"/>
    <xf numFmtId="0" fontId="283" fillId="0" borderId="0"/>
    <xf numFmtId="0" fontId="283" fillId="0" borderId="0"/>
    <xf numFmtId="0" fontId="284" fillId="0" borderId="0"/>
    <xf numFmtId="0" fontId="283" fillId="0" borderId="0"/>
    <xf numFmtId="9" fontId="371" fillId="0" borderId="0" applyFont="0" applyFill="0" applyBorder="0" applyAlignment="0" applyProtection="0"/>
    <xf numFmtId="0" fontId="284" fillId="0" borderId="0"/>
    <xf numFmtId="0" fontId="372" fillId="0" borderId="0"/>
    <xf numFmtId="0" fontId="129" fillId="0" borderId="0"/>
    <xf numFmtId="167" fontId="129" fillId="0" borderId="0" applyFont="0" applyFill="0" applyBorder="0" applyAlignment="0" applyProtection="0"/>
    <xf numFmtId="0" fontId="129" fillId="0" borderId="0"/>
    <xf numFmtId="206" fontId="283" fillId="0" borderId="0" applyFont="0" applyFill="0" applyBorder="0" applyAlignment="0" applyProtection="0"/>
    <xf numFmtId="0" fontId="128" fillId="0" borderId="0"/>
    <xf numFmtId="167" fontId="128" fillId="0" borderId="0" applyFont="0" applyFill="0" applyBorder="0" applyAlignment="0" applyProtection="0"/>
    <xf numFmtId="0" fontId="128" fillId="0" borderId="0"/>
    <xf numFmtId="168" fontId="372" fillId="0" borderId="0" applyFont="0" applyFill="0" applyBorder="0" applyAlignment="0" applyProtection="0"/>
    <xf numFmtId="9" fontId="372" fillId="0" borderId="0" applyFont="0" applyFill="0" applyBorder="0" applyAlignment="0" applyProtection="0"/>
    <xf numFmtId="0" fontId="127" fillId="0" borderId="0"/>
    <xf numFmtId="167" fontId="127" fillId="0" borderId="0" applyFont="0" applyFill="0" applyBorder="0" applyAlignment="0" applyProtection="0"/>
    <xf numFmtId="0" fontId="127" fillId="0" borderId="0"/>
    <xf numFmtId="0" fontId="283" fillId="0" borderId="0"/>
    <xf numFmtId="0" fontId="126" fillId="0" borderId="0"/>
    <xf numFmtId="0" fontId="283" fillId="0" borderId="0"/>
    <xf numFmtId="9" fontId="126" fillId="0" borderId="0" applyFont="0" applyFill="0" applyBorder="0" applyAlignment="0" applyProtection="0"/>
    <xf numFmtId="168" fontId="126" fillId="0" borderId="0" applyFont="0" applyFill="0" applyBorder="0" applyAlignment="0" applyProtection="0"/>
    <xf numFmtId="0" fontId="125" fillId="0" borderId="0"/>
    <xf numFmtId="168"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167" fontId="121" fillId="0" borderId="0" applyFont="0" applyFill="0" applyBorder="0" applyAlignment="0" applyProtection="0"/>
    <xf numFmtId="0" fontId="121" fillId="0" borderId="0"/>
    <xf numFmtId="0" fontId="376" fillId="0" borderId="0"/>
    <xf numFmtId="168" fontId="376" fillId="0" borderId="0" applyFont="0" applyFill="0" applyBorder="0" applyAlignment="0" applyProtection="0"/>
    <xf numFmtId="9" fontId="376" fillId="0" borderId="0" applyFont="0" applyFill="0" applyBorder="0" applyAlignment="0" applyProtection="0"/>
    <xf numFmtId="0" fontId="120" fillId="0" borderId="0"/>
    <xf numFmtId="167" fontId="120" fillId="0" borderId="0" applyFont="0" applyFill="0" applyBorder="0" applyAlignment="0" applyProtection="0"/>
    <xf numFmtId="0" fontId="120" fillId="0" borderId="0"/>
    <xf numFmtId="0" fontId="284" fillId="0" borderId="0"/>
    <xf numFmtId="0" fontId="378" fillId="0" borderId="0"/>
    <xf numFmtId="0" fontId="119" fillId="0" borderId="0"/>
    <xf numFmtId="167" fontId="119" fillId="0" borderId="0" applyFont="0" applyFill="0" applyBorder="0" applyAlignment="0" applyProtection="0"/>
    <xf numFmtId="0" fontId="119" fillId="0" borderId="0"/>
    <xf numFmtId="0" fontId="118" fillId="0" borderId="0"/>
    <xf numFmtId="167" fontId="118" fillId="0" borderId="0" applyFont="0" applyFill="0" applyBorder="0" applyAlignment="0" applyProtection="0"/>
    <xf numFmtId="0" fontId="118" fillId="0" borderId="0"/>
    <xf numFmtId="0" fontId="116" fillId="0" borderId="0"/>
    <xf numFmtId="167" fontId="116" fillId="0" borderId="0" applyFont="0" applyFill="0" applyBorder="0" applyAlignment="0" applyProtection="0"/>
    <xf numFmtId="0" fontId="116" fillId="0" borderId="0"/>
    <xf numFmtId="0" fontId="114" fillId="0" borderId="0"/>
    <xf numFmtId="167" fontId="114" fillId="0" borderId="0" applyFont="0" applyFill="0" applyBorder="0" applyAlignment="0" applyProtection="0"/>
    <xf numFmtId="0" fontId="114" fillId="0" borderId="0"/>
    <xf numFmtId="43" fontId="114" fillId="0" borderId="0" applyFont="0" applyFill="0" applyBorder="0" applyAlignment="0" applyProtection="0"/>
    <xf numFmtId="0" fontId="376" fillId="0" borderId="0"/>
    <xf numFmtId="168" fontId="376" fillId="0" borderId="0" applyFont="0" applyFill="0" applyBorder="0" applyAlignment="0" applyProtection="0"/>
    <xf numFmtId="9" fontId="376" fillId="0" borderId="0" applyFont="0" applyFill="0" applyBorder="0" applyAlignment="0" applyProtection="0"/>
    <xf numFmtId="0" fontId="113" fillId="0" borderId="0"/>
    <xf numFmtId="167" fontId="113"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167" fontId="112" fillId="0" borderId="0" applyFont="0" applyFill="0" applyBorder="0" applyAlignment="0" applyProtection="0"/>
    <xf numFmtId="0" fontId="112" fillId="0" borderId="0"/>
    <xf numFmtId="0" fontId="110" fillId="0" borderId="0"/>
    <xf numFmtId="167" fontId="110" fillId="0" borderId="0" applyFont="0" applyFill="0" applyBorder="0" applyAlignment="0" applyProtection="0"/>
    <xf numFmtId="0" fontId="110" fillId="0" borderId="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109" fillId="0" borderId="0"/>
    <xf numFmtId="168" fontId="109" fillId="0" borderId="0" applyFont="0" applyFill="0" applyBorder="0" applyAlignment="0" applyProtection="0"/>
    <xf numFmtId="0" fontId="283" fillId="0" borderId="0"/>
    <xf numFmtId="0" fontId="387" fillId="0" borderId="0"/>
    <xf numFmtId="168" fontId="387" fillId="0" borderId="0" applyFont="0" applyFill="0" applyBorder="0" applyAlignment="0" applyProtection="0"/>
    <xf numFmtId="9" fontId="387" fillId="0" borderId="0" applyFont="0" applyFill="0" applyBorder="0" applyAlignment="0" applyProtection="0"/>
    <xf numFmtId="0" fontId="108" fillId="0" borderId="0"/>
    <xf numFmtId="168" fontId="108" fillId="0" borderId="0" applyFont="0" applyFill="0" applyBorder="0" applyAlignment="0" applyProtection="0"/>
    <xf numFmtId="167" fontId="108" fillId="0" borderId="0" applyFont="0" applyFill="0" applyBorder="0" applyAlignment="0" applyProtection="0"/>
    <xf numFmtId="0" fontId="108" fillId="0" borderId="0"/>
    <xf numFmtId="0" fontId="108" fillId="0" borderId="0"/>
    <xf numFmtId="0" fontId="284" fillId="0" borderId="0"/>
    <xf numFmtId="0" fontId="105" fillId="0" borderId="0"/>
    <xf numFmtId="167" fontId="105" fillId="0" borderId="0" applyFont="0" applyFill="0" applyBorder="0" applyAlignment="0" applyProtection="0"/>
    <xf numFmtId="0" fontId="105" fillId="0" borderId="0"/>
    <xf numFmtId="0" fontId="105" fillId="0" borderId="0"/>
    <xf numFmtId="0" fontId="104" fillId="0" borderId="0"/>
    <xf numFmtId="168" fontId="104" fillId="0" borderId="0" applyFont="0" applyFill="0" applyBorder="0" applyAlignment="0" applyProtection="0"/>
    <xf numFmtId="0" fontId="102" fillId="0" borderId="0"/>
    <xf numFmtId="168" fontId="102" fillId="0" borderId="0" applyFont="0" applyFill="0" applyBorder="0" applyAlignment="0" applyProtection="0"/>
    <xf numFmtId="167" fontId="102" fillId="0" borderId="0" applyFont="0" applyFill="0" applyBorder="0" applyAlignment="0" applyProtection="0"/>
    <xf numFmtId="0" fontId="102" fillId="0" borderId="0"/>
    <xf numFmtId="0" fontId="102" fillId="0" borderId="0"/>
    <xf numFmtId="0" fontId="100" fillId="0" borderId="0"/>
    <xf numFmtId="167" fontId="100" fillId="0" borderId="0" applyFont="0" applyFill="0" applyBorder="0" applyAlignment="0" applyProtection="0"/>
    <xf numFmtId="0" fontId="100" fillId="0" borderId="0"/>
    <xf numFmtId="0" fontId="100" fillId="0" borderId="0"/>
    <xf numFmtId="0" fontId="389" fillId="0" borderId="0"/>
    <xf numFmtId="168" fontId="389" fillId="0" borderId="0" applyFont="0" applyFill="0" applyBorder="0" applyAlignment="0" applyProtection="0"/>
    <xf numFmtId="9" fontId="389" fillId="0" borderId="0" applyFont="0" applyFill="0" applyBorder="0" applyAlignment="0" applyProtection="0"/>
    <xf numFmtId="0" fontId="99" fillId="0" borderId="0"/>
    <xf numFmtId="168" fontId="99" fillId="0" borderId="0" applyFont="0" applyFill="0" applyBorder="0" applyAlignment="0" applyProtection="0"/>
    <xf numFmtId="0" fontId="98" fillId="0" borderId="0"/>
    <xf numFmtId="167" fontId="98" fillId="0" borderId="0" applyFont="0" applyFill="0" applyBorder="0" applyAlignment="0" applyProtection="0"/>
    <xf numFmtId="0" fontId="98" fillId="0" borderId="0"/>
    <xf numFmtId="0" fontId="98" fillId="0" borderId="0"/>
    <xf numFmtId="0" fontId="283" fillId="0" borderId="0"/>
    <xf numFmtId="0" fontId="97" fillId="0" borderId="0"/>
    <xf numFmtId="43" fontId="97" fillId="0" borderId="0" applyFont="0" applyFill="0" applyBorder="0" applyAlignment="0" applyProtection="0"/>
    <xf numFmtId="168" fontId="97" fillId="0" borderId="0" applyFont="0" applyFill="0" applyBorder="0" applyAlignment="0" applyProtection="0"/>
    <xf numFmtId="0" fontId="95" fillId="0" borderId="0"/>
    <xf numFmtId="168" fontId="95" fillId="0" borderId="0" applyFont="0" applyFill="0" applyBorder="0" applyAlignment="0" applyProtection="0"/>
    <xf numFmtId="167"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9" fontId="95" fillId="0" borderId="0" applyFont="0" applyFill="0" applyBorder="0" applyAlignment="0" applyProtection="0"/>
    <xf numFmtId="0" fontId="94" fillId="0" borderId="0"/>
    <xf numFmtId="168" fontId="94" fillId="0" borderId="0" applyFont="0" applyFill="0" applyBorder="0" applyAlignment="0" applyProtection="0"/>
    <xf numFmtId="9" fontId="94" fillId="0" borderId="0" applyFont="0" applyFill="0" applyBorder="0" applyAlignment="0" applyProtection="0"/>
    <xf numFmtId="0" fontId="93" fillId="0" borderId="0"/>
    <xf numFmtId="167" fontId="93" fillId="0" borderId="0" applyFont="0" applyFill="0" applyBorder="0" applyAlignment="0" applyProtection="0"/>
    <xf numFmtId="0" fontId="93" fillId="0" borderId="0"/>
    <xf numFmtId="0" fontId="93" fillId="0" borderId="0"/>
    <xf numFmtId="0" fontId="92" fillId="0" borderId="0"/>
    <xf numFmtId="168" fontId="92" fillId="0" borderId="0" applyFont="0" applyFill="0" applyBorder="0" applyAlignment="0" applyProtection="0"/>
    <xf numFmtId="167" fontId="92" fillId="0" borderId="0" applyFont="0" applyFill="0" applyBorder="0" applyAlignment="0" applyProtection="0"/>
    <xf numFmtId="0" fontId="92" fillId="0" borderId="0"/>
    <xf numFmtId="0" fontId="92" fillId="0" borderId="0"/>
    <xf numFmtId="9" fontId="92" fillId="0" borderId="0" applyFont="0" applyFill="0" applyBorder="0" applyAlignment="0" applyProtection="0"/>
    <xf numFmtId="168" fontId="283" fillId="0" borderId="0" applyFont="0" applyFill="0" applyBorder="0" applyAlignment="0" applyProtection="0"/>
    <xf numFmtId="0" fontId="91" fillId="0" borderId="0"/>
    <xf numFmtId="168" fontId="91" fillId="0" borderId="0" applyFont="0" applyFill="0" applyBorder="0" applyAlignment="0" applyProtection="0"/>
    <xf numFmtId="167" fontId="91" fillId="0" borderId="0" applyFont="0" applyFill="0" applyBorder="0" applyAlignment="0" applyProtection="0"/>
    <xf numFmtId="0" fontId="91" fillId="0" borderId="0"/>
    <xf numFmtId="0" fontId="91" fillId="0" borderId="0"/>
    <xf numFmtId="9" fontId="91" fillId="0" borderId="0" applyFont="0" applyFill="0" applyBorder="0" applyAlignment="0" applyProtection="0"/>
    <xf numFmtId="0" fontId="90" fillId="0" borderId="0"/>
    <xf numFmtId="9" fontId="90" fillId="0" borderId="0" applyFont="0" applyFill="0" applyBorder="0" applyAlignment="0" applyProtection="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0" fontId="88" fillId="0" borderId="0"/>
    <xf numFmtId="168" fontId="88" fillId="0" borderId="0" applyFont="0" applyFill="0" applyBorder="0" applyAlignment="0" applyProtection="0"/>
    <xf numFmtId="0" fontId="87" fillId="0" borderId="0"/>
    <xf numFmtId="9" fontId="87" fillId="0" borderId="0" applyFont="0" applyFill="0" applyBorder="0" applyAlignment="0" applyProtection="0"/>
    <xf numFmtId="0" fontId="86" fillId="0" borderId="0"/>
    <xf numFmtId="167" fontId="86" fillId="0" borderId="0" applyFont="0" applyFill="0" applyBorder="0" applyAlignment="0" applyProtection="0"/>
    <xf numFmtId="0" fontId="86" fillId="0" borderId="0"/>
    <xf numFmtId="0" fontId="86" fillId="0" borderId="0"/>
    <xf numFmtId="0" fontId="85" fillId="0" borderId="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9" fontId="85" fillId="0" borderId="0" applyFont="0" applyFill="0" applyBorder="0" applyAlignment="0" applyProtection="0"/>
    <xf numFmtId="0" fontId="84" fillId="0" borderId="0"/>
    <xf numFmtId="167" fontId="84" fillId="0" borderId="0" applyFont="0" applyFill="0" applyBorder="0" applyAlignment="0" applyProtection="0"/>
    <xf numFmtId="0" fontId="83" fillId="0" borderId="0"/>
    <xf numFmtId="168" fontId="83" fillId="0" borderId="0" applyFont="0" applyFill="0" applyBorder="0" applyAlignment="0" applyProtection="0"/>
    <xf numFmtId="9"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0" fontId="81" fillId="0" borderId="0"/>
    <xf numFmtId="9" fontId="81" fillId="0" borderId="0" applyFont="0" applyFill="0" applyBorder="0" applyAlignment="0" applyProtection="0"/>
    <xf numFmtId="0" fontId="80" fillId="0" borderId="0"/>
    <xf numFmtId="167" fontId="80" fillId="0" borderId="0" applyFont="0" applyFill="0" applyBorder="0" applyAlignment="0" applyProtection="0"/>
    <xf numFmtId="0" fontId="80" fillId="0" borderId="0"/>
    <xf numFmtId="0" fontId="80" fillId="0" borderId="0"/>
    <xf numFmtId="0" fontId="389" fillId="0" borderId="0"/>
    <xf numFmtId="168" fontId="389" fillId="0" borderId="0" applyFont="0" applyFill="0" applyBorder="0" applyAlignment="0" applyProtection="0"/>
    <xf numFmtId="0" fontId="80" fillId="0" borderId="0"/>
    <xf numFmtId="9" fontId="389" fillId="0" borderId="0" applyFont="0" applyFill="0" applyBorder="0" applyAlignment="0" applyProtection="0"/>
    <xf numFmtId="168" fontId="80" fillId="0" borderId="0" applyFont="0" applyFill="0" applyBorder="0" applyAlignment="0" applyProtection="0"/>
    <xf numFmtId="0" fontId="79" fillId="0" borderId="0"/>
    <xf numFmtId="167" fontId="79" fillId="0" borderId="0" applyFont="0" applyFill="0" applyBorder="0" applyAlignment="0" applyProtection="0"/>
    <xf numFmtId="0" fontId="79" fillId="0" borderId="0"/>
    <xf numFmtId="0" fontId="79" fillId="0" borderId="0"/>
    <xf numFmtId="0" fontId="78" fillId="0" borderId="0"/>
    <xf numFmtId="9" fontId="78" fillId="0" borderId="0" applyFont="0" applyFill="0" applyBorder="0" applyAlignment="0" applyProtection="0"/>
    <xf numFmtId="44" fontId="78" fillId="0" borderId="0" applyFont="0" applyFill="0" applyBorder="0" applyAlignment="0" applyProtection="0"/>
    <xf numFmtId="0" fontId="77" fillId="0" borderId="0"/>
    <xf numFmtId="0" fontId="77" fillId="0" borderId="0"/>
    <xf numFmtId="0" fontId="77" fillId="0" borderId="0"/>
    <xf numFmtId="167" fontId="77" fillId="0" borderId="0" applyFont="0" applyFill="0" applyBorder="0" applyAlignment="0" applyProtection="0"/>
    <xf numFmtId="0" fontId="283" fillId="0" borderId="0"/>
    <xf numFmtId="168" fontId="283" fillId="0" borderId="0" applyFont="0" applyFill="0" applyBorder="0" applyAlignment="0" applyProtection="0"/>
    <xf numFmtId="0" fontId="76" fillId="0" borderId="0"/>
    <xf numFmtId="9" fontId="283" fillId="0" borderId="0" applyFont="0" applyFill="0" applyBorder="0" applyAlignment="0" applyProtection="0"/>
    <xf numFmtId="43" fontId="76" fillId="0" borderId="0" applyFont="0" applyFill="0" applyBorder="0" applyAlignment="0" applyProtection="0"/>
    <xf numFmtId="168" fontId="76" fillId="0" borderId="0" applyFont="0" applyFill="0" applyBorder="0" applyAlignment="0" applyProtection="0"/>
    <xf numFmtId="167"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44" fontId="76" fillId="0" borderId="0" applyFont="0" applyFill="0" applyBorder="0" applyAlignment="0" applyProtection="0"/>
    <xf numFmtId="0" fontId="75" fillId="0" borderId="0"/>
    <xf numFmtId="43" fontId="75" fillId="0" borderId="0" applyFont="0" applyFill="0" applyBorder="0" applyAlignment="0" applyProtection="0"/>
    <xf numFmtId="168" fontId="75" fillId="0" borderId="0" applyFont="0" applyFill="0" applyBorder="0" applyAlignment="0" applyProtection="0"/>
    <xf numFmtId="167" fontId="75" fillId="0" borderId="0" applyFont="0" applyFill="0" applyBorder="0" applyAlignment="0" applyProtection="0"/>
    <xf numFmtId="0" fontId="75" fillId="0" borderId="0"/>
    <xf numFmtId="0" fontId="75" fillId="0" borderId="0"/>
    <xf numFmtId="0" fontId="74" fillId="0" borderId="0"/>
    <xf numFmtId="9" fontId="74" fillId="0" borderId="0" applyFont="0" applyFill="0" applyBorder="0" applyAlignment="0" applyProtection="0"/>
    <xf numFmtId="44" fontId="74" fillId="0" borderId="0" applyFont="0" applyFill="0" applyBorder="0" applyAlignment="0" applyProtection="0"/>
    <xf numFmtId="0" fontId="72" fillId="0" borderId="0"/>
    <xf numFmtId="167" fontId="72" fillId="0" borderId="0" applyFont="0" applyFill="0" applyBorder="0" applyAlignment="0" applyProtection="0"/>
    <xf numFmtId="0" fontId="72" fillId="0" borderId="0"/>
    <xf numFmtId="0" fontId="72" fillId="0" borderId="0"/>
    <xf numFmtId="0" fontId="71" fillId="0" borderId="0"/>
    <xf numFmtId="168" fontId="71" fillId="0" borderId="0" applyFont="0" applyFill="0" applyBorder="0" applyAlignment="0" applyProtection="0"/>
    <xf numFmtId="0" fontId="70" fillId="0" borderId="0"/>
    <xf numFmtId="9" fontId="70" fillId="0" borderId="0" applyFont="0" applyFill="0" applyBorder="0" applyAlignment="0" applyProtection="0"/>
    <xf numFmtId="44" fontId="70" fillId="0" borderId="0" applyFont="0" applyFill="0" applyBorder="0" applyAlignment="0" applyProtection="0"/>
    <xf numFmtId="0" fontId="70" fillId="0" borderId="0"/>
    <xf numFmtId="43" fontId="70" fillId="0" borderId="0" applyFont="0" applyFill="0" applyBorder="0" applyAlignment="0" applyProtection="0"/>
    <xf numFmtId="0" fontId="394" fillId="0" borderId="0"/>
    <xf numFmtId="168" fontId="394" fillId="0" borderId="0" applyFont="0" applyFill="0" applyBorder="0" applyAlignment="0" applyProtection="0"/>
    <xf numFmtId="9" fontId="394" fillId="0" borderId="0" applyFont="0" applyFill="0" applyBorder="0" applyAlignment="0" applyProtection="0"/>
    <xf numFmtId="0" fontId="69" fillId="0" borderId="0"/>
    <xf numFmtId="168" fontId="69" fillId="0" borderId="0" applyFont="0" applyFill="0" applyBorder="0" applyAlignment="0" applyProtection="0"/>
    <xf numFmtId="9" fontId="69" fillId="0" borderId="0" applyFont="0" applyFill="0" applyBorder="0" applyAlignment="0" applyProtection="0"/>
    <xf numFmtId="167"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43" fontId="283" fillId="0" borderId="0" applyFont="0" applyFill="0" applyBorder="0" applyAlignment="0" applyProtection="0"/>
    <xf numFmtId="0" fontId="68" fillId="0" borderId="0"/>
    <xf numFmtId="167" fontId="68" fillId="0" borderId="0" applyFont="0" applyFill="0" applyBorder="0" applyAlignment="0" applyProtection="0"/>
    <xf numFmtId="0" fontId="68" fillId="0" borderId="0"/>
    <xf numFmtId="0" fontId="68" fillId="0" borderId="0"/>
    <xf numFmtId="0" fontId="67" fillId="0" borderId="0"/>
    <xf numFmtId="167" fontId="67" fillId="0" borderId="0" applyFont="0" applyFill="0" applyBorder="0" applyAlignment="0" applyProtection="0"/>
    <xf numFmtId="0" fontId="67" fillId="0" borderId="0"/>
    <xf numFmtId="0" fontId="67" fillId="0" borderId="0"/>
    <xf numFmtId="0" fontId="66" fillId="0" borderId="0"/>
    <xf numFmtId="168" fontId="66" fillId="0" borderId="0" applyFont="0" applyFill="0" applyBorder="0" applyAlignment="0" applyProtection="0"/>
    <xf numFmtId="167" fontId="66" fillId="0" borderId="0" applyFont="0" applyFill="0" applyBorder="0" applyAlignment="0" applyProtection="0"/>
    <xf numFmtId="0" fontId="66" fillId="0" borderId="0"/>
    <xf numFmtId="0" fontId="66" fillId="0" borderId="0"/>
    <xf numFmtId="9" fontId="66" fillId="0" borderId="0" applyFont="0" applyFill="0" applyBorder="0" applyAlignment="0" applyProtection="0"/>
    <xf numFmtId="44" fontId="66" fillId="0" borderId="0" applyFont="0" applyFill="0" applyBorder="0" applyAlignment="0" applyProtection="0"/>
    <xf numFmtId="0" fontId="65" fillId="0" borderId="0"/>
    <xf numFmtId="168" fontId="65" fillId="0" borderId="0" applyFont="0" applyFill="0" applyBorder="0" applyAlignment="0" applyProtection="0"/>
    <xf numFmtId="0" fontId="64" fillId="0" borderId="0"/>
    <xf numFmtId="167" fontId="64" fillId="0" borderId="0" applyFont="0" applyFill="0" applyBorder="0" applyAlignment="0" applyProtection="0"/>
    <xf numFmtId="0" fontId="64" fillId="0" borderId="0"/>
    <xf numFmtId="0" fontId="64"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168" fontId="62" fillId="0" borderId="0" applyFont="0" applyFill="0" applyBorder="0" applyAlignment="0" applyProtection="0"/>
    <xf numFmtId="0" fontId="62" fillId="0" borderId="0"/>
    <xf numFmtId="0" fontId="62" fillId="0" borderId="0"/>
    <xf numFmtId="167" fontId="62" fillId="0" borderId="0" applyFont="0" applyFill="0" applyBorder="0" applyAlignment="0" applyProtection="0"/>
    <xf numFmtId="0" fontId="62" fillId="0" borderId="0"/>
    <xf numFmtId="0" fontId="62" fillId="0" borderId="0"/>
    <xf numFmtId="9" fontId="62" fillId="0" borderId="0" applyFont="0" applyFill="0" applyBorder="0" applyAlignment="0" applyProtection="0"/>
    <xf numFmtId="44" fontId="62" fillId="0" borderId="0" applyFont="0" applyFill="0" applyBorder="0" applyAlignment="0" applyProtection="0"/>
    <xf numFmtId="0" fontId="61" fillId="0" borderId="0"/>
    <xf numFmtId="168" fontId="61" fillId="0" borderId="0" applyFont="0" applyFill="0" applyBorder="0" applyAlignment="0" applyProtection="0"/>
    <xf numFmtId="167" fontId="61"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168" fontId="60" fillId="0" borderId="0" applyFont="0" applyFill="0" applyBorder="0" applyAlignment="0" applyProtection="0"/>
    <xf numFmtId="0" fontId="59" fillId="0" borderId="0"/>
    <xf numFmtId="167"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168" fontId="58" fillId="0" borderId="0" applyFont="0" applyFill="0" applyBorder="0" applyAlignment="0" applyProtection="0"/>
    <xf numFmtId="9" fontId="58" fillId="0" borderId="0" applyFont="0" applyFill="0" applyBorder="0" applyAlignment="0" applyProtection="0"/>
    <xf numFmtId="44" fontId="58" fillId="0" borderId="0" applyFont="0" applyFill="0" applyBorder="0" applyAlignment="0" applyProtection="0"/>
    <xf numFmtId="0" fontId="57" fillId="0" borderId="0"/>
    <xf numFmtId="168" fontId="57" fillId="0" borderId="0" applyFont="0" applyFill="0" applyBorder="0" applyAlignment="0" applyProtection="0"/>
    <xf numFmtId="0" fontId="56" fillId="0" borderId="0"/>
    <xf numFmtId="168" fontId="56" fillId="0" borderId="0" applyFont="0" applyFill="0" applyBorder="0" applyAlignment="0" applyProtection="0"/>
    <xf numFmtId="0" fontId="55" fillId="0" borderId="0"/>
    <xf numFmtId="167"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167"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167"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0" fontId="51" fillId="0" borderId="0"/>
    <xf numFmtId="167"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0" fontId="48" fillId="0" borderId="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167" fontId="45" fillId="0" borderId="0" applyFont="0" applyFill="0" applyBorder="0" applyAlignment="0" applyProtection="0"/>
    <xf numFmtId="0" fontId="45" fillId="0" borderId="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0" fontId="42" fillId="0" borderId="0"/>
    <xf numFmtId="167" fontId="42" fillId="0" borderId="0" applyFont="0" applyFill="0" applyBorder="0" applyAlignment="0" applyProtection="0"/>
    <xf numFmtId="0" fontId="42"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7" fontId="40" fillId="0" borderId="0" applyFont="0" applyFill="0" applyBorder="0" applyAlignment="0" applyProtection="0"/>
    <xf numFmtId="0" fontId="40" fillId="0" borderId="0"/>
    <xf numFmtId="9" fontId="40" fillId="0" borderId="0" applyFont="0" applyFill="0" applyBorder="0" applyAlignment="0" applyProtection="0"/>
    <xf numFmtId="44" fontId="40" fillId="0" borderId="0" applyFont="0" applyFill="0" applyBorder="0" applyAlignment="0" applyProtection="0"/>
    <xf numFmtId="168" fontId="40" fillId="0" borderId="0" applyFont="0" applyFill="0" applyBorder="0" applyAlignment="0" applyProtection="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8" fontId="38" fillId="0" borderId="0" applyFont="0" applyFill="0" applyBorder="0" applyAlignment="0" applyProtection="0"/>
    <xf numFmtId="0" fontId="37" fillId="0" borderId="0"/>
    <xf numFmtId="168" fontId="37" fillId="0" borderId="0" applyFont="0" applyFill="0" applyBorder="0" applyAlignment="0" applyProtection="0"/>
    <xf numFmtId="0" fontId="36" fillId="0" borderId="0"/>
    <xf numFmtId="167" fontId="36" fillId="0" borderId="0" applyFont="0" applyFill="0" applyBorder="0" applyAlignment="0" applyProtection="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168" fontId="35"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94" fillId="0" borderId="0" applyFont="0" applyFill="0" applyBorder="0" applyAlignment="0" applyProtection="0"/>
    <xf numFmtId="43" fontId="283" fillId="0" borderId="0" applyFont="0" applyFill="0" applyBorder="0" applyAlignment="0" applyProtection="0"/>
    <xf numFmtId="0" fontId="33" fillId="0" borderId="0"/>
    <xf numFmtId="167" fontId="33" fillId="0" borderId="0" applyFont="0" applyFill="0" applyBorder="0" applyAlignment="0" applyProtection="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0" fontId="31" fillId="0" borderId="0"/>
    <xf numFmtId="167" fontId="31"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0" fontId="29" fillId="0" borderId="0"/>
    <xf numFmtId="167"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167" fontId="28" fillId="0" borderId="0" applyFont="0" applyFill="0" applyBorder="0" applyAlignment="0" applyProtection="0"/>
    <xf numFmtId="0" fontId="28" fillId="0" borderId="0"/>
    <xf numFmtId="9" fontId="28" fillId="0" borderId="0" applyFont="0" applyFill="0" applyBorder="0" applyAlignment="0" applyProtection="0"/>
    <xf numFmtId="44" fontId="28" fillId="0" borderId="0" applyFont="0" applyFill="0" applyBorder="0" applyAlignment="0" applyProtection="0"/>
    <xf numFmtId="0" fontId="27" fillId="0" borderId="0"/>
    <xf numFmtId="168" fontId="27" fillId="0" borderId="0" applyFont="0" applyFill="0" applyBorder="0" applyAlignment="0" applyProtection="0"/>
    <xf numFmtId="167" fontId="27"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0" fontId="25" fillId="0" borderId="0"/>
    <xf numFmtId="167" fontId="25" fillId="0" borderId="0" applyFont="0" applyFill="0" applyBorder="0" applyAlignment="0" applyProtection="0"/>
    <xf numFmtId="0" fontId="25" fillId="0" borderId="0"/>
    <xf numFmtId="0" fontId="394"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0" fontId="402" fillId="0" borderId="0"/>
    <xf numFmtId="43" fontId="402" fillId="0" borderId="0" applyFont="0" applyFill="0" applyBorder="0" applyAlignment="0" applyProtection="0"/>
    <xf numFmtId="43" fontId="283" fillId="0" borderId="0" applyFont="0" applyFill="0" applyBorder="0" applyAlignment="0" applyProtection="0"/>
    <xf numFmtId="43" fontId="283" fillId="0" borderId="0" applyFont="0" applyFill="0" applyBorder="0" applyAlignment="0" applyProtection="0"/>
    <xf numFmtId="43" fontId="283" fillId="0" borderId="0" applyFont="0" applyFill="0" applyBorder="0" applyAlignment="0" applyProtection="0"/>
    <xf numFmtId="9" fontId="402" fillId="0" borderId="0" applyFont="0" applyFill="0" applyBorder="0" applyAlignment="0" applyProtection="0"/>
    <xf numFmtId="43" fontId="402" fillId="0" borderId="0" applyFont="0" applyFill="0" applyBorder="0" applyAlignment="0" applyProtection="0"/>
    <xf numFmtId="0" fontId="22" fillId="0" borderId="0"/>
    <xf numFmtId="168" fontId="22"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168" fontId="21" fillId="0" borderId="0" applyFont="0" applyFill="0" applyBorder="0" applyAlignment="0" applyProtection="0"/>
    <xf numFmtId="0" fontId="20" fillId="0" borderId="0"/>
    <xf numFmtId="168" fontId="20" fillId="0" borderId="0" applyFont="0" applyFill="0" applyBorder="0" applyAlignment="0" applyProtection="0"/>
    <xf numFmtId="44" fontId="282" fillId="0" borderId="0" applyFont="0" applyFill="0" applyBorder="0" applyAlignment="0" applyProtection="0"/>
    <xf numFmtId="0" fontId="405" fillId="0" borderId="0"/>
    <xf numFmtId="0" fontId="18" fillId="0" borderId="0"/>
    <xf numFmtId="168" fontId="18" fillId="0" borderId="0" applyFont="0" applyFill="0" applyBorder="0" applyAlignment="0" applyProtection="0"/>
    <xf numFmtId="0" fontId="16" fillId="0" borderId="0"/>
    <xf numFmtId="168" fontId="16" fillId="0" borderId="0" applyFont="0" applyFill="0" applyBorder="0" applyAlignment="0" applyProtection="0"/>
    <xf numFmtId="0" fontId="407" fillId="0" borderId="0"/>
    <xf numFmtId="0" fontId="14" fillId="0" borderId="0"/>
    <xf numFmtId="168" fontId="14" fillId="0" borderId="0" applyFont="0" applyFill="0" applyBorder="0" applyAlignment="0" applyProtection="0"/>
    <xf numFmtId="0" fontId="11" fillId="0" borderId="0"/>
    <xf numFmtId="168" fontId="11" fillId="0" borderId="0" applyFont="0" applyFill="0" applyBorder="0" applyAlignment="0" applyProtection="0"/>
    <xf numFmtId="0" fontId="408" fillId="0" borderId="0"/>
    <xf numFmtId="0" fontId="10" fillId="0" borderId="0"/>
    <xf numFmtId="168" fontId="10" fillId="0" borderId="0" applyFont="0" applyFill="0" applyBorder="0" applyAlignment="0" applyProtection="0"/>
    <xf numFmtId="0" fontId="8" fillId="0" borderId="0"/>
    <xf numFmtId="168" fontId="8" fillId="0" borderId="0" applyFont="0" applyFill="0" applyBorder="0" applyAlignment="0" applyProtection="0"/>
    <xf numFmtId="0" fontId="7" fillId="0" borderId="0"/>
    <xf numFmtId="168" fontId="7" fillId="0" borderId="0" applyFont="0" applyFill="0" applyBorder="0" applyAlignment="0" applyProtection="0"/>
    <xf numFmtId="0" fontId="5" fillId="3" borderId="0" applyNumberFormat="0" applyBorder="0" applyAlignment="0" applyProtection="0"/>
    <xf numFmtId="0" fontId="409" fillId="0" borderId="0"/>
    <xf numFmtId="0" fontId="4" fillId="3" borderId="0" applyNumberFormat="0" applyBorder="0" applyAlignment="0" applyProtection="0"/>
    <xf numFmtId="0" fontId="3" fillId="0" borderId="0"/>
    <xf numFmtId="168" fontId="3" fillId="0" borderId="0" applyFont="0" applyFill="0" applyBorder="0" applyAlignment="0" applyProtection="0"/>
    <xf numFmtId="0" fontId="2" fillId="0" borderId="0"/>
    <xf numFmtId="168" fontId="2" fillId="0" borderId="0" applyFont="0" applyFill="0" applyBorder="0" applyAlignment="0" applyProtection="0"/>
    <xf numFmtId="0" fontId="1" fillId="3" borderId="0" applyNumberFormat="0" applyBorder="0" applyAlignment="0" applyProtection="0"/>
  </cellStyleXfs>
  <cellXfs count="2104">
    <xf numFmtId="0" fontId="0" fillId="0" borderId="0" xfId="0"/>
    <xf numFmtId="0" fontId="289" fillId="0" borderId="0" xfId="0" applyFont="1" applyAlignment="1">
      <alignment horizontal="centerContinuous" vertical="center"/>
    </xf>
    <xf numFmtId="0" fontId="292" fillId="0" borderId="0" xfId="0" applyFont="1" applyAlignment="1">
      <alignment vertical="center"/>
    </xf>
    <xf numFmtId="169" fontId="289" fillId="0" borderId="0" xfId="1" applyNumberFormat="1" applyFont="1" applyAlignment="1">
      <alignment vertical="center"/>
    </xf>
    <xf numFmtId="0" fontId="289" fillId="0" borderId="0" xfId="0" applyFont="1" applyAlignment="1">
      <alignment horizontal="center" vertical="center"/>
    </xf>
    <xf numFmtId="0" fontId="289" fillId="0" borderId="0" xfId="0" applyFont="1" applyAlignment="1">
      <alignment horizontal="right" vertical="center" wrapText="1"/>
    </xf>
    <xf numFmtId="4" fontId="289" fillId="0" borderId="0" xfId="0" applyNumberFormat="1" applyFont="1" applyAlignment="1">
      <alignment vertical="center"/>
    </xf>
    <xf numFmtId="173" fontId="289" fillId="0" borderId="0" xfId="0" applyNumberFormat="1" applyFont="1" applyAlignment="1">
      <alignment vertical="center"/>
    </xf>
    <xf numFmtId="4" fontId="289" fillId="0" borderId="0" xfId="5" applyNumberFormat="1" applyFont="1" applyFill="1" applyBorder="1" applyAlignment="1">
      <alignment vertical="center"/>
    </xf>
    <xf numFmtId="173" fontId="289" fillId="0" borderId="0" xfId="0" applyNumberFormat="1" applyFont="1" applyAlignment="1">
      <alignment horizontal="center" vertical="center"/>
    </xf>
    <xf numFmtId="49" fontId="289" fillId="0" borderId="0" xfId="0" applyNumberFormat="1" applyFont="1" applyAlignment="1">
      <alignment horizontal="centerContinuous" vertical="center"/>
    </xf>
    <xf numFmtId="175" fontId="289" fillId="0" borderId="0" xfId="0" applyNumberFormat="1" applyFont="1" applyAlignment="1">
      <alignment vertical="center"/>
    </xf>
    <xf numFmtId="0" fontId="289" fillId="0" borderId="0" xfId="4" applyFont="1" applyAlignment="1">
      <alignment vertical="center"/>
    </xf>
    <xf numFmtId="0" fontId="289" fillId="0" borderId="0" xfId="0" applyFont="1" applyAlignment="1">
      <alignment horizontal="left" vertical="center"/>
    </xf>
    <xf numFmtId="0" fontId="289" fillId="0" borderId="0" xfId="0" applyFont="1" applyAlignment="1">
      <alignment horizontal="left" vertical="center" wrapText="1"/>
    </xf>
    <xf numFmtId="175" fontId="301" fillId="0" borderId="0" xfId="0" applyNumberFormat="1" applyFont="1" applyAlignment="1">
      <alignment vertical="center"/>
    </xf>
    <xf numFmtId="49" fontId="289" fillId="0" borderId="0" xfId="0" applyNumberFormat="1" applyFont="1" applyAlignment="1">
      <alignment vertical="center"/>
    </xf>
    <xf numFmtId="169" fontId="289" fillId="0" borderId="0" xfId="1" applyNumberFormat="1" applyFont="1" applyFill="1" applyAlignment="1">
      <alignment vertical="center"/>
    </xf>
    <xf numFmtId="10" fontId="289" fillId="0" borderId="0" xfId="2" applyNumberFormat="1" applyFont="1" applyFill="1" applyAlignment="1">
      <alignment vertical="center"/>
    </xf>
    <xf numFmtId="172" fontId="289" fillId="0" borderId="0" xfId="0" applyNumberFormat="1" applyFont="1" applyAlignment="1">
      <alignment vertical="center"/>
    </xf>
    <xf numFmtId="0" fontId="289" fillId="0" borderId="0" xfId="0" applyFont="1" applyAlignment="1">
      <alignment vertical="center"/>
    </xf>
    <xf numFmtId="168" fontId="289" fillId="0" borderId="0" xfId="1" applyFont="1" applyAlignment="1">
      <alignment vertical="center"/>
    </xf>
    <xf numFmtId="168" fontId="289" fillId="0" borderId="0" xfId="1" applyFont="1" applyFill="1" applyBorder="1" applyAlignment="1">
      <alignment horizontal="right" vertical="center" wrapText="1"/>
    </xf>
    <xf numFmtId="179" fontId="289" fillId="0" borderId="0" xfId="0" applyNumberFormat="1" applyFont="1" applyAlignment="1">
      <alignment vertical="center"/>
    </xf>
    <xf numFmtId="168" fontId="289" fillId="0" borderId="0" xfId="1" applyFont="1" applyFill="1" applyAlignment="1">
      <alignment vertical="center"/>
    </xf>
    <xf numFmtId="168" fontId="289" fillId="0" borderId="0" xfId="1" applyFont="1" applyFill="1" applyBorder="1" applyAlignment="1">
      <alignment vertical="center"/>
    </xf>
    <xf numFmtId="168" fontId="289" fillId="0" borderId="0" xfId="0" applyNumberFormat="1" applyFont="1" applyAlignment="1">
      <alignment vertical="center"/>
    </xf>
    <xf numFmtId="0" fontId="301" fillId="0" borderId="0" xfId="0" applyFont="1" applyAlignment="1">
      <alignment vertical="center"/>
    </xf>
    <xf numFmtId="189" fontId="289" fillId="0" borderId="0" xfId="0" applyNumberFormat="1" applyFont="1" applyAlignment="1">
      <alignment vertical="center"/>
    </xf>
    <xf numFmtId="173" fontId="289" fillId="0" borderId="0" xfId="6" applyNumberFormat="1" applyFont="1" applyFill="1" applyBorder="1" applyAlignment="1">
      <alignment horizontal="center" vertical="center"/>
    </xf>
    <xf numFmtId="49" fontId="301" fillId="0" borderId="0" xfId="0" applyNumberFormat="1" applyFont="1" applyAlignment="1">
      <alignment vertical="center"/>
    </xf>
    <xf numFmtId="0" fontId="301" fillId="0" borderId="0" xfId="0" applyFont="1" applyAlignment="1">
      <alignment horizontal="center" vertical="center"/>
    </xf>
    <xf numFmtId="0" fontId="289" fillId="0" borderId="0" xfId="13" applyFont="1" applyAlignment="1">
      <alignment horizontal="right" vertical="center" wrapText="1"/>
    </xf>
    <xf numFmtId="169" fontId="289" fillId="0" borderId="0" xfId="1" applyNumberFormat="1" applyFont="1" applyFill="1" applyBorder="1" applyAlignment="1">
      <alignment vertical="center"/>
    </xf>
    <xf numFmtId="0" fontId="289" fillId="0" borderId="0" xfId="0" applyFont="1" applyAlignment="1">
      <alignment vertical="center" wrapText="1"/>
    </xf>
    <xf numFmtId="4" fontId="289" fillId="0" borderId="0" xfId="0" applyNumberFormat="1" applyFont="1" applyAlignment="1">
      <alignment horizontal="center" vertical="center"/>
    </xf>
    <xf numFmtId="189" fontId="289" fillId="0" borderId="0" xfId="0" applyNumberFormat="1" applyFont="1" applyAlignment="1">
      <alignment horizontal="center" vertical="center"/>
    </xf>
    <xf numFmtId="176" fontId="289" fillId="0" borderId="0" xfId="0" applyNumberFormat="1" applyFont="1" applyAlignment="1">
      <alignment horizontal="left" vertical="center"/>
    </xf>
    <xf numFmtId="3" fontId="301" fillId="0" borderId="0" xfId="1" applyNumberFormat="1" applyFont="1" applyFill="1" applyBorder="1" applyAlignment="1">
      <alignment horizontal="left" vertical="center" wrapText="1"/>
    </xf>
    <xf numFmtId="0" fontId="294" fillId="0" borderId="0" xfId="0" applyFont="1" applyAlignment="1">
      <alignment vertical="center"/>
    </xf>
    <xf numFmtId="49" fontId="289" fillId="0" borderId="0" xfId="0" applyNumberFormat="1" applyFont="1" applyAlignment="1">
      <alignment horizontal="center" vertical="center" wrapText="1"/>
    </xf>
    <xf numFmtId="49" fontId="293" fillId="2" borderId="0" xfId="0" applyNumberFormat="1" applyFont="1" applyFill="1" applyAlignment="1">
      <alignment horizontal="center" vertical="center"/>
    </xf>
    <xf numFmtId="0" fontId="301" fillId="0" borderId="1" xfId="0" applyFont="1" applyBorder="1" applyAlignment="1">
      <alignment horizontal="center" vertical="center" wrapText="1"/>
    </xf>
    <xf numFmtId="0" fontId="289" fillId="0" borderId="0" xfId="0" applyFont="1" applyAlignment="1">
      <alignment horizontal="center" vertical="center" wrapText="1"/>
    </xf>
    <xf numFmtId="177" fontId="289" fillId="0" borderId="0" xfId="0" applyNumberFormat="1" applyFont="1" applyAlignment="1">
      <alignment horizontal="center" vertical="center"/>
    </xf>
    <xf numFmtId="177" fontId="301" fillId="0" borderId="1" xfId="0" applyNumberFormat="1" applyFont="1" applyBorder="1" applyAlignment="1">
      <alignment horizontal="centerContinuous" vertical="center"/>
    </xf>
    <xf numFmtId="0" fontId="289" fillId="0" borderId="0" xfId="0" applyFont="1"/>
    <xf numFmtId="194" fontId="289" fillId="0" borderId="0" xfId="5" applyNumberFormat="1" applyFont="1" applyFill="1" applyAlignment="1">
      <alignment vertical="center" wrapText="1"/>
    </xf>
    <xf numFmtId="49" fontId="289" fillId="0" borderId="0" xfId="0" applyNumberFormat="1" applyFont="1" applyAlignment="1">
      <alignment vertical="center" wrapText="1"/>
    </xf>
    <xf numFmtId="176" fontId="289" fillId="0" borderId="0" xfId="0" applyNumberFormat="1" applyFont="1" applyAlignment="1">
      <alignment horizontal="center" vertical="center" wrapText="1"/>
    </xf>
    <xf numFmtId="168" fontId="289" fillId="0" borderId="0" xfId="1" applyFont="1" applyFill="1" applyAlignment="1">
      <alignment horizontal="center" vertical="center" wrapText="1"/>
    </xf>
    <xf numFmtId="172" fontId="289" fillId="0" borderId="0" xfId="0" applyNumberFormat="1" applyFont="1" applyAlignment="1">
      <alignment horizontal="center" vertical="center"/>
    </xf>
    <xf numFmtId="0" fontId="295" fillId="0" borderId="1" xfId="12" applyFont="1" applyBorder="1" applyAlignment="1">
      <alignment horizontal="center" vertical="center" wrapText="1"/>
    </xf>
    <xf numFmtId="49" fontId="301" fillId="0" borderId="0" xfId="0" applyNumberFormat="1" applyFont="1" applyAlignment="1">
      <alignment horizontal="center" vertical="center" wrapText="1"/>
    </xf>
    <xf numFmtId="168" fontId="292" fillId="4" borderId="1" xfId="1" applyFont="1" applyFill="1" applyBorder="1" applyAlignment="1">
      <alignment horizontal="right" vertical="center" wrapText="1"/>
    </xf>
    <xf numFmtId="10" fontId="292" fillId="4" borderId="1" xfId="2" applyNumberFormat="1" applyFont="1" applyFill="1" applyBorder="1" applyAlignment="1">
      <alignment horizontal="center" vertical="center" wrapText="1"/>
    </xf>
    <xf numFmtId="0" fontId="290" fillId="4" borderId="1" xfId="13" applyFont="1" applyFill="1" applyBorder="1" applyAlignment="1">
      <alignment vertical="center" wrapText="1"/>
    </xf>
    <xf numFmtId="0" fontId="291" fillId="2" borderId="1" xfId="13" applyFont="1" applyFill="1" applyBorder="1" applyAlignment="1">
      <alignment horizontal="center" vertical="center" wrapText="1"/>
    </xf>
    <xf numFmtId="0" fontId="295" fillId="0" borderId="5" xfId="12" applyFont="1" applyBorder="1" applyAlignment="1">
      <alignment horizontal="center" vertical="center" wrapText="1"/>
    </xf>
    <xf numFmtId="0" fontId="295" fillId="0" borderId="20" xfId="12" applyFont="1" applyBorder="1" applyAlignment="1">
      <alignment horizontal="center" vertical="center" wrapText="1"/>
    </xf>
    <xf numFmtId="168" fontId="300" fillId="0" borderId="0" xfId="1" applyFont="1" applyFill="1" applyAlignment="1">
      <alignment horizontal="center" vertical="center" wrapText="1"/>
    </xf>
    <xf numFmtId="168" fontId="300" fillId="0" borderId="0" xfId="1" applyFont="1" applyFill="1" applyBorder="1" applyAlignment="1">
      <alignment horizontal="center" vertical="center" wrapText="1"/>
    </xf>
    <xf numFmtId="182" fontId="300" fillId="0" borderId="0" xfId="2" applyNumberFormat="1" applyFont="1" applyFill="1" applyBorder="1" applyAlignment="1">
      <alignment horizontal="center" vertical="center" wrapText="1"/>
    </xf>
    <xf numFmtId="168" fontId="306" fillId="0" borderId="0" xfId="1" applyFont="1" applyFill="1" applyBorder="1" applyAlignment="1">
      <alignment horizontal="center" vertical="center" wrapText="1"/>
    </xf>
    <xf numFmtId="0" fontId="306" fillId="0" borderId="0" xfId="0" applyFont="1" applyAlignment="1">
      <alignment horizontal="center" vertical="center" wrapText="1"/>
    </xf>
    <xf numFmtId="0" fontId="306" fillId="0" borderId="1" xfId="0" applyFont="1" applyBorder="1" applyAlignment="1">
      <alignment horizontal="center" vertical="center" wrapText="1"/>
    </xf>
    <xf numFmtId="3" fontId="306" fillId="0" borderId="0" xfId="0" applyNumberFormat="1" applyFont="1" applyAlignment="1">
      <alignment horizontal="center" vertical="center" wrapText="1"/>
    </xf>
    <xf numFmtId="181" fontId="300" fillId="0" borderId="20" xfId="0" applyNumberFormat="1" applyFont="1" applyBorder="1" applyAlignment="1">
      <alignment horizontal="left" vertical="center" wrapText="1"/>
    </xf>
    <xf numFmtId="3" fontId="300" fillId="0" borderId="20" xfId="1" applyNumberFormat="1" applyFont="1" applyFill="1" applyBorder="1" applyAlignment="1">
      <alignment horizontal="center" vertical="center" wrapText="1"/>
    </xf>
    <xf numFmtId="183" fontId="300" fillId="0" borderId="20" xfId="1" applyNumberFormat="1" applyFont="1" applyFill="1" applyBorder="1" applyAlignment="1">
      <alignment horizontal="center" vertical="center" wrapText="1"/>
    </xf>
    <xf numFmtId="184" fontId="300" fillId="0" borderId="20" xfId="0" applyNumberFormat="1" applyFont="1" applyBorder="1" applyAlignment="1">
      <alignment horizontal="center" vertical="center" wrapText="1"/>
    </xf>
    <xf numFmtId="185" fontId="300" fillId="0" borderId="1" xfId="2" applyNumberFormat="1" applyFont="1" applyFill="1" applyBorder="1" applyAlignment="1">
      <alignment horizontal="center" vertical="center" wrapText="1"/>
    </xf>
    <xf numFmtId="186" fontId="300" fillId="0" borderId="1" xfId="2" applyNumberFormat="1" applyFont="1" applyFill="1" applyBorder="1" applyAlignment="1">
      <alignment horizontal="center" vertical="center" wrapText="1"/>
    </xf>
    <xf numFmtId="181" fontId="300" fillId="0" borderId="1" xfId="0" applyNumberFormat="1" applyFont="1" applyBorder="1" applyAlignment="1">
      <alignment horizontal="left" vertical="center" wrapText="1"/>
    </xf>
    <xf numFmtId="183" fontId="300" fillId="0" borderId="0" xfId="0" applyNumberFormat="1" applyFont="1" applyAlignment="1">
      <alignment horizontal="center" vertical="center" wrapText="1"/>
    </xf>
    <xf numFmtId="185" fontId="306" fillId="0" borderId="0" xfId="2" applyNumberFormat="1" applyFont="1" applyFill="1" applyBorder="1" applyAlignment="1">
      <alignment horizontal="center" vertical="center" wrapText="1"/>
    </xf>
    <xf numFmtId="186" fontId="306" fillId="0" borderId="0" xfId="2" applyNumberFormat="1" applyFont="1" applyFill="1" applyBorder="1" applyAlignment="1">
      <alignment horizontal="center" vertical="center" wrapText="1"/>
    </xf>
    <xf numFmtId="181" fontId="300" fillId="0" borderId="0" xfId="0" applyNumberFormat="1" applyFont="1" applyAlignment="1">
      <alignment horizontal="center" vertical="center" wrapText="1"/>
    </xf>
    <xf numFmtId="3" fontId="300" fillId="0" borderId="0" xfId="1" applyNumberFormat="1" applyFont="1" applyFill="1" applyBorder="1" applyAlignment="1">
      <alignment horizontal="center" vertical="center" wrapText="1"/>
    </xf>
    <xf numFmtId="187" fontId="300" fillId="0" borderId="0" xfId="1" applyNumberFormat="1" applyFont="1" applyFill="1" applyBorder="1" applyAlignment="1">
      <alignment horizontal="center" vertical="center" wrapText="1"/>
    </xf>
    <xf numFmtId="184" fontId="300" fillId="0" borderId="0" xfId="0" applyNumberFormat="1" applyFont="1" applyAlignment="1">
      <alignment horizontal="center" vertical="center" wrapText="1"/>
    </xf>
    <xf numFmtId="181" fontId="300" fillId="0" borderId="1" xfId="0" applyNumberFormat="1" applyFont="1" applyBorder="1" applyAlignment="1">
      <alignment horizontal="center" vertical="center" wrapText="1"/>
    </xf>
    <xf numFmtId="3" fontId="300" fillId="0" borderId="1" xfId="1" applyNumberFormat="1" applyFont="1" applyFill="1" applyBorder="1" applyAlignment="1">
      <alignment horizontal="center" vertical="center" wrapText="1"/>
    </xf>
    <xf numFmtId="183" fontId="300" fillId="0" borderId="1" xfId="1" applyNumberFormat="1" applyFont="1" applyFill="1" applyBorder="1" applyAlignment="1">
      <alignment horizontal="center" vertical="center" wrapText="1"/>
    </xf>
    <xf numFmtId="184" fontId="300" fillId="0" borderId="1" xfId="0" applyNumberFormat="1" applyFont="1" applyBorder="1" applyAlignment="1">
      <alignment horizontal="center" vertical="center" wrapText="1"/>
    </xf>
    <xf numFmtId="3" fontId="306" fillId="0" borderId="1" xfId="1" applyNumberFormat="1" applyFont="1" applyFill="1" applyBorder="1" applyAlignment="1">
      <alignment horizontal="center" vertical="center" wrapText="1"/>
    </xf>
    <xf numFmtId="3" fontId="306" fillId="0" borderId="0" xfId="1" applyNumberFormat="1" applyFont="1" applyFill="1" applyBorder="1" applyAlignment="1">
      <alignment horizontal="center" vertical="center" wrapText="1"/>
    </xf>
    <xf numFmtId="183" fontId="306" fillId="0" borderId="0" xfId="1" applyNumberFormat="1" applyFont="1" applyFill="1" applyBorder="1" applyAlignment="1">
      <alignment horizontal="center" vertical="center" wrapText="1"/>
    </xf>
    <xf numFmtId="184" fontId="306" fillId="0" borderId="0" xfId="0" applyNumberFormat="1" applyFont="1" applyAlignment="1">
      <alignment horizontal="center" vertical="center" wrapText="1"/>
    </xf>
    <xf numFmtId="188" fontId="306" fillId="0" borderId="1" xfId="0" applyNumberFormat="1" applyFont="1" applyBorder="1" applyAlignment="1">
      <alignment horizontal="center" vertical="center" wrapText="1"/>
    </xf>
    <xf numFmtId="14" fontId="306" fillId="0" borderId="0" xfId="0" applyNumberFormat="1" applyFont="1" applyAlignment="1">
      <alignment horizontal="center" vertical="center" wrapText="1"/>
    </xf>
    <xf numFmtId="183" fontId="300" fillId="0" borderId="0" xfId="1" applyNumberFormat="1" applyFont="1" applyFill="1" applyBorder="1" applyAlignment="1">
      <alignment horizontal="center" vertical="center" wrapText="1"/>
    </xf>
    <xf numFmtId="184" fontId="306" fillId="0" borderId="34" xfId="0" applyNumberFormat="1" applyFont="1" applyBorder="1" applyAlignment="1">
      <alignment horizontal="center" vertical="center" wrapText="1"/>
    </xf>
    <xf numFmtId="182" fontId="306" fillId="0" borderId="34" xfId="2" applyNumberFormat="1" applyFont="1" applyFill="1" applyBorder="1" applyAlignment="1">
      <alignment horizontal="center" vertical="center" wrapText="1"/>
    </xf>
    <xf numFmtId="182" fontId="306" fillId="0" borderId="0" xfId="2" applyNumberFormat="1" applyFont="1" applyFill="1" applyBorder="1" applyAlignment="1">
      <alignment horizontal="center" vertical="center" wrapText="1"/>
    </xf>
    <xf numFmtId="168" fontId="300" fillId="0" borderId="0" xfId="0" applyNumberFormat="1" applyFont="1" applyAlignment="1">
      <alignment horizontal="center" vertical="center" wrapText="1"/>
    </xf>
    <xf numFmtId="185" fontId="300" fillId="0" borderId="0" xfId="2" applyNumberFormat="1" applyFont="1" applyFill="1" applyBorder="1" applyAlignment="1">
      <alignment horizontal="center" vertical="center" wrapText="1"/>
    </xf>
    <xf numFmtId="4" fontId="300" fillId="0" borderId="0" xfId="0" applyNumberFormat="1" applyFont="1" applyAlignment="1">
      <alignment horizontal="center" vertical="center" wrapText="1"/>
    </xf>
    <xf numFmtId="183" fontId="300" fillId="0" borderId="1" xfId="0" applyNumberFormat="1" applyFont="1" applyBorder="1" applyAlignment="1">
      <alignment horizontal="center" vertical="center" wrapText="1"/>
    </xf>
    <xf numFmtId="49" fontId="289" fillId="0" borderId="0" xfId="0" applyNumberFormat="1" applyFont="1" applyAlignment="1">
      <alignment horizontal="center" vertical="center"/>
    </xf>
    <xf numFmtId="167" fontId="289" fillId="0" borderId="0" xfId="0" applyNumberFormat="1" applyFont="1" applyAlignment="1">
      <alignment horizontal="center" vertical="center"/>
    </xf>
    <xf numFmtId="0" fontId="301" fillId="0" borderId="0" xfId="0" applyFont="1" applyAlignment="1">
      <alignment horizontal="center" vertical="center" wrapText="1"/>
    </xf>
    <xf numFmtId="0" fontId="328" fillId="0" borderId="0" xfId="4" applyFont="1" applyAlignment="1">
      <alignment vertical="center" wrapText="1"/>
    </xf>
    <xf numFmtId="4" fontId="289" fillId="0" borderId="0" xfId="0" applyNumberFormat="1" applyFont="1" applyAlignment="1">
      <alignment vertical="center" wrapText="1"/>
    </xf>
    <xf numFmtId="1" fontId="289" fillId="0" borderId="1" xfId="0" applyNumberFormat="1" applyFont="1" applyBorder="1" applyAlignment="1">
      <alignment horizontal="center" vertical="center" wrapText="1"/>
    </xf>
    <xf numFmtId="173" fontId="289" fillId="0" borderId="1" xfId="2" applyNumberFormat="1" applyFont="1" applyFill="1" applyBorder="1" applyAlignment="1">
      <alignment horizontal="center" vertical="center" wrapText="1"/>
    </xf>
    <xf numFmtId="1" fontId="301" fillId="0" borderId="1" xfId="0" applyNumberFormat="1" applyFont="1" applyBorder="1" applyAlignment="1">
      <alignment horizontal="center" vertical="center" wrapText="1"/>
    </xf>
    <xf numFmtId="173" fontId="301" fillId="0" borderId="1" xfId="2" applyNumberFormat="1" applyFont="1" applyFill="1" applyBorder="1" applyAlignment="1">
      <alignment horizontal="center" vertical="center" wrapText="1"/>
    </xf>
    <xf numFmtId="0" fontId="328" fillId="0" borderId="0" xfId="0" applyFont="1" applyAlignment="1">
      <alignment vertical="center"/>
    </xf>
    <xf numFmtId="0" fontId="328" fillId="0" borderId="0" xfId="0" applyFont="1" applyAlignment="1">
      <alignment horizontal="left" vertical="center"/>
    </xf>
    <xf numFmtId="4" fontId="328" fillId="0" borderId="0" xfId="0" applyNumberFormat="1" applyFont="1" applyAlignment="1">
      <alignment vertical="center"/>
    </xf>
    <xf numFmtId="0" fontId="328" fillId="0" borderId="0" xfId="0" applyFont="1" applyAlignment="1">
      <alignment horizontal="center" vertical="center"/>
    </xf>
    <xf numFmtId="0" fontId="328" fillId="0" borderId="0" xfId="13" applyFont="1" applyAlignment="1">
      <alignment horizontal="right" vertical="center" wrapText="1"/>
    </xf>
    <xf numFmtId="0" fontId="289" fillId="0" borderId="1" xfId="0" applyFont="1" applyBorder="1" applyAlignment="1">
      <alignment horizontal="left" vertical="center" wrapText="1"/>
    </xf>
    <xf numFmtId="0" fontId="289" fillId="0" borderId="0" xfId="0" applyFont="1" applyProtection="1">
      <protection hidden="1"/>
    </xf>
    <xf numFmtId="0" fontId="289" fillId="0" borderId="41" xfId="0" applyFont="1" applyBorder="1"/>
    <xf numFmtId="172" fontId="289" fillId="0" borderId="0" xfId="27" applyNumberFormat="1" applyFont="1" applyAlignment="1">
      <alignment horizontal="center" vertical="center" wrapText="1"/>
    </xf>
    <xf numFmtId="198" fontId="289" fillId="0" borderId="0" xfId="1" applyNumberFormat="1" applyFont="1" applyFill="1" applyAlignment="1">
      <alignment vertical="center"/>
    </xf>
    <xf numFmtId="10" fontId="292" fillId="2" borderId="1" xfId="2" applyNumberFormat="1" applyFont="1" applyFill="1" applyBorder="1" applyAlignment="1">
      <alignment horizontal="center" vertical="center" wrapText="1"/>
    </xf>
    <xf numFmtId="168" fontId="292" fillId="2" borderId="0" xfId="1" applyFont="1" applyFill="1" applyAlignment="1">
      <alignment vertical="center"/>
    </xf>
    <xf numFmtId="1" fontId="293" fillId="2" borderId="1" xfId="0" applyNumberFormat="1" applyFont="1" applyFill="1" applyBorder="1" applyAlignment="1">
      <alignment horizontal="center" vertical="center" wrapText="1"/>
    </xf>
    <xf numFmtId="168" fontId="290" fillId="2" borderId="5" xfId="1" applyFont="1" applyFill="1" applyBorder="1" applyAlignment="1">
      <alignment vertical="center" wrapText="1"/>
    </xf>
    <xf numFmtId="1" fontId="292" fillId="2" borderId="1" xfId="0" applyNumberFormat="1" applyFont="1" applyFill="1" applyBorder="1" applyAlignment="1">
      <alignment horizontal="center" vertical="center" wrapText="1"/>
    </xf>
    <xf numFmtId="0" fontId="292" fillId="2" borderId="0" xfId="0" applyFont="1" applyFill="1" applyAlignment="1">
      <alignment vertical="center"/>
    </xf>
    <xf numFmtId="168" fontId="293" fillId="2" borderId="5" xfId="1" applyFont="1" applyFill="1" applyBorder="1" applyAlignment="1">
      <alignment horizontal="right" vertical="center" wrapText="1"/>
    </xf>
    <xf numFmtId="0" fontId="290" fillId="2" borderId="1" xfId="13" applyFont="1" applyFill="1" applyBorder="1" applyAlignment="1">
      <alignment vertical="center" wrapText="1"/>
    </xf>
    <xf numFmtId="0" fontId="300" fillId="2" borderId="0" xfId="4" applyFont="1" applyFill="1" applyAlignment="1">
      <alignment vertical="center" wrapText="1"/>
    </xf>
    <xf numFmtId="194" fontId="289" fillId="0" borderId="0" xfId="0" applyNumberFormat="1" applyFont="1" applyAlignment="1">
      <alignment horizontal="center" vertical="center"/>
    </xf>
    <xf numFmtId="197" fontId="289" fillId="0" borderId="0" xfId="0" applyNumberFormat="1" applyFont="1" applyAlignment="1">
      <alignment vertical="center"/>
    </xf>
    <xf numFmtId="168" fontId="289" fillId="0" borderId="0" xfId="1" applyFont="1" applyFill="1" applyAlignment="1">
      <alignment horizontal="centerContinuous" vertical="center"/>
    </xf>
    <xf numFmtId="191" fontId="289" fillId="0" borderId="0" xfId="1" applyNumberFormat="1" applyFont="1" applyFill="1" applyAlignment="1">
      <alignment vertical="center"/>
    </xf>
    <xf numFmtId="173" fontId="289" fillId="0" borderId="0" xfId="2" applyNumberFormat="1" applyFont="1" applyFill="1" applyAlignment="1">
      <alignment horizontal="left" vertical="center"/>
    </xf>
    <xf numFmtId="194" fontId="289" fillId="0" borderId="0" xfId="0" applyNumberFormat="1" applyFont="1" applyAlignment="1">
      <alignment horizontal="left" vertical="center"/>
    </xf>
    <xf numFmtId="9" fontId="289" fillId="0" borderId="0" xfId="2" applyFont="1" applyFill="1" applyAlignment="1">
      <alignment vertical="center"/>
    </xf>
    <xf numFmtId="3" fontId="289" fillId="0" borderId="0" xfId="4" applyNumberFormat="1" applyFont="1" applyAlignment="1">
      <alignment horizontal="left" vertical="center"/>
    </xf>
    <xf numFmtId="176" fontId="289" fillId="0" borderId="0" xfId="0" applyNumberFormat="1" applyFont="1" applyAlignment="1">
      <alignment vertical="center"/>
    </xf>
    <xf numFmtId="3" fontId="289" fillId="0" borderId="0" xfId="0" applyNumberFormat="1" applyFont="1" applyAlignment="1">
      <alignment horizontal="left" vertical="center"/>
    </xf>
    <xf numFmtId="2" fontId="289" fillId="0" borderId="0" xfId="0" applyNumberFormat="1" applyFont="1" applyAlignment="1">
      <alignment vertical="center"/>
    </xf>
    <xf numFmtId="179" fontId="289" fillId="0" borderId="1" xfId="0" applyNumberFormat="1" applyFont="1" applyBorder="1" applyAlignment="1">
      <alignment horizontal="center" vertical="center" wrapText="1"/>
    </xf>
    <xf numFmtId="168" fontId="289" fillId="0" borderId="0" xfId="1" applyFont="1" applyFill="1" applyAlignment="1">
      <alignment vertical="center" wrapText="1"/>
    </xf>
    <xf numFmtId="1" fontId="289" fillId="0" borderId="0" xfId="0" applyNumberFormat="1" applyFont="1" applyAlignment="1">
      <alignment vertical="center"/>
    </xf>
    <xf numFmtId="0" fontId="301" fillId="0" borderId="0" xfId="0" applyFont="1" applyAlignment="1">
      <alignment horizontal="right" vertical="center"/>
    </xf>
    <xf numFmtId="168" fontId="301" fillId="0" borderId="0" xfId="1" applyFont="1" applyFill="1" applyBorder="1" applyAlignment="1">
      <alignment vertical="center"/>
    </xf>
    <xf numFmtId="168" fontId="289" fillId="0" borderId="0" xfId="0" applyNumberFormat="1" applyFont="1" applyAlignment="1">
      <alignment horizontal="center" vertical="center"/>
    </xf>
    <xf numFmtId="168" fontId="289" fillId="0" borderId="0" xfId="0" applyNumberFormat="1" applyFont="1" applyAlignment="1">
      <alignment horizontal="left" vertical="center"/>
    </xf>
    <xf numFmtId="2" fontId="289" fillId="0" borderId="0" xfId="0" applyNumberFormat="1" applyFont="1" applyAlignment="1">
      <alignment horizontal="left" vertical="center" indent="3"/>
    </xf>
    <xf numFmtId="180" fontId="289" fillId="0" borderId="0" xfId="0" applyNumberFormat="1" applyFont="1" applyAlignment="1">
      <alignment vertical="center"/>
    </xf>
    <xf numFmtId="167" fontId="289" fillId="0" borderId="0" xfId="0" applyNumberFormat="1" applyFont="1" applyAlignment="1">
      <alignment horizontal="center" vertical="center" wrapText="1"/>
    </xf>
    <xf numFmtId="175" fontId="301" fillId="0" borderId="0" xfId="0" applyNumberFormat="1" applyFont="1" applyAlignment="1">
      <alignment horizontal="center" vertical="center" wrapText="1"/>
    </xf>
    <xf numFmtId="175" fontId="301" fillId="0" borderId="0" xfId="0" applyNumberFormat="1" applyFont="1" applyAlignment="1">
      <alignment horizontal="left" vertical="center"/>
    </xf>
    <xf numFmtId="178" fontId="301" fillId="0" borderId="0" xfId="0" applyNumberFormat="1" applyFont="1" applyAlignment="1">
      <alignment horizontal="left" vertical="center"/>
    </xf>
    <xf numFmtId="178" fontId="301" fillId="0" borderId="0" xfId="0" applyNumberFormat="1" applyFont="1" applyAlignment="1">
      <alignment vertical="center"/>
    </xf>
    <xf numFmtId="166" fontId="301" fillId="0" borderId="0" xfId="0" applyNumberFormat="1" applyFont="1" applyAlignment="1">
      <alignment vertical="center"/>
    </xf>
    <xf numFmtId="166" fontId="301" fillId="0" borderId="0" xfId="0" applyNumberFormat="1" applyFont="1" applyAlignment="1">
      <alignment horizontal="left" vertical="center"/>
    </xf>
    <xf numFmtId="173" fontId="289" fillId="0" borderId="0" xfId="0" applyNumberFormat="1" applyFont="1" applyAlignment="1">
      <alignment vertical="center" wrapText="1"/>
    </xf>
    <xf numFmtId="0" fontId="301" fillId="0" borderId="0" xfId="0" applyFont="1" applyAlignment="1">
      <alignment horizontal="left" vertical="center"/>
    </xf>
    <xf numFmtId="0" fontId="301" fillId="0" borderId="1" xfId="35072" applyFont="1" applyBorder="1" applyAlignment="1">
      <alignment vertical="center"/>
    </xf>
    <xf numFmtId="0" fontId="289" fillId="0" borderId="1" xfId="35072" applyFont="1" applyBorder="1" applyAlignment="1">
      <alignment vertical="center"/>
    </xf>
    <xf numFmtId="0" fontId="289" fillId="0" borderId="0" xfId="35067" applyFont="1" applyAlignment="1">
      <alignment horizontal="center"/>
    </xf>
    <xf numFmtId="0" fontId="289" fillId="0" borderId="0" xfId="35067" applyFont="1" applyAlignment="1">
      <alignment horizontal="right" wrapText="1"/>
    </xf>
    <xf numFmtId="0" fontId="289" fillId="0" borderId="0" xfId="35073" applyFont="1"/>
    <xf numFmtId="168" fontId="289" fillId="0" borderId="0" xfId="35074" applyFont="1" applyFill="1"/>
    <xf numFmtId="0" fontId="289" fillId="0" borderId="0" xfId="35073" applyFont="1" applyAlignment="1">
      <alignment horizontal="center"/>
    </xf>
    <xf numFmtId="0" fontId="289" fillId="0" borderId="0" xfId="35076" applyFont="1" applyFill="1" applyBorder="1" applyAlignment="1">
      <alignment horizontal="center" vertical="center" wrapText="1"/>
    </xf>
    <xf numFmtId="167" fontId="289" fillId="0" borderId="0" xfId="35076" applyNumberFormat="1" applyFont="1" applyFill="1" applyAlignment="1">
      <alignment vertical="center"/>
    </xf>
    <xf numFmtId="167" fontId="289" fillId="0" borderId="0" xfId="35076" applyNumberFormat="1" applyFont="1" applyFill="1" applyAlignment="1">
      <alignment horizontal="center" vertical="center" wrapText="1"/>
    </xf>
    <xf numFmtId="179" fontId="289" fillId="0" borderId="0" xfId="35076" applyNumberFormat="1" applyFont="1" applyFill="1" applyBorder="1" applyAlignment="1">
      <alignment horizontal="center" vertical="center" wrapText="1"/>
    </xf>
    <xf numFmtId="167" fontId="289" fillId="0" borderId="0" xfId="35076" applyNumberFormat="1" applyFont="1" applyFill="1" applyBorder="1" applyAlignment="1">
      <alignment horizontal="center" vertical="center" wrapText="1"/>
    </xf>
    <xf numFmtId="175" fontId="301" fillId="0" borderId="39" xfId="0" applyNumberFormat="1" applyFont="1" applyBorder="1" applyAlignment="1">
      <alignment horizontal="center" vertical="center" wrapText="1"/>
    </xf>
    <xf numFmtId="0" fontId="289" fillId="0" borderId="1" xfId="0" applyFont="1" applyBorder="1" applyAlignment="1">
      <alignment horizontal="justify" vertical="center"/>
    </xf>
    <xf numFmtId="0" fontId="301" fillId="0" borderId="1" xfId="0" applyFont="1" applyBorder="1" applyAlignment="1">
      <alignment horizontal="justify" vertical="center"/>
    </xf>
    <xf numFmtId="198" fontId="289" fillId="0" borderId="0" xfId="1" applyNumberFormat="1" applyFont="1" applyFill="1" applyAlignment="1">
      <alignment horizontal="center" vertical="center" wrapText="1"/>
    </xf>
    <xf numFmtId="0" fontId="300" fillId="0" borderId="0" xfId="0" applyFont="1" applyAlignment="1">
      <alignment horizontal="center" vertical="center" wrapText="1"/>
    </xf>
    <xf numFmtId="0" fontId="0" fillId="0" borderId="35" xfId="0" applyBorder="1" applyAlignment="1">
      <alignment horizontal="left"/>
    </xf>
    <xf numFmtId="168" fontId="306" fillId="0" borderId="0" xfId="0" applyNumberFormat="1" applyFont="1" applyAlignment="1">
      <alignment horizontal="center" vertical="center" wrapText="1"/>
    </xf>
    <xf numFmtId="0" fontId="179" fillId="0" borderId="0" xfId="35088" applyFill="1" applyAlignment="1">
      <alignment vertical="center"/>
    </xf>
    <xf numFmtId="167" fontId="292" fillId="0" borderId="0" xfId="35088" applyNumberFormat="1" applyFont="1" applyFill="1" applyAlignment="1">
      <alignment vertical="center"/>
    </xf>
    <xf numFmtId="0" fontId="292" fillId="0" borderId="0" xfId="35088" applyFont="1" applyFill="1" applyAlignment="1">
      <alignment vertical="center"/>
    </xf>
    <xf numFmtId="179" fontId="292" fillId="0" borderId="0" xfId="35088" applyNumberFormat="1" applyFont="1" applyFill="1" applyBorder="1" applyAlignment="1">
      <alignment vertical="center"/>
    </xf>
    <xf numFmtId="195" fontId="292" fillId="0" borderId="0" xfId="35088" applyNumberFormat="1" applyFont="1" applyFill="1" applyAlignment="1">
      <alignment vertical="center"/>
    </xf>
    <xf numFmtId="172" fontId="179" fillId="0" borderId="0" xfId="35088" applyNumberFormat="1" applyFill="1" applyAlignment="1">
      <alignment vertical="center"/>
    </xf>
    <xf numFmtId="0" fontId="179" fillId="0" borderId="0" xfId="35089"/>
    <xf numFmtId="175" fontId="179" fillId="0" borderId="0" xfId="35089" applyNumberFormat="1" applyAlignment="1">
      <alignment vertical="center"/>
    </xf>
    <xf numFmtId="0" fontId="336" fillId="0" borderId="0" xfId="35089" applyFont="1" applyAlignment="1">
      <alignment vertical="center"/>
    </xf>
    <xf numFmtId="0" fontId="293" fillId="0" borderId="0" xfId="35088" applyFont="1" applyFill="1" applyAlignment="1">
      <alignment vertical="center"/>
    </xf>
    <xf numFmtId="0" fontId="285" fillId="29" borderId="21" xfId="35095" applyFont="1" applyFill="1" applyBorder="1" applyAlignment="1">
      <alignment horizontal="center"/>
    </xf>
    <xf numFmtId="0" fontId="285" fillId="0" borderId="40" xfId="35095" applyFont="1" applyBorder="1" applyAlignment="1">
      <alignment wrapText="1"/>
    </xf>
    <xf numFmtId="0" fontId="285" fillId="0" borderId="40" xfId="35095" applyFont="1" applyBorder="1" applyAlignment="1">
      <alignment horizontal="right" wrapText="1"/>
    </xf>
    <xf numFmtId="1" fontId="289" fillId="0" borderId="0" xfId="0" applyNumberFormat="1" applyFont="1" applyAlignment="1">
      <alignment horizontal="center" vertical="center"/>
    </xf>
    <xf numFmtId="200" fontId="301"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91" fillId="2" borderId="18" xfId="13" applyFont="1" applyFill="1" applyBorder="1" applyAlignment="1">
      <alignment horizontal="center" vertical="center" wrapText="1"/>
    </xf>
    <xf numFmtId="1" fontId="293" fillId="2" borderId="18" xfId="0" applyNumberFormat="1" applyFont="1" applyFill="1" applyBorder="1" applyAlignment="1">
      <alignment horizontal="center" vertical="center" wrapText="1"/>
    </xf>
    <xf numFmtId="199" fontId="289" fillId="0" borderId="0" xfId="0" applyNumberFormat="1" applyFont="1" applyAlignment="1">
      <alignment vertical="center"/>
    </xf>
    <xf numFmtId="179" fontId="301" fillId="0" borderId="0" xfId="0" applyNumberFormat="1" applyFont="1" applyAlignment="1">
      <alignment vertical="center"/>
    </xf>
    <xf numFmtId="1" fontId="302" fillId="0" borderId="1" xfId="0" applyNumberFormat="1" applyFont="1" applyBorder="1" applyAlignment="1">
      <alignment horizontal="center" vertical="center" wrapText="1"/>
    </xf>
    <xf numFmtId="173" fontId="302" fillId="0" borderId="1" xfId="2" applyNumberFormat="1" applyFont="1" applyFill="1" applyBorder="1" applyAlignment="1">
      <alignment horizontal="center" vertical="center" wrapText="1"/>
    </xf>
    <xf numFmtId="194" fontId="289" fillId="0" borderId="0" xfId="0" applyNumberFormat="1" applyFont="1" applyAlignment="1">
      <alignment vertical="center"/>
    </xf>
    <xf numFmtId="183" fontId="300" fillId="0" borderId="1" xfId="0" applyNumberFormat="1" applyFont="1" applyBorder="1" applyAlignment="1">
      <alignment horizontal="left" vertical="center" wrapText="1"/>
    </xf>
    <xf numFmtId="183" fontId="306" fillId="0" borderId="1" xfId="0" applyNumberFormat="1" applyFont="1" applyBorder="1" applyAlignment="1">
      <alignment vertical="center" wrapText="1"/>
    </xf>
    <xf numFmtId="0" fontId="302" fillId="0" borderId="1" xfId="0" applyFont="1" applyBorder="1" applyAlignment="1">
      <alignment horizontal="center" vertical="center" wrapText="1"/>
    </xf>
    <xf numFmtId="1" fontId="289" fillId="0" borderId="0" xfId="0" applyNumberFormat="1" applyFont="1" applyAlignment="1">
      <alignment vertical="center" wrapText="1"/>
    </xf>
    <xf numFmtId="9" fontId="289" fillId="0" borderId="0" xfId="2" applyFont="1" applyFill="1" applyAlignment="1">
      <alignment horizontal="center" vertical="center" wrapText="1"/>
    </xf>
    <xf numFmtId="0" fontId="301" fillId="0" borderId="18" xfId="0" applyFont="1" applyBorder="1" applyAlignment="1">
      <alignment horizontal="justify" vertical="center"/>
    </xf>
    <xf numFmtId="0" fontId="290" fillId="0" borderId="1" xfId="13" applyFont="1" applyBorder="1" applyAlignment="1">
      <alignment horizontal="center" vertical="center" wrapText="1"/>
    </xf>
    <xf numFmtId="168" fontId="290" fillId="0" borderId="1" xfId="1" applyFont="1" applyFill="1" applyBorder="1" applyAlignment="1">
      <alignment vertical="center" wrapText="1"/>
    </xf>
    <xf numFmtId="168" fontId="292" fillId="0" borderId="5" xfId="1" applyFont="1" applyFill="1" applyBorder="1" applyAlignment="1">
      <alignment horizontal="right" vertical="center" wrapText="1"/>
    </xf>
    <xf numFmtId="168" fontId="290" fillId="0" borderId="5" xfId="1" applyFont="1" applyFill="1" applyBorder="1" applyAlignment="1">
      <alignment vertical="center" wrapText="1"/>
    </xf>
    <xf numFmtId="168" fontId="293" fillId="0" borderId="5" xfId="1" applyFont="1" applyFill="1" applyBorder="1" applyAlignment="1">
      <alignment horizontal="right" vertical="center" wrapText="1"/>
    </xf>
    <xf numFmtId="168" fontId="292" fillId="0" borderId="1" xfId="1" applyFont="1" applyFill="1" applyBorder="1" applyAlignment="1">
      <alignment horizontal="right" vertical="center" wrapText="1"/>
    </xf>
    <xf numFmtId="168" fontId="293" fillId="0" borderId="36" xfId="1" applyFont="1" applyFill="1" applyBorder="1" applyAlignment="1">
      <alignment horizontal="right" vertical="center" wrapText="1"/>
    </xf>
    <xf numFmtId="9" fontId="289" fillId="0" borderId="0" xfId="2" applyFont="1" applyFill="1" applyAlignment="1">
      <alignment horizontal="center" vertical="center"/>
    </xf>
    <xf numFmtId="181" fontId="306" fillId="0" borderId="0" xfId="0" applyNumberFormat="1" applyFont="1" applyAlignment="1">
      <alignment horizontal="center" vertical="center" wrapText="1"/>
    </xf>
    <xf numFmtId="49" fontId="306" fillId="0" borderId="0" xfId="0" applyNumberFormat="1" applyFont="1" applyAlignment="1">
      <alignment horizontal="center" vertical="center" wrapText="1"/>
    </xf>
    <xf numFmtId="183" fontId="306" fillId="0" borderId="0" xfId="0" applyNumberFormat="1" applyFont="1" applyAlignment="1">
      <alignment horizontal="center" vertical="center" wrapText="1"/>
    </xf>
    <xf numFmtId="181" fontId="306" fillId="0" borderId="1" xfId="0" applyNumberFormat="1" applyFont="1" applyBorder="1" applyAlignment="1">
      <alignment horizontal="center" vertical="center" wrapText="1"/>
    </xf>
    <xf numFmtId="0" fontId="294" fillId="2" borderId="0" xfId="0" applyFont="1" applyFill="1" applyAlignment="1">
      <alignment vertical="center"/>
    </xf>
    <xf numFmtId="168" fontId="301" fillId="2" borderId="0" xfId="1" applyFont="1" applyFill="1" applyAlignment="1">
      <alignment vertical="center"/>
    </xf>
    <xf numFmtId="0" fontId="301" fillId="2" borderId="0" xfId="0" applyFont="1" applyFill="1" applyAlignment="1">
      <alignment vertical="center"/>
    </xf>
    <xf numFmtId="168" fontId="294" fillId="2" borderId="0" xfId="1" applyFont="1" applyFill="1" applyBorder="1" applyAlignment="1">
      <alignment vertical="center"/>
    </xf>
    <xf numFmtId="0" fontId="338" fillId="30" borderId="16" xfId="0" applyFont="1" applyFill="1" applyBorder="1"/>
    <xf numFmtId="0" fontId="289" fillId="0" borderId="18" xfId="0" applyFont="1" applyBorder="1" applyAlignment="1">
      <alignment wrapText="1"/>
    </xf>
    <xf numFmtId="179" fontId="301" fillId="0" borderId="18" xfId="0" applyNumberFormat="1" applyFont="1" applyBorder="1" applyAlignment="1">
      <alignment horizontal="center" vertical="center" wrapText="1"/>
    </xf>
    <xf numFmtId="0" fontId="294" fillId="2" borderId="0" xfId="27" applyFont="1" applyFill="1" applyAlignment="1">
      <alignment horizontal="center" vertical="center"/>
    </xf>
    <xf numFmtId="168" fontId="294" fillId="2" borderId="0" xfId="17579" applyFont="1" applyFill="1" applyBorder="1" applyAlignment="1">
      <alignment horizontal="center" vertical="center"/>
    </xf>
    <xf numFmtId="0" fontId="301" fillId="0" borderId="0" xfId="27" applyFont="1" applyAlignment="1">
      <alignment horizontal="center" vertical="center" wrapText="1"/>
    </xf>
    <xf numFmtId="168" fontId="301" fillId="0" borderId="0" xfId="17579" applyFont="1" applyFill="1" applyBorder="1" applyAlignment="1">
      <alignment horizontal="center" vertical="center" wrapText="1"/>
    </xf>
    <xf numFmtId="1" fontId="288" fillId="0" borderId="0" xfId="27" applyNumberFormat="1" applyFont="1" applyAlignment="1">
      <alignment horizontal="center" vertical="center" wrapText="1"/>
    </xf>
    <xf numFmtId="164" fontId="288" fillId="0" borderId="0" xfId="27" applyNumberFormat="1" applyFont="1" applyAlignment="1">
      <alignment horizontal="center" vertical="center" wrapText="1"/>
    </xf>
    <xf numFmtId="172" fontId="288" fillId="0" borderId="0" xfId="27" applyNumberFormat="1" applyFont="1" applyAlignment="1">
      <alignment horizontal="center" vertical="center" wrapText="1"/>
    </xf>
    <xf numFmtId="183" fontId="343" fillId="0" borderId="0" xfId="0" applyNumberFormat="1" applyFont="1" applyAlignment="1">
      <alignment horizontal="center" vertical="center" wrapText="1"/>
    </xf>
    <xf numFmtId="183" fontId="306" fillId="0" borderId="1" xfId="0" applyNumberFormat="1" applyFont="1" applyBorder="1" applyAlignment="1">
      <alignment horizontal="center" vertical="center" wrapText="1"/>
    </xf>
    <xf numFmtId="181" fontId="330" fillId="0" borderId="0" xfId="0" applyNumberFormat="1" applyFont="1" applyAlignment="1">
      <alignment horizontal="left" vertical="center"/>
    </xf>
    <xf numFmtId="0" fontId="327" fillId="0" borderId="0" xfId="0" applyFont="1" applyAlignment="1">
      <alignment horizontal="center" vertical="center" wrapText="1"/>
    </xf>
    <xf numFmtId="0" fontId="306" fillId="0" borderId="1" xfId="0" applyFont="1" applyBorder="1" applyAlignment="1">
      <alignment horizontal="left" vertical="center" wrapText="1"/>
    </xf>
    <xf numFmtId="0" fontId="164" fillId="2" borderId="0" xfId="0" applyFont="1" applyFill="1" applyAlignment="1">
      <alignment vertical="center"/>
    </xf>
    <xf numFmtId="0" fontId="164" fillId="0" borderId="0" xfId="0" applyFont="1" applyAlignment="1">
      <alignment vertical="center"/>
    </xf>
    <xf numFmtId="168" fontId="164" fillId="2" borderId="0" xfId="1" applyFont="1" applyFill="1" applyBorder="1" applyAlignment="1">
      <alignment horizontal="center" vertical="center"/>
    </xf>
    <xf numFmtId="0" fontId="164" fillId="2" borderId="0" xfId="0" applyFont="1" applyFill="1" applyAlignment="1">
      <alignment horizontal="center" vertical="center"/>
    </xf>
    <xf numFmtId="168" fontId="164" fillId="2" borderId="0" xfId="1" applyFont="1" applyFill="1" applyBorder="1" applyAlignment="1">
      <alignment vertical="center"/>
    </xf>
    <xf numFmtId="10" fontId="164" fillId="4" borderId="1" xfId="2" applyNumberFormat="1" applyFont="1" applyFill="1" applyBorder="1" applyAlignment="1">
      <alignment horizontal="center" vertical="center"/>
    </xf>
    <xf numFmtId="0" fontId="290" fillId="0" borderId="1" xfId="13" applyFont="1" applyBorder="1" applyAlignment="1">
      <alignment vertical="center" wrapText="1"/>
    </xf>
    <xf numFmtId="1" fontId="292" fillId="0" borderId="1" xfId="0" applyNumberFormat="1" applyFont="1" applyBorder="1" applyAlignment="1">
      <alignment horizontal="center" vertical="center" wrapText="1"/>
    </xf>
    <xf numFmtId="10" fontId="292" fillId="0" borderId="1" xfId="2" applyNumberFormat="1" applyFont="1" applyFill="1" applyBorder="1" applyAlignment="1">
      <alignment horizontal="center" vertical="center" wrapText="1"/>
    </xf>
    <xf numFmtId="0" fontId="164" fillId="0" borderId="1" xfId="0" applyFont="1" applyBorder="1" applyAlignment="1">
      <alignment vertical="center"/>
    </xf>
    <xf numFmtId="0" fontId="164" fillId="2" borderId="18" xfId="0" applyFont="1" applyFill="1" applyBorder="1" applyAlignment="1">
      <alignment vertical="center"/>
    </xf>
    <xf numFmtId="10" fontId="164" fillId="2" borderId="18" xfId="2" applyNumberFormat="1" applyFont="1" applyFill="1" applyBorder="1" applyAlignment="1">
      <alignment horizontal="center" vertical="center"/>
    </xf>
    <xf numFmtId="10" fontId="164" fillId="2" borderId="1" xfId="2" applyNumberFormat="1" applyFont="1" applyFill="1" applyBorder="1" applyAlignment="1">
      <alignment horizontal="center" vertical="center"/>
    </xf>
    <xf numFmtId="49" fontId="292" fillId="0" borderId="1" xfId="0" applyNumberFormat="1" applyFont="1" applyBorder="1" applyAlignment="1">
      <alignment vertical="center" wrapText="1"/>
    </xf>
    <xf numFmtId="168" fontId="164" fillId="0" borderId="0" xfId="1" applyFont="1" applyFill="1" applyAlignment="1">
      <alignment vertical="center"/>
    </xf>
    <xf numFmtId="0" fontId="164" fillId="2" borderId="1" xfId="0" applyFont="1" applyFill="1" applyBorder="1" applyAlignment="1">
      <alignment vertical="center"/>
    </xf>
    <xf numFmtId="10" fontId="164" fillId="0" borderId="1" xfId="2" applyNumberFormat="1" applyFont="1" applyFill="1" applyBorder="1" applyAlignment="1">
      <alignment horizontal="center" vertical="center"/>
    </xf>
    <xf numFmtId="0" fontId="291" fillId="0" borderId="1" xfId="13" applyFont="1" applyBorder="1" applyAlignment="1">
      <alignment horizontal="center" vertical="center" wrapText="1"/>
    </xf>
    <xf numFmtId="1" fontId="293" fillId="0" borderId="1" xfId="0" applyNumberFormat="1" applyFont="1" applyBorder="1" applyAlignment="1">
      <alignment horizontal="center" vertical="center" wrapText="1"/>
    </xf>
    <xf numFmtId="0" fontId="164" fillId="0" borderId="0" xfId="0" applyFont="1" applyAlignment="1">
      <alignment horizontal="center" vertical="center" wrapText="1"/>
    </xf>
    <xf numFmtId="168" fontId="164" fillId="0" borderId="0" xfId="1" applyFont="1" applyFill="1" applyAlignment="1">
      <alignment horizontal="center" vertical="center"/>
    </xf>
    <xf numFmtId="0" fontId="164" fillId="0" borderId="0" xfId="0" applyFont="1" applyAlignment="1">
      <alignment horizontal="center" vertical="center"/>
    </xf>
    <xf numFmtId="0" fontId="164" fillId="0" borderId="0" xfId="0" applyFont="1" applyAlignment="1">
      <alignment vertical="center" wrapText="1"/>
    </xf>
    <xf numFmtId="168" fontId="164" fillId="0" borderId="0" xfId="1" applyFont="1" applyAlignment="1">
      <alignment vertical="center"/>
    </xf>
    <xf numFmtId="168" fontId="164" fillId="0" borderId="0" xfId="1" applyFont="1" applyAlignment="1">
      <alignment horizontal="center" vertical="center"/>
    </xf>
    <xf numFmtId="0" fontId="338" fillId="30" borderId="17" xfId="0" applyFont="1" applyFill="1" applyBorder="1"/>
    <xf numFmtId="181" fontId="306" fillId="33" borderId="1" xfId="0" applyNumberFormat="1" applyFont="1" applyFill="1" applyBorder="1" applyAlignment="1">
      <alignment vertical="center" wrapText="1"/>
    </xf>
    <xf numFmtId="3" fontId="306" fillId="33" borderId="1" xfId="1" applyNumberFormat="1" applyFont="1" applyFill="1" applyBorder="1" applyAlignment="1">
      <alignment horizontal="center" vertical="center" wrapText="1"/>
    </xf>
    <xf numFmtId="168" fontId="344" fillId="0" borderId="1" xfId="1" applyFont="1" applyFill="1" applyBorder="1" applyAlignment="1">
      <alignment vertical="center"/>
    </xf>
    <xf numFmtId="0" fontId="290" fillId="4" borderId="5" xfId="13" applyFont="1" applyFill="1" applyBorder="1" applyAlignment="1">
      <alignment vertical="center" wrapText="1"/>
    </xf>
    <xf numFmtId="0" fontId="290" fillId="0" borderId="0" xfId="13" applyFont="1" applyAlignment="1">
      <alignment horizontal="center" vertical="center" wrapText="1"/>
    </xf>
    <xf numFmtId="0" fontId="164" fillId="2" borderId="37" xfId="0" applyFont="1" applyFill="1" applyBorder="1" applyAlignment="1">
      <alignment vertical="center"/>
    </xf>
    <xf numFmtId="168" fontId="293" fillId="4" borderId="5" xfId="1" applyFont="1" applyFill="1" applyBorder="1" applyAlignment="1">
      <alignment horizontal="right" vertical="center" wrapText="1"/>
    </xf>
    <xf numFmtId="0" fontId="290" fillId="0" borderId="36" xfId="13" applyFont="1" applyBorder="1" applyAlignment="1">
      <alignment horizontal="center" vertical="center" wrapText="1"/>
    </xf>
    <xf numFmtId="168" fontId="293" fillId="0" borderId="1" xfId="1" applyFont="1" applyFill="1" applyBorder="1" applyAlignment="1">
      <alignment horizontal="right" vertical="center" wrapText="1"/>
    </xf>
    <xf numFmtId="2" fontId="340" fillId="0" borderId="31" xfId="35059" applyNumberFormat="1" applyFont="1" applyBorder="1" applyAlignment="1">
      <alignment vertical="center" wrapText="1"/>
    </xf>
    <xf numFmtId="0" fontId="330" fillId="30" borderId="16" xfId="0" applyFont="1" applyFill="1" applyBorder="1"/>
    <xf numFmtId="1" fontId="289" fillId="0" borderId="0" xfId="0" applyNumberFormat="1" applyFont="1" applyAlignment="1">
      <alignment horizontal="center" vertical="center" wrapText="1"/>
    </xf>
    <xf numFmtId="164" fontId="288" fillId="0" borderId="1" xfId="27" applyNumberFormat="1" applyFont="1" applyBorder="1" applyAlignment="1">
      <alignment horizontal="center" vertical="center" wrapText="1"/>
    </xf>
    <xf numFmtId="181" fontId="306" fillId="0" borderId="0" xfId="0" applyNumberFormat="1" applyFont="1" applyAlignment="1">
      <alignment horizontal="left" vertical="center" wrapText="1"/>
    </xf>
    <xf numFmtId="181" fontId="300" fillId="0" borderId="0" xfId="0" applyNumberFormat="1" applyFont="1" applyAlignment="1">
      <alignment horizontal="left" vertical="center" wrapText="1"/>
    </xf>
    <xf numFmtId="181" fontId="306" fillId="0" borderId="0" xfId="0" applyNumberFormat="1" applyFont="1" applyAlignment="1">
      <alignment vertical="center" wrapText="1"/>
    </xf>
    <xf numFmtId="0" fontId="306" fillId="0" borderId="0" xfId="0" applyFont="1" applyAlignment="1">
      <alignment vertical="center"/>
    </xf>
    <xf numFmtId="0" fontId="300" fillId="0" borderId="1" xfId="0" applyFont="1" applyBorder="1" applyAlignment="1">
      <alignment horizontal="center" vertical="center" wrapText="1"/>
    </xf>
    <xf numFmtId="181" fontId="306" fillId="0" borderId="1" xfId="0" applyNumberFormat="1" applyFont="1" applyBorder="1" applyAlignment="1">
      <alignment horizontal="left" vertical="center" wrapText="1"/>
    </xf>
    <xf numFmtId="168" fontId="306" fillId="0" borderId="1" xfId="0" applyNumberFormat="1" applyFont="1" applyBorder="1" applyAlignment="1">
      <alignment horizontal="center" vertical="center" wrapText="1"/>
    </xf>
    <xf numFmtId="0" fontId="306" fillId="0" borderId="0" xfId="0" applyFont="1" applyAlignment="1">
      <alignment horizontal="left" vertical="center" wrapText="1"/>
    </xf>
    <xf numFmtId="0" fontId="306" fillId="34" borderId="1" xfId="0" applyFont="1" applyFill="1" applyBorder="1" applyAlignment="1">
      <alignment horizontal="left" vertical="center" wrapText="1"/>
    </xf>
    <xf numFmtId="201" fontId="306" fillId="34" borderId="1" xfId="0" applyNumberFormat="1" applyFont="1" applyFill="1" applyBorder="1" applyAlignment="1">
      <alignment horizontal="center" vertical="center" wrapText="1"/>
    </xf>
    <xf numFmtId="0" fontId="290" fillId="31" borderId="1" xfId="13" applyFont="1" applyFill="1" applyBorder="1" applyAlignment="1">
      <alignment horizontal="center" vertical="center" wrapText="1"/>
    </xf>
    <xf numFmtId="1" fontId="287" fillId="31" borderId="1" xfId="0" applyNumberFormat="1" applyFont="1" applyFill="1" applyBorder="1" applyAlignment="1">
      <alignment horizontal="center" vertical="center"/>
    </xf>
    <xf numFmtId="168" fontId="287" fillId="31" borderId="1" xfId="1" applyFont="1" applyFill="1" applyBorder="1" applyAlignment="1">
      <alignment horizontal="center" vertical="center"/>
    </xf>
    <xf numFmtId="40" fontId="289" fillId="0" borderId="0" xfId="4448" applyNumberFormat="1" applyFont="1" applyAlignment="1">
      <alignment horizontal="center"/>
    </xf>
    <xf numFmtId="179" fontId="301" fillId="0" borderId="0" xfId="0" applyNumberFormat="1" applyFont="1" applyAlignment="1">
      <alignment horizontal="center" vertical="center" wrapText="1"/>
    </xf>
    <xf numFmtId="0" fontId="338" fillId="30" borderId="49" xfId="0" applyFont="1" applyFill="1" applyBorder="1"/>
    <xf numFmtId="181" fontId="306" fillId="0" borderId="18" xfId="0" applyNumberFormat="1" applyFont="1" applyBorder="1" applyAlignment="1">
      <alignment horizontal="center" vertical="center" wrapText="1"/>
    </xf>
    <xf numFmtId="3" fontId="306" fillId="0" borderId="18" xfId="1" applyNumberFormat="1" applyFont="1" applyFill="1" applyBorder="1" applyAlignment="1">
      <alignment horizontal="center" vertical="center" wrapText="1"/>
    </xf>
    <xf numFmtId="9" fontId="300" fillId="0" borderId="1" xfId="0" applyNumberFormat="1" applyFont="1" applyBorder="1" applyAlignment="1">
      <alignment horizontal="center" vertical="center" wrapText="1"/>
    </xf>
    <xf numFmtId="202" fontId="289" fillId="0" borderId="0" xfId="0" applyNumberFormat="1" applyFont="1" applyAlignment="1">
      <alignment vertical="center"/>
    </xf>
    <xf numFmtId="0" fontId="301" fillId="0" borderId="0" xfId="78" applyFont="1" applyAlignment="1">
      <alignment horizontal="center" vertical="center" wrapText="1"/>
    </xf>
    <xf numFmtId="168" fontId="301" fillId="0" borderId="0" xfId="0" applyNumberFormat="1" applyFont="1" applyAlignment="1">
      <alignment horizontal="center" vertical="center"/>
    </xf>
    <xf numFmtId="2" fontId="301" fillId="0" borderId="0" xfId="0" applyNumberFormat="1" applyFont="1" applyAlignment="1">
      <alignment horizontal="center" vertical="center"/>
    </xf>
    <xf numFmtId="183" fontId="306" fillId="0" borderId="18" xfId="1" applyNumberFormat="1" applyFont="1" applyFill="1" applyBorder="1" applyAlignment="1">
      <alignment horizontal="center" vertical="center" wrapText="1"/>
    </xf>
    <xf numFmtId="10" fontId="292" fillId="2" borderId="18" xfId="2" applyNumberFormat="1" applyFont="1" applyFill="1" applyBorder="1" applyAlignment="1">
      <alignment horizontal="center" vertical="center" wrapText="1"/>
    </xf>
    <xf numFmtId="203" fontId="289" fillId="0" borderId="1" xfId="0" applyNumberFormat="1" applyFont="1" applyBorder="1" applyAlignment="1">
      <alignment horizontal="center" vertical="center" wrapText="1"/>
    </xf>
    <xf numFmtId="0" fontId="301" fillId="0" borderId="5" xfId="0" applyFont="1" applyBorder="1" applyAlignment="1">
      <alignment horizontal="center" vertical="center" wrapText="1"/>
    </xf>
    <xf numFmtId="177" fontId="301" fillId="0" borderId="20" xfId="0" applyNumberFormat="1" applyFont="1" applyBorder="1" applyAlignment="1">
      <alignment horizontal="center" vertical="center"/>
    </xf>
    <xf numFmtId="170" fontId="306" fillId="0" borderId="0" xfId="0" applyNumberFormat="1" applyFont="1" applyAlignment="1">
      <alignment horizontal="center" vertical="center" wrapText="1"/>
    </xf>
    <xf numFmtId="0" fontId="300" fillId="0" borderId="1" xfId="0" applyFont="1" applyBorder="1" applyAlignment="1">
      <alignment horizontal="left" vertical="center" wrapText="1"/>
    </xf>
    <xf numFmtId="168" fontId="144" fillId="4" borderId="1" xfId="1" applyFont="1" applyFill="1" applyBorder="1" applyAlignment="1">
      <alignment horizontal="right" vertical="center" wrapText="1"/>
    </xf>
    <xf numFmtId="183" fontId="306" fillId="34" borderId="1" xfId="0" applyNumberFormat="1" applyFont="1" applyFill="1" applyBorder="1" applyAlignment="1">
      <alignment horizontal="center" vertical="center" wrapText="1"/>
    </xf>
    <xf numFmtId="181" fontId="330" fillId="0" borderId="0" xfId="0" applyNumberFormat="1" applyFont="1" applyAlignment="1">
      <alignment horizontal="center" vertical="center"/>
    </xf>
    <xf numFmtId="168" fontId="143" fillId="0" borderId="1" xfId="1" applyFont="1" applyFill="1" applyBorder="1" applyAlignment="1">
      <alignment vertical="center"/>
    </xf>
    <xf numFmtId="0" fontId="283" fillId="0" borderId="0" xfId="0" applyFont="1" applyAlignment="1">
      <alignment horizontal="center" vertical="center" wrapText="1"/>
    </xf>
    <xf numFmtId="168" fontId="283" fillId="0" borderId="0" xfId="1" applyFont="1" applyFill="1" applyAlignment="1">
      <alignment horizontal="center" vertical="center" wrapText="1"/>
    </xf>
    <xf numFmtId="169" fontId="283" fillId="0" borderId="0" xfId="1" applyNumberFormat="1" applyFont="1" applyFill="1" applyAlignment="1">
      <alignment horizontal="center" vertical="center" wrapText="1"/>
    </xf>
    <xf numFmtId="49" fontId="283" fillId="0" borderId="0" xfId="0" applyNumberFormat="1" applyFont="1" applyAlignment="1">
      <alignment horizontal="center" vertical="center" wrapText="1"/>
    </xf>
    <xf numFmtId="0" fontId="301" fillId="0" borderId="1" xfId="0" applyFont="1" applyBorder="1" applyAlignment="1">
      <alignment horizontal="center" vertical="center"/>
    </xf>
    <xf numFmtId="49" fontId="330" fillId="0" borderId="0" xfId="0" applyNumberFormat="1" applyFont="1" applyAlignment="1">
      <alignment vertical="center" wrapText="1"/>
    </xf>
    <xf numFmtId="0" fontId="283" fillId="0" borderId="0" xfId="0" applyFont="1" applyAlignment="1">
      <alignment vertical="center" wrapText="1"/>
    </xf>
    <xf numFmtId="0" fontId="283" fillId="0" borderId="0" xfId="0" applyFont="1" applyAlignment="1">
      <alignment vertical="center"/>
    </xf>
    <xf numFmtId="168" fontId="283" fillId="0" borderId="0" xfId="1" applyFont="1" applyAlignment="1">
      <alignment vertical="center"/>
    </xf>
    <xf numFmtId="169" fontId="283" fillId="0" borderId="0" xfId="1" applyNumberFormat="1" applyFont="1" applyAlignment="1">
      <alignment vertical="center"/>
    </xf>
    <xf numFmtId="49" fontId="330" fillId="0" borderId="0" xfId="0" applyNumberFormat="1" applyFont="1" applyAlignment="1">
      <alignment vertical="center"/>
    </xf>
    <xf numFmtId="189" fontId="283" fillId="0" borderId="0" xfId="0" applyNumberFormat="1" applyFont="1" applyAlignment="1">
      <alignment vertical="center"/>
    </xf>
    <xf numFmtId="4" fontId="283" fillId="0" borderId="0" xfId="0" applyNumberFormat="1" applyFont="1" applyAlignment="1">
      <alignment vertical="center"/>
    </xf>
    <xf numFmtId="0" fontId="283" fillId="0" borderId="0" xfId="0" applyFont="1" applyAlignment="1">
      <alignment horizontal="center" vertical="center"/>
    </xf>
    <xf numFmtId="0" fontId="283" fillId="0" borderId="0" xfId="13" applyFont="1" applyAlignment="1">
      <alignment horizontal="right" vertical="center" wrapText="1"/>
    </xf>
    <xf numFmtId="0" fontId="0" fillId="2" borderId="0" xfId="0" applyFill="1" applyAlignment="1">
      <alignment vertical="center"/>
    </xf>
    <xf numFmtId="0" fontId="283" fillId="2" borderId="0" xfId="0" applyFont="1" applyFill="1" applyAlignment="1">
      <alignment vertical="center"/>
    </xf>
    <xf numFmtId="168" fontId="283"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83" fillId="0" borderId="0" xfId="43926" applyFont="1" applyAlignment="1">
      <alignment vertical="center"/>
    </xf>
    <xf numFmtId="49" fontId="330" fillId="0" borderId="17" xfId="0" applyNumberFormat="1" applyFont="1" applyBorder="1" applyAlignment="1">
      <alignment horizontal="center" vertical="center" wrapText="1"/>
    </xf>
    <xf numFmtId="0" fontId="283" fillId="0" borderId="0" xfId="0" applyFont="1"/>
    <xf numFmtId="49" fontId="330" fillId="0" borderId="41" xfId="0" applyNumberFormat="1" applyFont="1" applyBorder="1" applyAlignment="1">
      <alignment horizontal="center" vertical="center" wrapText="1"/>
    </xf>
    <xf numFmtId="0" fontId="283" fillId="0" borderId="41" xfId="0" applyFont="1" applyBorder="1"/>
    <xf numFmtId="49" fontId="330" fillId="0" borderId="16" xfId="0" applyNumberFormat="1" applyFont="1" applyBorder="1" applyAlignment="1">
      <alignment horizontal="center" vertical="center" wrapText="1"/>
    </xf>
    <xf numFmtId="9" fontId="289" fillId="0" borderId="0" xfId="2" applyFont="1" applyFill="1" applyAlignment="1">
      <alignment horizontal="left" vertical="center"/>
    </xf>
    <xf numFmtId="0" fontId="328" fillId="0" borderId="0" xfId="4" applyFont="1" applyAlignment="1">
      <alignment horizontal="left" vertical="center" wrapText="1"/>
    </xf>
    <xf numFmtId="168" fontId="283" fillId="0" borderId="0" xfId="1" applyFont="1" applyFill="1" applyAlignment="1">
      <alignment vertical="center"/>
    </xf>
    <xf numFmtId="170" fontId="283" fillId="0" borderId="0" xfId="0" applyNumberFormat="1" applyFont="1" applyAlignment="1">
      <alignment vertical="center"/>
    </xf>
    <xf numFmtId="168" fontId="283" fillId="0" borderId="40" xfId="1" applyFont="1" applyFill="1" applyBorder="1" applyAlignment="1">
      <alignment horizontal="right" vertical="center" wrapText="1"/>
    </xf>
    <xf numFmtId="10" fontId="283" fillId="0" borderId="0" xfId="2" applyNumberFormat="1" applyFont="1" applyFill="1" applyAlignment="1">
      <alignment vertical="center"/>
    </xf>
    <xf numFmtId="10" fontId="283" fillId="0" borderId="0" xfId="1" applyNumberFormat="1" applyFont="1" applyFill="1" applyAlignment="1">
      <alignment vertical="center"/>
    </xf>
    <xf numFmtId="0" fontId="283" fillId="0" borderId="33" xfId="0" applyFont="1" applyBorder="1" applyAlignment="1">
      <alignment vertical="center"/>
    </xf>
    <xf numFmtId="170" fontId="330" fillId="0" borderId="33" xfId="1" applyNumberFormat="1" applyFont="1" applyFill="1" applyBorder="1" applyAlignment="1">
      <alignment vertical="center"/>
    </xf>
    <xf numFmtId="168" fontId="330" fillId="0" borderId="33" xfId="1" applyFont="1" applyFill="1" applyBorder="1" applyAlignment="1">
      <alignment vertical="center"/>
    </xf>
    <xf numFmtId="3" fontId="283" fillId="0" borderId="0" xfId="0" applyNumberFormat="1" applyFont="1" applyAlignment="1">
      <alignment vertical="center"/>
    </xf>
    <xf numFmtId="193" fontId="283" fillId="0" borderId="0" xfId="78" applyNumberFormat="1" applyFont="1" applyAlignment="1">
      <alignment horizontal="right" vertical="center"/>
    </xf>
    <xf numFmtId="173" fontId="283" fillId="0" borderId="0" xfId="2" applyNumberFormat="1" applyFont="1" applyFill="1" applyAlignment="1">
      <alignment vertical="center"/>
    </xf>
    <xf numFmtId="173" fontId="283" fillId="0" borderId="0" xfId="1" applyNumberFormat="1" applyFont="1" applyFill="1" applyAlignment="1">
      <alignment vertical="center"/>
    </xf>
    <xf numFmtId="0" fontId="283" fillId="0" borderId="0" xfId="43912" applyFont="1"/>
    <xf numFmtId="37" fontId="283" fillId="0" borderId="0" xfId="43915" applyNumberFormat="1" applyFont="1"/>
    <xf numFmtId="168" fontId="283" fillId="0" borderId="0" xfId="43915" applyFont="1"/>
    <xf numFmtId="9" fontId="283" fillId="0" borderId="0" xfId="2" applyFont="1" applyFill="1" applyAlignment="1">
      <alignment vertical="center"/>
    </xf>
    <xf numFmtId="0" fontId="283" fillId="0" borderId="0" xfId="35071" applyFont="1" applyAlignment="1">
      <alignment horizontal="center" vertical="center"/>
    </xf>
    <xf numFmtId="168" fontId="283" fillId="0" borderId="0" xfId="1" applyFont="1" applyFill="1" applyBorder="1" applyAlignment="1">
      <alignment vertical="center"/>
    </xf>
    <xf numFmtId="172" fontId="283" fillId="0" borderId="0" xfId="0" applyNumberFormat="1" applyFont="1" applyAlignment="1">
      <alignment vertical="center"/>
    </xf>
    <xf numFmtId="179" fontId="283" fillId="0" borderId="0" xfId="0" applyNumberFormat="1" applyFont="1" applyAlignment="1">
      <alignment vertical="center"/>
    </xf>
    <xf numFmtId="172" fontId="283" fillId="0" borderId="1" xfId="0" applyNumberFormat="1" applyFont="1" applyBorder="1" applyAlignment="1">
      <alignment vertical="center"/>
    </xf>
    <xf numFmtId="168" fontId="283" fillId="0" borderId="1" xfId="1" applyFont="1" applyFill="1" applyBorder="1" applyAlignment="1">
      <alignment vertical="center"/>
    </xf>
    <xf numFmtId="172" fontId="283" fillId="0" borderId="1" xfId="0" applyNumberFormat="1" applyFont="1" applyBorder="1" applyAlignment="1">
      <alignment horizontal="center" vertical="center" wrapText="1"/>
    </xf>
    <xf numFmtId="173" fontId="283" fillId="0" borderId="0" xfId="2" applyNumberFormat="1" applyFont="1" applyFill="1" applyAlignment="1">
      <alignment horizontal="center" vertical="center" wrapText="1"/>
    </xf>
    <xf numFmtId="168" fontId="283" fillId="0" borderId="1" xfId="1" applyFont="1" applyFill="1" applyBorder="1" applyAlignment="1">
      <alignment horizontal="center" vertical="center" wrapText="1"/>
    </xf>
    <xf numFmtId="168" fontId="283" fillId="0" borderId="0" xfId="1" applyFont="1" applyFill="1"/>
    <xf numFmtId="0" fontId="283" fillId="0" borderId="0" xfId="4453" applyFont="1" applyAlignment="1">
      <alignment horizontal="center"/>
    </xf>
    <xf numFmtId="0" fontId="356" fillId="2" borderId="0" xfId="27" applyFont="1" applyFill="1" applyAlignment="1">
      <alignment horizontal="center" vertical="center" wrapText="1"/>
    </xf>
    <xf numFmtId="0" fontId="338" fillId="2" borderId="0" xfId="27" applyFont="1" applyFill="1" applyAlignment="1">
      <alignment horizontal="center" vertical="center"/>
    </xf>
    <xf numFmtId="168" fontId="338" fillId="2" borderId="0" xfId="17579" applyFont="1" applyFill="1" applyBorder="1" applyAlignment="1">
      <alignment horizontal="center" vertical="center"/>
    </xf>
    <xf numFmtId="0" fontId="338" fillId="2" borderId="0" xfId="27" applyFont="1" applyFill="1" applyAlignment="1">
      <alignment horizontal="center" vertical="center" wrapText="1"/>
    </xf>
    <xf numFmtId="1" fontId="282" fillId="0" borderId="0" xfId="27" applyNumberFormat="1" applyAlignment="1">
      <alignment horizontal="center" vertical="center" wrapText="1"/>
    </xf>
    <xf numFmtId="164" fontId="282" fillId="0" borderId="0" xfId="27" applyNumberFormat="1" applyAlignment="1">
      <alignment horizontal="center" vertical="center" wrapText="1"/>
    </xf>
    <xf numFmtId="0" fontId="283" fillId="0" borderId="0" xfId="0" applyFont="1" applyAlignment="1">
      <alignment horizontal="left" vertical="center" wrapText="1"/>
    </xf>
    <xf numFmtId="0" fontId="283" fillId="0" borderId="0" xfId="35072" applyFont="1" applyAlignment="1">
      <alignment vertical="center"/>
    </xf>
    <xf numFmtId="0" fontId="330" fillId="0" borderId="1" xfId="35072" applyFont="1" applyBorder="1" applyAlignment="1">
      <alignment vertical="center"/>
    </xf>
    <xf numFmtId="0" fontId="330" fillId="0" borderId="1" xfId="0" applyFont="1" applyBorder="1" applyAlignment="1">
      <alignment horizontal="center" vertical="center"/>
    </xf>
    <xf numFmtId="0" fontId="283" fillId="0" borderId="1" xfId="35072" applyFont="1" applyBorder="1" applyAlignment="1">
      <alignment vertical="center"/>
    </xf>
    <xf numFmtId="170" fontId="283" fillId="0" borderId="1" xfId="1" applyNumberFormat="1" applyFont="1" applyFill="1" applyBorder="1" applyAlignment="1">
      <alignment horizontal="center" vertical="center"/>
    </xf>
    <xf numFmtId="177" fontId="330" fillId="0" borderId="1" xfId="0" applyNumberFormat="1" applyFont="1" applyBorder="1" applyAlignment="1">
      <alignment horizontal="centerContinuous" vertical="center"/>
    </xf>
    <xf numFmtId="170" fontId="330" fillId="0" borderId="1" xfId="1" applyNumberFormat="1" applyFont="1" applyFill="1" applyBorder="1" applyAlignment="1">
      <alignment horizontal="center" vertical="center"/>
    </xf>
    <xf numFmtId="175" fontId="283" fillId="0" borderId="0" xfId="0" applyNumberFormat="1" applyFont="1" applyAlignment="1">
      <alignment vertical="center"/>
    </xf>
    <xf numFmtId="167" fontId="283" fillId="0" borderId="0" xfId="0" applyNumberFormat="1" applyFont="1" applyAlignment="1">
      <alignment vertical="center"/>
    </xf>
    <xf numFmtId="0" fontId="283" fillId="0" borderId="0" xfId="0" applyFont="1" applyAlignment="1">
      <alignment horizontal="right" vertical="center"/>
    </xf>
    <xf numFmtId="177" fontId="283" fillId="0" borderId="0" xfId="0" applyNumberFormat="1" applyFont="1" applyAlignment="1">
      <alignment horizontal="center" vertical="center"/>
    </xf>
    <xf numFmtId="179" fontId="283" fillId="0" borderId="0" xfId="0" applyNumberFormat="1" applyFont="1" applyAlignment="1">
      <alignment horizontal="center" vertical="center" wrapText="1"/>
    </xf>
    <xf numFmtId="172" fontId="283" fillId="0" borderId="0" xfId="0" applyNumberFormat="1" applyFont="1" applyAlignment="1">
      <alignment horizontal="center" vertical="center" wrapText="1"/>
    </xf>
    <xf numFmtId="0" fontId="330" fillId="0" borderId="0" xfId="0" applyFont="1" applyAlignment="1">
      <alignment horizontal="center" vertical="center"/>
    </xf>
    <xf numFmtId="0" fontId="330" fillId="0" borderId="0" xfId="0" applyFont="1" applyAlignment="1">
      <alignment horizontal="right" vertical="center"/>
    </xf>
    <xf numFmtId="170" fontId="330" fillId="0" borderId="0" xfId="1" applyNumberFormat="1" applyFont="1" applyFill="1" applyBorder="1" applyAlignment="1">
      <alignment vertical="center"/>
    </xf>
    <xf numFmtId="168" fontId="330" fillId="0" borderId="0" xfId="1" applyFont="1" applyFill="1" applyBorder="1" applyAlignment="1">
      <alignment vertical="center"/>
    </xf>
    <xf numFmtId="168" fontId="283" fillId="0" borderId="0" xfId="35074" applyFont="1" applyFill="1"/>
    <xf numFmtId="0" fontId="330" fillId="0" borderId="2" xfId="0" applyFont="1" applyBorder="1" applyAlignment="1">
      <alignment horizontal="center" vertical="center" wrapText="1"/>
    </xf>
    <xf numFmtId="0" fontId="330" fillId="0" borderId="33" xfId="78" applyFont="1" applyBorder="1" applyAlignment="1">
      <alignment horizontal="center" vertical="center" wrapText="1"/>
    </xf>
    <xf numFmtId="49" fontId="283" fillId="0" borderId="1" xfId="0" applyNumberFormat="1" applyFont="1" applyBorder="1" applyAlignment="1">
      <alignment vertical="center" wrapText="1"/>
    </xf>
    <xf numFmtId="177" fontId="330" fillId="0" borderId="33" xfId="0" applyNumberFormat="1" applyFont="1" applyBorder="1" applyAlignment="1">
      <alignment vertical="center" wrapText="1"/>
    </xf>
    <xf numFmtId="179" fontId="330" fillId="0" borderId="50" xfId="0" applyNumberFormat="1" applyFont="1" applyBorder="1" applyAlignment="1">
      <alignment horizontal="center" vertical="center" wrapText="1"/>
    </xf>
    <xf numFmtId="0" fontId="330" fillId="0" borderId="51" xfId="0" applyFont="1" applyBorder="1" applyAlignment="1">
      <alignment horizontal="center" vertical="center" wrapText="1"/>
    </xf>
    <xf numFmtId="170" fontId="330" fillId="0" borderId="0" xfId="1" applyNumberFormat="1" applyFont="1" applyFill="1" applyBorder="1" applyAlignment="1">
      <alignment horizontal="center" vertical="center"/>
    </xf>
    <xf numFmtId="177" fontId="330" fillId="0" borderId="0" xfId="0" applyNumberFormat="1" applyFont="1" applyAlignment="1">
      <alignment vertical="center" wrapText="1"/>
    </xf>
    <xf numFmtId="0" fontId="283" fillId="0" borderId="0" xfId="35073" applyFont="1"/>
    <xf numFmtId="168" fontId="283" fillId="0" borderId="0" xfId="5" applyFont="1" applyFill="1" applyAlignment="1">
      <alignment vertical="center"/>
    </xf>
    <xf numFmtId="0" fontId="330" fillId="0" borderId="33" xfId="0" applyFont="1" applyBorder="1" applyAlignment="1">
      <alignment horizontal="center" vertical="center" wrapText="1"/>
    </xf>
    <xf numFmtId="203" fontId="283" fillId="0" borderId="0" xfId="0" applyNumberFormat="1" applyFont="1" applyAlignment="1">
      <alignment horizontal="center" vertical="center"/>
    </xf>
    <xf numFmtId="168" fontId="283" fillId="0" borderId="0" xfId="35074" applyFont="1" applyFill="1" applyAlignment="1">
      <alignment horizontal="center"/>
    </xf>
    <xf numFmtId="0" fontId="330" fillId="0" borderId="33" xfId="0" applyFont="1" applyBorder="1" applyAlignment="1">
      <alignment horizontal="center" vertical="center"/>
    </xf>
    <xf numFmtId="198" fontId="330" fillId="0" borderId="33" xfId="5" applyNumberFormat="1" applyFont="1" applyFill="1" applyBorder="1" applyAlignment="1">
      <alignment horizontal="center" vertical="center" wrapText="1"/>
    </xf>
    <xf numFmtId="168" fontId="283" fillId="0" borderId="0" xfId="1" applyFont="1" applyFill="1" applyBorder="1" applyAlignment="1">
      <alignment vertical="center" wrapText="1"/>
    </xf>
    <xf numFmtId="168" fontId="283" fillId="0" borderId="0" xfId="1" applyFont="1" applyFill="1" applyBorder="1" applyAlignment="1">
      <alignment horizontal="right" vertical="center" wrapText="1"/>
    </xf>
    <xf numFmtId="0" fontId="283" fillId="0" borderId="0" xfId="35076" applyFont="1" applyFill="1" applyBorder="1" applyAlignment="1">
      <alignment vertical="center"/>
    </xf>
    <xf numFmtId="0" fontId="283" fillId="0" borderId="0" xfId="35076" applyFont="1" applyFill="1" applyBorder="1" applyAlignment="1">
      <alignment horizontal="center" vertical="center"/>
    </xf>
    <xf numFmtId="0" fontId="283" fillId="0" borderId="0" xfId="35076" applyFont="1" applyFill="1" applyBorder="1" applyAlignment="1">
      <alignment vertical="center" wrapText="1"/>
    </xf>
    <xf numFmtId="0" fontId="283" fillId="0" borderId="0" xfId="35076" applyFont="1" applyFill="1" applyBorder="1" applyAlignment="1">
      <alignment horizontal="right" vertical="center" wrapText="1"/>
    </xf>
    <xf numFmtId="179" fontId="283" fillId="0" borderId="0" xfId="35076" applyNumberFormat="1" applyFont="1" applyFill="1" applyBorder="1" applyAlignment="1">
      <alignment vertical="center"/>
    </xf>
    <xf numFmtId="195" fontId="283" fillId="0" borderId="0" xfId="35076" applyNumberFormat="1" applyFont="1" applyFill="1" applyAlignment="1">
      <alignment vertical="center"/>
    </xf>
    <xf numFmtId="172" fontId="283" fillId="0" borderId="0" xfId="35076" applyNumberFormat="1" applyFont="1" applyFill="1" applyAlignment="1">
      <alignment vertical="center"/>
    </xf>
    <xf numFmtId="179" fontId="283" fillId="0" borderId="0" xfId="35076" applyNumberFormat="1" applyFont="1" applyFill="1" applyBorder="1" applyAlignment="1">
      <alignment horizontal="center" vertical="center" wrapText="1"/>
    </xf>
    <xf numFmtId="195" fontId="283" fillId="0" borderId="0" xfId="35076" applyNumberFormat="1" applyFont="1" applyFill="1" applyAlignment="1">
      <alignment horizontal="center" vertical="center" wrapText="1"/>
    </xf>
    <xf numFmtId="172" fontId="283" fillId="0" borderId="0" xfId="35076" applyNumberFormat="1" applyFont="1" applyFill="1" applyAlignment="1">
      <alignment horizontal="center" vertical="center" wrapText="1"/>
    </xf>
    <xf numFmtId="0" fontId="284" fillId="0" borderId="53" xfId="43919" applyFont="1" applyBorder="1" applyAlignment="1">
      <alignment wrapText="1"/>
    </xf>
    <xf numFmtId="0" fontId="284" fillId="0" borderId="40" xfId="35100" applyFont="1" applyBorder="1" applyAlignment="1">
      <alignment wrapText="1"/>
    </xf>
    <xf numFmtId="0" fontId="284" fillId="0" borderId="40" xfId="35100" applyFont="1" applyBorder="1" applyAlignment="1">
      <alignment horizontal="right" wrapText="1"/>
    </xf>
    <xf numFmtId="168" fontId="284" fillId="0" borderId="40" xfId="1" applyFont="1" applyFill="1" applyBorder="1" applyAlignment="1">
      <alignment horizontal="right" wrapText="1"/>
    </xf>
    <xf numFmtId="179" fontId="283" fillId="0" borderId="1" xfId="35088" applyNumberFormat="1" applyFont="1" applyFill="1" applyBorder="1" applyAlignment="1">
      <alignment vertical="center"/>
    </xf>
    <xf numFmtId="172" fontId="283" fillId="0" borderId="1" xfId="35088" applyNumberFormat="1" applyFont="1" applyFill="1" applyBorder="1" applyAlignment="1">
      <alignment vertical="center"/>
    </xf>
    <xf numFmtId="0" fontId="283" fillId="0" borderId="55" xfId="35067" applyFont="1" applyBorder="1" applyAlignment="1">
      <alignment horizontal="center"/>
    </xf>
    <xf numFmtId="0" fontId="283" fillId="0" borderId="1" xfId="35068" applyFont="1" applyBorder="1" applyAlignment="1">
      <alignment vertical="center" wrapText="1"/>
    </xf>
    <xf numFmtId="0" fontId="283" fillId="0" borderId="1" xfId="35069" applyFont="1" applyBorder="1" applyAlignment="1">
      <alignment vertical="center"/>
    </xf>
    <xf numFmtId="168" fontId="283" fillId="0" borderId="56" xfId="1" applyFont="1" applyFill="1" applyBorder="1" applyAlignment="1">
      <alignment horizontal="right" vertical="center" wrapText="1"/>
    </xf>
    <xf numFmtId="0" fontId="283" fillId="0" borderId="1" xfId="13" applyFont="1" applyBorder="1" applyAlignment="1">
      <alignment horizontal="center" vertical="center"/>
    </xf>
    <xf numFmtId="0" fontId="283" fillId="0" borderId="1" xfId="13" applyFont="1" applyBorder="1" applyAlignment="1">
      <alignment horizontal="center" vertical="center" wrapText="1"/>
    </xf>
    <xf numFmtId="0" fontId="283" fillId="0" borderId="1" xfId="35070" applyFont="1" applyBorder="1"/>
    <xf numFmtId="168" fontId="283" fillId="0" borderId="1" xfId="35070" applyNumberFormat="1" applyFont="1" applyBorder="1"/>
    <xf numFmtId="0" fontId="283" fillId="0" borderId="1" xfId="35070" applyFont="1" applyBorder="1" applyAlignment="1">
      <alignment horizontal="center"/>
    </xf>
    <xf numFmtId="0" fontId="283" fillId="0" borderId="1" xfId="4347" applyFont="1" applyBorder="1" applyAlignment="1">
      <alignment horizontal="center"/>
    </xf>
    <xf numFmtId="0" fontId="283" fillId="0" borderId="1" xfId="0" applyFont="1" applyBorder="1"/>
    <xf numFmtId="168" fontId="283" fillId="0" borderId="1" xfId="1" applyFont="1" applyFill="1" applyBorder="1"/>
    <xf numFmtId="0" fontId="283" fillId="0" borderId="1" xfId="4347" applyFont="1" applyBorder="1" applyAlignment="1">
      <alignment horizontal="center" wrapText="1"/>
    </xf>
    <xf numFmtId="49" fontId="289" fillId="0" borderId="0" xfId="0" applyNumberFormat="1" applyFont="1" applyAlignment="1">
      <alignment horizontal="left" vertical="center"/>
    </xf>
    <xf numFmtId="168" fontId="289" fillId="0" borderId="0" xfId="1" applyFont="1" applyFill="1" applyAlignment="1">
      <alignment horizontal="left" vertical="center"/>
    </xf>
    <xf numFmtId="168" fontId="283" fillId="0" borderId="0" xfId="1" applyFont="1" applyFill="1" applyBorder="1" applyAlignment="1">
      <alignment horizontal="left" vertical="center"/>
    </xf>
    <xf numFmtId="0" fontId="283" fillId="0" borderId="0" xfId="0" applyFont="1" applyAlignment="1">
      <alignment horizontal="left"/>
    </xf>
    <xf numFmtId="0" fontId="283" fillId="0" borderId="0" xfId="0" applyFont="1" applyAlignment="1">
      <alignment horizontal="left" vertical="center"/>
    </xf>
    <xf numFmtId="49" fontId="289" fillId="0" borderId="0" xfId="0" applyNumberFormat="1" applyFont="1" applyAlignment="1">
      <alignment horizontal="left"/>
    </xf>
    <xf numFmtId="0" fontId="328" fillId="0" borderId="0" xfId="4" applyFont="1" applyAlignment="1">
      <alignment horizontal="left" wrapText="1"/>
    </xf>
    <xf numFmtId="0" fontId="289" fillId="0" borderId="0" xfId="0" applyFont="1" applyAlignment="1">
      <alignment horizontal="left"/>
    </xf>
    <xf numFmtId="168" fontId="289" fillId="0" borderId="0" xfId="1" applyFont="1" applyFill="1" applyAlignment="1">
      <alignment horizontal="left"/>
    </xf>
    <xf numFmtId="168" fontId="283" fillId="0" borderId="0" xfId="1" applyFont="1" applyFill="1" applyBorder="1" applyAlignment="1">
      <alignment horizontal="left"/>
    </xf>
    <xf numFmtId="0" fontId="328" fillId="0" borderId="0" xfId="4" applyFont="1" applyAlignment="1">
      <alignment wrapText="1"/>
    </xf>
    <xf numFmtId="168" fontId="283" fillId="0" borderId="0" xfId="1" applyFont="1" applyFill="1" applyAlignment="1">
      <alignment horizontal="left" vertical="center"/>
    </xf>
    <xf numFmtId="172" fontId="283" fillId="0" borderId="1" xfId="0" applyNumberFormat="1" applyFont="1" applyBorder="1" applyAlignment="1">
      <alignment horizontal="center"/>
    </xf>
    <xf numFmtId="179" fontId="283" fillId="0" borderId="1" xfId="0" applyNumberFormat="1" applyFont="1" applyBorder="1" applyAlignment="1">
      <alignment horizontal="center"/>
    </xf>
    <xf numFmtId="168" fontId="283" fillId="0" borderId="1" xfId="1" applyFont="1" applyFill="1" applyBorder="1" applyAlignment="1">
      <alignment horizontal="center"/>
    </xf>
    <xf numFmtId="172" fontId="357" fillId="0" borderId="1" xfId="0" applyNumberFormat="1" applyFont="1" applyBorder="1" applyAlignment="1">
      <alignment horizontal="center" vertical="center" wrapText="1"/>
    </xf>
    <xf numFmtId="179" fontId="357" fillId="0" borderId="1" xfId="0" applyNumberFormat="1" applyFont="1" applyBorder="1" applyAlignment="1">
      <alignment horizontal="center" vertical="center" wrapText="1"/>
    </xf>
    <xf numFmtId="168" fontId="357" fillId="0" borderId="1" xfId="1" applyFont="1" applyFill="1" applyBorder="1" applyAlignment="1">
      <alignment horizontal="center" vertical="center" wrapText="1"/>
    </xf>
    <xf numFmtId="0" fontId="283" fillId="0" borderId="1" xfId="0" applyFont="1" applyBorder="1" applyAlignment="1">
      <alignment horizontal="center" vertical="center" wrapText="1"/>
    </xf>
    <xf numFmtId="181" fontId="306" fillId="0" borderId="45" xfId="0" applyNumberFormat="1" applyFont="1" applyBorder="1" applyAlignment="1">
      <alignment horizontal="center" vertical="center" wrapText="1"/>
    </xf>
    <xf numFmtId="188" fontId="306" fillId="0" borderId="45" xfId="0" applyNumberFormat="1" applyFont="1" applyBorder="1" applyAlignment="1">
      <alignment horizontal="center" vertical="center" wrapText="1"/>
    </xf>
    <xf numFmtId="168" fontId="328" fillId="0" borderId="0" xfId="1" applyFont="1" applyFill="1" applyBorder="1" applyAlignment="1">
      <alignment horizontal="left" vertical="center" wrapText="1"/>
    </xf>
    <xf numFmtId="168" fontId="289" fillId="0" borderId="0" xfId="1" applyFont="1" applyFill="1" applyAlignment="1">
      <alignment horizontal="center" vertical="center"/>
    </xf>
    <xf numFmtId="168" fontId="301" fillId="0" borderId="0" xfId="1" applyFont="1" applyFill="1" applyBorder="1" applyAlignment="1">
      <alignment horizontal="center" vertical="center"/>
    </xf>
    <xf numFmtId="168" fontId="301" fillId="0" borderId="0" xfId="1" applyFont="1" applyFill="1" applyAlignment="1">
      <alignment vertical="center"/>
    </xf>
    <xf numFmtId="0" fontId="362" fillId="0" borderId="0" xfId="0" applyFont="1" applyAlignment="1">
      <alignment vertical="center"/>
    </xf>
    <xf numFmtId="0" fontId="292" fillId="0" borderId="0" xfId="0" applyFont="1" applyAlignment="1">
      <alignment vertical="center" wrapText="1"/>
    </xf>
    <xf numFmtId="168" fontId="292" fillId="0" borderId="0" xfId="1" applyFont="1" applyFill="1" applyAlignment="1">
      <alignment vertical="center"/>
    </xf>
    <xf numFmtId="168" fontId="363" fillId="0" borderId="0" xfId="1" applyFont="1" applyFill="1" applyAlignment="1">
      <alignment vertical="center"/>
    </xf>
    <xf numFmtId="0" fontId="363" fillId="0" borderId="0" xfId="0" applyFont="1" applyAlignment="1">
      <alignment vertical="center"/>
    </xf>
    <xf numFmtId="169" fontId="292" fillId="0" borderId="0" xfId="1" applyNumberFormat="1" applyFont="1" applyFill="1" applyAlignment="1">
      <alignment vertical="center"/>
    </xf>
    <xf numFmtId="0" fontId="361" fillId="0" borderId="0" xfId="0" applyFont="1" applyAlignment="1">
      <alignment vertical="center"/>
    </xf>
    <xf numFmtId="0" fontId="361" fillId="0" borderId="0" xfId="0" applyFont="1" applyAlignment="1">
      <alignment horizontal="left" vertical="center"/>
    </xf>
    <xf numFmtId="4" fontId="361" fillId="0" borderId="0" xfId="0" applyNumberFormat="1" applyFont="1" applyAlignment="1">
      <alignment vertical="center"/>
    </xf>
    <xf numFmtId="0" fontId="361" fillId="0" borderId="0" xfId="0" applyFont="1" applyAlignment="1">
      <alignment horizontal="center" vertical="center"/>
    </xf>
    <xf numFmtId="0" fontId="361" fillId="0" borderId="0" xfId="13" applyFont="1" applyAlignment="1">
      <alignment horizontal="right" vertical="center" wrapText="1"/>
    </xf>
    <xf numFmtId="0" fontId="330" fillId="0" borderId="5" xfId="0" applyFont="1" applyBorder="1" applyAlignment="1">
      <alignment horizontal="center" vertical="center"/>
    </xf>
    <xf numFmtId="0" fontId="283" fillId="0" borderId="18" xfId="35072" applyFont="1" applyBorder="1" applyAlignment="1">
      <alignment vertical="center"/>
    </xf>
    <xf numFmtId="0" fontId="359" fillId="0" borderId="53" xfId="43935" applyFont="1" applyBorder="1" applyAlignment="1">
      <alignment vertical="center" wrapText="1"/>
    </xf>
    <xf numFmtId="0" fontId="284" fillId="0" borderId="53" xfId="43897" applyBorder="1" applyAlignment="1">
      <alignment horizontal="right" vertical="center" wrapText="1"/>
    </xf>
    <xf numFmtId="4" fontId="284" fillId="0" borderId="53" xfId="43897" applyNumberFormat="1" applyBorder="1" applyAlignment="1">
      <alignment horizontal="right" vertical="center" wrapText="1"/>
    </xf>
    <xf numFmtId="0" fontId="283" fillId="0" borderId="40" xfId="35075" applyFont="1" applyBorder="1" applyAlignment="1">
      <alignment horizontal="right" vertical="center" wrapText="1"/>
    </xf>
    <xf numFmtId="0" fontId="284" fillId="0" borderId="40" xfId="35121" applyFont="1" applyBorder="1" applyAlignment="1">
      <alignment horizontal="right" vertical="center" wrapText="1"/>
    </xf>
    <xf numFmtId="15" fontId="300" fillId="0" borderId="1" xfId="0" applyNumberFormat="1" applyFont="1" applyBorder="1" applyAlignment="1">
      <alignment horizontal="center" vertical="center" wrapText="1"/>
    </xf>
    <xf numFmtId="168" fontId="300" fillId="0" borderId="1" xfId="0" applyNumberFormat="1" applyFont="1" applyBorder="1" applyAlignment="1">
      <alignment horizontal="center" vertical="center" wrapText="1"/>
    </xf>
    <xf numFmtId="181" fontId="306" fillId="0" borderId="1" xfId="0" applyNumberFormat="1" applyFont="1" applyBorder="1" applyAlignment="1">
      <alignment horizontal="center" wrapText="1"/>
    </xf>
    <xf numFmtId="3" fontId="306" fillId="0" borderId="1" xfId="1" applyNumberFormat="1" applyFont="1" applyFill="1" applyBorder="1" applyAlignment="1">
      <alignment horizontal="center" wrapText="1"/>
    </xf>
    <xf numFmtId="183" fontId="306" fillId="0" borderId="1" xfId="1" applyNumberFormat="1" applyFont="1" applyFill="1" applyBorder="1" applyAlignment="1">
      <alignment horizontal="center" wrapText="1"/>
    </xf>
    <xf numFmtId="181" fontId="306" fillId="0" borderId="0" xfId="0" applyNumberFormat="1" applyFont="1" applyAlignment="1">
      <alignment horizontal="center" wrapText="1"/>
    </xf>
    <xf numFmtId="3" fontId="306" fillId="0" borderId="0" xfId="1" applyNumberFormat="1" applyFont="1" applyFill="1" applyBorder="1" applyAlignment="1">
      <alignment horizontal="center" wrapText="1"/>
    </xf>
    <xf numFmtId="183" fontId="306" fillId="0" borderId="0" xfId="1" applyNumberFormat="1" applyFont="1" applyFill="1" applyBorder="1" applyAlignment="1">
      <alignment horizontal="center" wrapText="1"/>
    </xf>
    <xf numFmtId="49" fontId="306" fillId="0" borderId="0" xfId="0" applyNumberFormat="1" applyFont="1" applyAlignment="1">
      <alignment horizontal="center" wrapText="1"/>
    </xf>
    <xf numFmtId="0" fontId="306" fillId="0" borderId="0" xfId="0" applyFont="1" applyAlignment="1">
      <alignment horizontal="center" wrapText="1"/>
    </xf>
    <xf numFmtId="0" fontId="300" fillId="0" borderId="0" xfId="0" applyFont="1" applyAlignment="1">
      <alignment horizontal="center" wrapText="1"/>
    </xf>
    <xf numFmtId="0" fontId="359" fillId="29" borderId="52" xfId="43936" applyFont="1" applyFill="1" applyBorder="1" applyAlignment="1">
      <alignment horizontal="center"/>
    </xf>
    <xf numFmtId="0" fontId="136" fillId="0" borderId="0" xfId="43948"/>
    <xf numFmtId="0" fontId="136" fillId="0" borderId="0" xfId="43949"/>
    <xf numFmtId="4" fontId="306"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64" fillId="0" borderId="1" xfId="0" applyFont="1" applyBorder="1" applyAlignment="1">
      <alignment horizontal="center" vertical="center"/>
    </xf>
    <xf numFmtId="181" fontId="300" fillId="0" borderId="18" xfId="0" applyNumberFormat="1" applyFont="1" applyBorder="1" applyAlignment="1">
      <alignment horizontal="left" vertical="center" wrapText="1"/>
    </xf>
    <xf numFmtId="3" fontId="300" fillId="0" borderId="18" xfId="1" applyNumberFormat="1" applyFont="1" applyFill="1" applyBorder="1" applyAlignment="1">
      <alignment horizontal="center" vertical="center" wrapText="1"/>
    </xf>
    <xf numFmtId="183" fontId="300" fillId="0" borderId="18" xfId="1" applyNumberFormat="1" applyFont="1" applyFill="1" applyBorder="1" applyAlignment="1">
      <alignment horizontal="center" vertical="center" wrapText="1"/>
    </xf>
    <xf numFmtId="4" fontId="306" fillId="0" borderId="1" xfId="1" applyNumberFormat="1" applyFont="1" applyFill="1" applyBorder="1" applyAlignment="1">
      <alignment horizontal="right" vertical="center" wrapText="1"/>
    </xf>
    <xf numFmtId="183" fontId="300" fillId="0" borderId="1" xfId="1" applyNumberFormat="1" applyFont="1" applyFill="1" applyBorder="1" applyAlignment="1">
      <alignment horizontal="right" vertical="center" wrapText="1"/>
    </xf>
    <xf numFmtId="168" fontId="134" fillId="0" borderId="1" xfId="1" applyFont="1" applyFill="1" applyBorder="1" applyAlignment="1">
      <alignment horizontal="left" vertical="center" wrapText="1"/>
    </xf>
    <xf numFmtId="168" fontId="362" fillId="5" borderId="0" xfId="1" applyFont="1" applyFill="1" applyBorder="1" applyAlignment="1">
      <alignment horizontal="center" vertical="center" wrapText="1"/>
    </xf>
    <xf numFmtId="168" fontId="0" fillId="0" borderId="0" xfId="0" applyNumberFormat="1"/>
    <xf numFmtId="0" fontId="285" fillId="0" borderId="53" xfId="35102" applyFont="1" applyBorder="1" applyAlignment="1">
      <alignment wrapText="1"/>
    </xf>
    <xf numFmtId="0" fontId="370" fillId="0" borderId="0" xfId="43971" applyAlignment="1">
      <alignment vertical="center"/>
    </xf>
    <xf numFmtId="0" fontId="285" fillId="0" borderId="53" xfId="43991" applyFont="1" applyBorder="1" applyAlignment="1">
      <alignment wrapText="1"/>
    </xf>
    <xf numFmtId="0" fontId="285" fillId="0" borderId="53" xfId="43991" applyFont="1" applyBorder="1" applyAlignment="1">
      <alignment horizontal="right" wrapText="1"/>
    </xf>
    <xf numFmtId="181" fontId="300" fillId="0" borderId="35" xfId="0" applyNumberFormat="1" applyFont="1" applyBorder="1" applyAlignment="1">
      <alignment horizontal="left" vertical="center" wrapText="1"/>
    </xf>
    <xf numFmtId="181" fontId="306" fillId="2" borderId="0" xfId="0" applyNumberFormat="1" applyFont="1" applyFill="1" applyAlignment="1">
      <alignment vertical="center" wrapText="1"/>
    </xf>
    <xf numFmtId="4" fontId="289" fillId="0" borderId="0" xfId="0" applyNumberFormat="1" applyFont="1" applyAlignment="1">
      <alignment horizontal="left" vertical="center"/>
    </xf>
    <xf numFmtId="4" fontId="373" fillId="0" borderId="0" xfId="0" applyNumberFormat="1" applyFont="1" applyAlignment="1">
      <alignment horizontal="center" vertical="center"/>
    </xf>
    <xf numFmtId="4" fontId="289" fillId="0" borderId="0" xfId="0" applyNumberFormat="1" applyFont="1" applyAlignment="1">
      <alignment horizontal="center" vertical="center" wrapText="1"/>
    </xf>
    <xf numFmtId="198" fontId="289" fillId="0" borderId="0" xfId="0" applyNumberFormat="1" applyFont="1" applyAlignment="1">
      <alignment vertical="center"/>
    </xf>
    <xf numFmtId="0" fontId="0" fillId="0" borderId="0" xfId="0" applyAlignment="1">
      <alignment horizontal="left"/>
    </xf>
    <xf numFmtId="9" fontId="300" fillId="0" borderId="0" xfId="0" applyNumberFormat="1" applyFont="1" applyAlignment="1">
      <alignment horizontal="center" vertical="center" wrapText="1"/>
    </xf>
    <xf numFmtId="43" fontId="290" fillId="0" borderId="1" xfId="13" applyNumberFormat="1" applyFont="1" applyBorder="1" applyAlignment="1">
      <alignment vertical="center" wrapText="1"/>
    </xf>
    <xf numFmtId="168" fontId="301" fillId="0" borderId="1" xfId="1" applyFont="1" applyFill="1" applyBorder="1" applyAlignment="1">
      <alignment horizontal="center" vertical="center"/>
    </xf>
    <xf numFmtId="0" fontId="126" fillId="0" borderId="0" xfId="44006"/>
    <xf numFmtId="43" fontId="289" fillId="0" borderId="0" xfId="0" applyNumberFormat="1" applyFont="1" applyAlignment="1">
      <alignment vertical="center"/>
    </xf>
    <xf numFmtId="0" fontId="125" fillId="0" borderId="0" xfId="44010"/>
    <xf numFmtId="0" fontId="282" fillId="0" borderId="0" xfId="44010" applyFont="1"/>
    <xf numFmtId="0" fontId="330" fillId="2" borderId="0" xfId="4" applyFont="1" applyFill="1" applyAlignment="1">
      <alignment vertical="center" wrapText="1"/>
    </xf>
    <xf numFmtId="0" fontId="283" fillId="0" borderId="0" xfId="44010" applyFont="1" applyAlignment="1">
      <alignment vertical="center"/>
    </xf>
    <xf numFmtId="49" fontId="330" fillId="2" borderId="0" xfId="44010" applyNumberFormat="1" applyFont="1" applyFill="1" applyAlignment="1">
      <alignment horizontal="center" vertical="center" wrapText="1"/>
    </xf>
    <xf numFmtId="49" fontId="330" fillId="0" borderId="0" xfId="4" applyNumberFormat="1" applyFont="1" applyAlignment="1">
      <alignment vertical="center" wrapText="1"/>
    </xf>
    <xf numFmtId="1" fontId="330" fillId="0" borderId="0" xfId="43926" applyNumberFormat="1" applyFont="1" applyAlignment="1">
      <alignment vertical="center" wrapText="1"/>
    </xf>
    <xf numFmtId="0" fontId="330" fillId="30" borderId="17" xfId="0" applyFont="1" applyFill="1" applyBorder="1"/>
    <xf numFmtId="0" fontId="285" fillId="0" borderId="58" xfId="35129" applyFont="1" applyBorder="1" applyAlignment="1">
      <alignment wrapText="1"/>
    </xf>
    <xf numFmtId="0" fontId="285" fillId="0" borderId="58" xfId="35129" applyFont="1" applyBorder="1" applyAlignment="1">
      <alignment horizontal="right" wrapText="1"/>
    </xf>
    <xf numFmtId="168" fontId="285" fillId="0" borderId="58" xfId="1" applyFont="1" applyFill="1" applyBorder="1" applyAlignment="1">
      <alignment horizontal="right" wrapText="1"/>
    </xf>
    <xf numFmtId="3" fontId="283" fillId="0" borderId="60" xfId="43978" applyNumberFormat="1" applyFont="1" applyFill="1" applyBorder="1" applyAlignment="1">
      <alignment horizontal="center" vertical="center"/>
    </xf>
    <xf numFmtId="43" fontId="300" fillId="0" borderId="0" xfId="0" applyNumberFormat="1" applyFont="1" applyAlignment="1">
      <alignment horizontal="center" vertical="center" wrapText="1"/>
    </xf>
    <xf numFmtId="43" fontId="306" fillId="0" borderId="0" xfId="0" applyNumberFormat="1" applyFont="1" applyAlignment="1">
      <alignment horizontal="center" vertical="center" wrapText="1"/>
    </xf>
    <xf numFmtId="49" fontId="330" fillId="2" borderId="0" xfId="4" applyNumberFormat="1" applyFont="1" applyFill="1" applyAlignment="1">
      <alignment horizontal="center" vertical="center" wrapText="1"/>
    </xf>
    <xf numFmtId="181" fontId="283" fillId="0" borderId="1" xfId="0" applyNumberFormat="1" applyFont="1" applyBorder="1" applyAlignment="1">
      <alignment vertical="top" wrapText="1"/>
    </xf>
    <xf numFmtId="3" fontId="283" fillId="0" borderId="1" xfId="0" applyNumberFormat="1" applyFont="1" applyBorder="1" applyAlignment="1">
      <alignment horizontal="center"/>
    </xf>
    <xf numFmtId="4" fontId="300" fillId="0" borderId="0" xfId="0" applyNumberFormat="1" applyFont="1" applyAlignment="1">
      <alignment horizontal="right" vertical="center" wrapText="1"/>
    </xf>
    <xf numFmtId="49" fontId="374" fillId="0" borderId="0" xfId="0" applyNumberFormat="1" applyFont="1" applyAlignment="1">
      <alignment horizontal="center" vertical="center" wrapText="1"/>
    </xf>
    <xf numFmtId="181" fontId="375" fillId="0" borderId="1" xfId="0" applyNumberFormat="1" applyFont="1" applyBorder="1" applyAlignment="1">
      <alignment horizontal="left" vertical="center" wrapText="1"/>
    </xf>
    <xf numFmtId="3" fontId="375" fillId="0" borderId="1" xfId="1" applyNumberFormat="1" applyFont="1" applyFill="1" applyBorder="1" applyAlignment="1">
      <alignment horizontal="center" vertical="center" wrapText="1"/>
    </xf>
    <xf numFmtId="183" fontId="375" fillId="0" borderId="1" xfId="1" applyNumberFormat="1" applyFont="1" applyFill="1" applyBorder="1" applyAlignment="1">
      <alignment horizontal="center" vertical="center" wrapText="1"/>
    </xf>
    <xf numFmtId="184" fontId="375" fillId="0" borderId="1" xfId="0" applyNumberFormat="1" applyFont="1" applyBorder="1" applyAlignment="1">
      <alignment horizontal="center" vertical="center" wrapText="1"/>
    </xf>
    <xf numFmtId="185" fontId="375" fillId="0" borderId="1" xfId="2" applyNumberFormat="1" applyFont="1" applyFill="1" applyBorder="1" applyAlignment="1">
      <alignment horizontal="center" vertical="center" wrapText="1"/>
    </xf>
    <xf numFmtId="186" fontId="375" fillId="0" borderId="1" xfId="2" applyNumberFormat="1" applyFont="1" applyFill="1" applyBorder="1" applyAlignment="1">
      <alignment horizontal="center" vertical="center" wrapText="1"/>
    </xf>
    <xf numFmtId="168" fontId="374" fillId="0" borderId="0" xfId="1" applyFont="1" applyFill="1" applyBorder="1" applyAlignment="1">
      <alignment horizontal="center" vertical="center" wrapText="1"/>
    </xf>
    <xf numFmtId="0" fontId="375" fillId="0" borderId="0" xfId="0" applyFont="1" applyAlignment="1">
      <alignment horizontal="center" vertical="center" wrapText="1"/>
    </xf>
    <xf numFmtId="181" fontId="375" fillId="0" borderId="18" xfId="0" applyNumberFormat="1" applyFont="1" applyBorder="1" applyAlignment="1">
      <alignment horizontal="left" vertical="center" wrapText="1"/>
    </xf>
    <xf numFmtId="3" fontId="375" fillId="0" borderId="18" xfId="1" applyNumberFormat="1" applyFont="1" applyFill="1" applyBorder="1" applyAlignment="1">
      <alignment horizontal="center" vertical="center" wrapText="1"/>
    </xf>
    <xf numFmtId="183" fontId="375" fillId="0" borderId="18" xfId="1" applyNumberFormat="1" applyFont="1" applyFill="1" applyBorder="1" applyAlignment="1">
      <alignment horizontal="center" vertical="center" wrapText="1"/>
    </xf>
    <xf numFmtId="182" fontId="375" fillId="0" borderId="0" xfId="2" applyNumberFormat="1" applyFont="1" applyFill="1" applyBorder="1" applyAlignment="1">
      <alignment horizontal="center" vertical="center" wrapText="1"/>
    </xf>
    <xf numFmtId="0" fontId="122" fillId="0" borderId="0" xfId="44015"/>
    <xf numFmtId="168" fontId="0" fillId="0" borderId="0" xfId="1" applyFont="1"/>
    <xf numFmtId="0" fontId="322" fillId="34" borderId="1" xfId="35102" applyFont="1" applyFill="1" applyBorder="1" applyAlignment="1">
      <alignment horizontal="center" vertical="center"/>
    </xf>
    <xf numFmtId="168" fontId="330" fillId="2" borderId="0" xfId="1" applyFont="1" applyFill="1" applyAlignment="1">
      <alignment horizontal="center" vertical="center" wrapText="1"/>
    </xf>
    <xf numFmtId="168" fontId="330" fillId="2" borderId="0" xfId="1" applyFont="1" applyFill="1" applyAlignment="1">
      <alignment vertical="center" wrapText="1"/>
    </xf>
    <xf numFmtId="170" fontId="330" fillId="2" borderId="0" xfId="1" applyNumberFormat="1" applyFont="1" applyFill="1" applyAlignment="1">
      <alignment horizontal="center" vertical="center" wrapText="1"/>
    </xf>
    <xf numFmtId="170" fontId="122" fillId="0" borderId="0" xfId="1" applyNumberFormat="1" applyFont="1"/>
    <xf numFmtId="170" fontId="330" fillId="2" borderId="0" xfId="1" applyNumberFormat="1" applyFont="1" applyFill="1" applyAlignment="1">
      <alignment vertical="center" wrapText="1"/>
    </xf>
    <xf numFmtId="0" fontId="362" fillId="0" borderId="0" xfId="0" applyFont="1" applyAlignment="1">
      <alignment horizontal="left" vertical="center"/>
    </xf>
    <xf numFmtId="4" fontId="362" fillId="0" borderId="0" xfId="0" applyNumberFormat="1" applyFont="1" applyAlignment="1">
      <alignment horizontal="center" vertical="center"/>
    </xf>
    <xf numFmtId="168" fontId="362" fillId="0" borderId="0" xfId="1" applyFont="1" applyFill="1" applyBorder="1" applyAlignment="1">
      <alignment vertical="center"/>
    </xf>
    <xf numFmtId="43" fontId="362" fillId="0" borderId="0" xfId="0" applyNumberFormat="1" applyFont="1" applyAlignment="1">
      <alignment vertical="center"/>
    </xf>
    <xf numFmtId="4" fontId="362" fillId="0" borderId="0" xfId="0" applyNumberFormat="1" applyFont="1" applyAlignment="1">
      <alignment vertical="center"/>
    </xf>
    <xf numFmtId="0" fontId="330" fillId="2" borderId="0" xfId="0" applyFont="1" applyFill="1" applyAlignment="1">
      <alignment vertical="center"/>
    </xf>
    <xf numFmtId="0" fontId="289" fillId="2" borderId="0" xfId="0" applyFont="1" applyFill="1" applyAlignment="1">
      <alignment vertical="center"/>
    </xf>
    <xf numFmtId="17" fontId="301" fillId="2" borderId="0" xfId="0" applyNumberFormat="1" applyFont="1" applyFill="1" applyAlignment="1">
      <alignment vertical="center" wrapText="1"/>
    </xf>
    <xf numFmtId="0" fontId="330" fillId="2" borderId="0" xfId="35072" applyFont="1" applyFill="1" applyAlignment="1">
      <alignment vertical="center"/>
    </xf>
    <xf numFmtId="0" fontId="330" fillId="2" borderId="0" xfId="0" applyFont="1" applyFill="1" applyAlignment="1">
      <alignment horizontal="center" vertical="center"/>
    </xf>
    <xf numFmtId="0" fontId="301" fillId="2" borderId="0" xfId="0" applyFont="1" applyFill="1" applyAlignment="1">
      <alignment horizontal="center" vertical="center"/>
    </xf>
    <xf numFmtId="0" fontId="283" fillId="2" borderId="0" xfId="35072" applyFont="1" applyFill="1" applyAlignment="1">
      <alignment vertical="center"/>
    </xf>
    <xf numFmtId="170" fontId="283" fillId="2" borderId="0" xfId="1" applyNumberFormat="1" applyFont="1" applyFill="1" applyBorder="1" applyAlignment="1">
      <alignment horizontal="center" vertical="center"/>
    </xf>
    <xf numFmtId="172" fontId="283" fillId="2" borderId="0" xfId="0" applyNumberFormat="1" applyFont="1" applyFill="1" applyAlignment="1">
      <alignment vertical="center"/>
    </xf>
    <xf numFmtId="170" fontId="289" fillId="2" borderId="0" xfId="1" applyNumberFormat="1" applyFont="1" applyFill="1" applyBorder="1" applyAlignment="1">
      <alignment horizontal="center" vertical="center"/>
    </xf>
    <xf numFmtId="172" fontId="289" fillId="2" borderId="0" xfId="0" applyNumberFormat="1" applyFont="1" applyFill="1" applyAlignment="1">
      <alignment vertical="center"/>
    </xf>
    <xf numFmtId="177" fontId="330" fillId="2" borderId="0" xfId="0" applyNumberFormat="1" applyFont="1" applyFill="1" applyAlignment="1">
      <alignment horizontal="center" vertical="center"/>
    </xf>
    <xf numFmtId="170" fontId="330" fillId="2" borderId="0" xfId="1" applyNumberFormat="1" applyFont="1" applyFill="1" applyBorder="1" applyAlignment="1">
      <alignment horizontal="center" vertical="center"/>
    </xf>
    <xf numFmtId="175" fontId="283" fillId="2" borderId="0" xfId="0" applyNumberFormat="1" applyFont="1" applyFill="1" applyAlignment="1">
      <alignment vertical="center"/>
    </xf>
    <xf numFmtId="170" fontId="301" fillId="2" borderId="0" xfId="1" applyNumberFormat="1" applyFont="1" applyFill="1" applyBorder="1" applyAlignment="1">
      <alignment horizontal="left" vertical="center"/>
    </xf>
    <xf numFmtId="175" fontId="289" fillId="2" borderId="0" xfId="0" applyNumberFormat="1" applyFont="1" applyFill="1" applyAlignment="1">
      <alignment vertical="center"/>
    </xf>
    <xf numFmtId="169" fontId="289" fillId="2" borderId="0" xfId="1" applyNumberFormat="1" applyFont="1" applyFill="1" applyBorder="1" applyAlignment="1">
      <alignment vertical="center"/>
    </xf>
    <xf numFmtId="1" fontId="289" fillId="2" borderId="0" xfId="0" applyNumberFormat="1" applyFont="1" applyFill="1" applyAlignment="1">
      <alignment vertical="center"/>
    </xf>
    <xf numFmtId="0" fontId="300" fillId="0" borderId="0" xfId="0" applyFont="1" applyAlignment="1">
      <alignment horizontal="left" vertical="center" wrapText="1"/>
    </xf>
    <xf numFmtId="4" fontId="283" fillId="0" borderId="0" xfId="43978" applyNumberFormat="1" applyFont="1" applyFill="1" applyBorder="1" applyAlignment="1">
      <alignment vertical="center"/>
    </xf>
    <xf numFmtId="0" fontId="285" fillId="0" borderId="61" xfId="44025" applyFont="1" applyBorder="1" applyAlignment="1">
      <alignment wrapText="1"/>
    </xf>
    <xf numFmtId="0" fontId="377" fillId="29" borderId="57" xfId="44026" applyFont="1" applyFill="1" applyBorder="1" applyAlignment="1">
      <alignment horizontal="center"/>
    </xf>
    <xf numFmtId="0" fontId="377" fillId="0" borderId="61" xfId="44026" applyFont="1" applyBorder="1" applyAlignment="1">
      <alignment wrapText="1"/>
    </xf>
    <xf numFmtId="0" fontId="377" fillId="0" borderId="61" xfId="44026" applyFont="1" applyBorder="1" applyAlignment="1">
      <alignment horizontal="right" wrapText="1"/>
    </xf>
    <xf numFmtId="4" fontId="377" fillId="0" borderId="61" xfId="44026" applyNumberFormat="1" applyFont="1" applyBorder="1" applyAlignment="1">
      <alignment horizontal="right" wrapText="1"/>
    </xf>
    <xf numFmtId="0" fontId="377" fillId="31" borderId="61" xfId="35102" applyFont="1" applyFill="1" applyBorder="1" applyAlignment="1">
      <alignment horizontal="right" wrapText="1"/>
    </xf>
    <xf numFmtId="170" fontId="300" fillId="0" borderId="0" xfId="1" applyNumberFormat="1" applyFont="1" applyFill="1" applyAlignment="1">
      <alignment horizontal="center" vertical="center" wrapText="1"/>
    </xf>
    <xf numFmtId="170" fontId="306" fillId="0" borderId="1" xfId="1" applyNumberFormat="1" applyFont="1" applyFill="1" applyBorder="1" applyAlignment="1">
      <alignment horizontal="center" vertical="center" wrapText="1"/>
    </xf>
    <xf numFmtId="168" fontId="119" fillId="0" borderId="1" xfId="1" applyFont="1" applyFill="1" applyBorder="1" applyAlignment="1">
      <alignment horizontal="left" vertical="center" wrapText="1"/>
    </xf>
    <xf numFmtId="49" fontId="330" fillId="2" borderId="0" xfId="4" applyNumberFormat="1" applyFont="1" applyFill="1" applyAlignment="1">
      <alignment vertical="center" wrapText="1"/>
    </xf>
    <xf numFmtId="0" fontId="283" fillId="2" borderId="0" xfId="43926" applyFont="1" applyFill="1" applyAlignment="1">
      <alignment vertical="center"/>
    </xf>
    <xf numFmtId="0" fontId="283" fillId="2" borderId="0" xfId="4" applyFill="1"/>
    <xf numFmtId="0" fontId="335" fillId="0" borderId="0" xfId="35059" applyFill="1"/>
    <xf numFmtId="0" fontId="335" fillId="0" borderId="31" xfId="35059" applyBorder="1"/>
    <xf numFmtId="2" fontId="335" fillId="0" borderId="31" xfId="35059" applyNumberFormat="1" applyBorder="1" applyAlignment="1">
      <alignment vertical="center" wrapText="1"/>
    </xf>
    <xf numFmtId="0" fontId="335" fillId="0" borderId="31" xfId="35059" applyBorder="1" applyAlignment="1">
      <alignment vertical="center" wrapText="1"/>
    </xf>
    <xf numFmtId="2" fontId="335" fillId="0" borderId="1" xfId="35059" applyNumberFormat="1" applyBorder="1" applyAlignment="1">
      <alignment vertical="center" wrapText="1"/>
    </xf>
    <xf numFmtId="0" fontId="287" fillId="31" borderId="20" xfId="44010" applyFont="1" applyFill="1" applyBorder="1" applyAlignment="1">
      <alignment vertical="center"/>
    </xf>
    <xf numFmtId="0" fontId="287" fillId="31" borderId="1" xfId="44010" applyFont="1" applyFill="1" applyBorder="1" applyAlignment="1">
      <alignment vertical="center"/>
    </xf>
    <xf numFmtId="170" fontId="287" fillId="31" borderId="1" xfId="1" applyNumberFormat="1" applyFont="1" applyFill="1" applyBorder="1" applyAlignment="1">
      <alignment vertical="center"/>
    </xf>
    <xf numFmtId="10" fontId="289" fillId="0" borderId="0" xfId="35076" applyNumberFormat="1" applyFont="1" applyFill="1" applyAlignment="1">
      <alignment horizontal="center" vertical="center" wrapText="1"/>
    </xf>
    <xf numFmtId="0" fontId="352" fillId="2" borderId="0" xfId="4" applyFont="1" applyFill="1" applyAlignment="1">
      <alignment vertical="center" wrapText="1"/>
    </xf>
    <xf numFmtId="0" fontId="283" fillId="2" borderId="0" xfId="4" applyFill="1" applyAlignment="1">
      <alignment vertical="center"/>
    </xf>
    <xf numFmtId="0" fontId="292" fillId="2" borderId="0" xfId="4" applyFont="1" applyFill="1"/>
    <xf numFmtId="208" fontId="289" fillId="0" borderId="1" xfId="0" applyNumberFormat="1" applyFont="1" applyBorder="1" applyAlignment="1">
      <alignment horizontal="center" vertical="center" wrapText="1"/>
    </xf>
    <xf numFmtId="0" fontId="285" fillId="0" borderId="61" xfId="44026" applyFont="1" applyBorder="1" applyAlignment="1">
      <alignment wrapText="1"/>
    </xf>
    <xf numFmtId="173" fontId="289" fillId="0" borderId="0" xfId="2" applyNumberFormat="1" applyFont="1" applyFill="1" applyAlignment="1">
      <alignment horizontal="center" vertical="center"/>
    </xf>
    <xf numFmtId="173" fontId="283" fillId="0" borderId="0" xfId="2" applyNumberFormat="1" applyFont="1" applyFill="1" applyAlignment="1">
      <alignment horizontal="center" vertical="center"/>
    </xf>
    <xf numFmtId="173" fontId="301" fillId="0" borderId="0" xfId="2" applyNumberFormat="1" applyFont="1" applyFill="1" applyAlignment="1">
      <alignment horizontal="center" vertical="center"/>
    </xf>
    <xf numFmtId="173" fontId="330" fillId="0" borderId="0" xfId="2" applyNumberFormat="1" applyFont="1" applyFill="1" applyAlignment="1">
      <alignment horizontal="center" vertical="center"/>
    </xf>
    <xf numFmtId="168" fontId="362" fillId="0" borderId="1" xfId="1" applyFont="1" applyFill="1" applyBorder="1" applyAlignment="1">
      <alignment vertical="center"/>
    </xf>
    <xf numFmtId="2" fontId="289" fillId="0" borderId="0" xfId="0" applyNumberFormat="1" applyFont="1" applyAlignment="1">
      <alignment horizontal="center" vertical="center"/>
    </xf>
    <xf numFmtId="0" fontId="293" fillId="0" borderId="1" xfId="0" applyFont="1" applyBorder="1" applyAlignment="1">
      <alignment horizontal="center" vertical="center" wrapText="1"/>
    </xf>
    <xf numFmtId="0" fontId="292" fillId="0" borderId="0" xfId="0" applyFont="1" applyAlignment="1">
      <alignment horizontal="center" vertical="center"/>
    </xf>
    <xf numFmtId="0" fontId="293" fillId="0" borderId="33" xfId="0" applyFont="1" applyBorder="1" applyAlignment="1">
      <alignment horizontal="center" vertical="center"/>
    </xf>
    <xf numFmtId="1" fontId="292" fillId="0" borderId="0" xfId="0" applyNumberFormat="1" applyFont="1" applyAlignment="1">
      <alignment horizontal="center" vertical="center"/>
    </xf>
    <xf numFmtId="1" fontId="292" fillId="0" borderId="0" xfId="0" applyNumberFormat="1" applyFont="1" applyAlignment="1">
      <alignment horizontal="center" vertical="center" wrapText="1"/>
    </xf>
    <xf numFmtId="203" fontId="292" fillId="0" borderId="0" xfId="0" applyNumberFormat="1" applyFont="1" applyAlignment="1">
      <alignment horizontal="center" vertical="center"/>
    </xf>
    <xf numFmtId="171" fontId="292" fillId="0" borderId="0" xfId="0" applyNumberFormat="1" applyFont="1" applyAlignment="1">
      <alignment horizontal="center" vertical="center"/>
    </xf>
    <xf numFmtId="173" fontId="292" fillId="0" borderId="0" xfId="2" applyNumberFormat="1" applyFont="1" applyFill="1" applyAlignment="1">
      <alignment vertical="center"/>
    </xf>
    <xf numFmtId="9" fontId="292" fillId="0" borderId="0" xfId="2" applyFont="1" applyFill="1" applyAlignment="1">
      <alignment horizontal="center" vertical="center"/>
    </xf>
    <xf numFmtId="0" fontId="292" fillId="0" borderId="0" xfId="78" applyFont="1" applyAlignment="1">
      <alignment horizontal="left" vertical="center"/>
    </xf>
    <xf numFmtId="192" fontId="292" fillId="0" borderId="0" xfId="78" applyNumberFormat="1" applyFont="1" applyAlignment="1">
      <alignment horizontal="center" vertical="center"/>
    </xf>
    <xf numFmtId="0" fontId="292" fillId="0" borderId="0" xfId="0" applyFont="1" applyAlignment="1">
      <alignment horizontal="center" vertical="center" wrapText="1"/>
    </xf>
    <xf numFmtId="189" fontId="292" fillId="0" borderId="0" xfId="0" applyNumberFormat="1" applyFont="1" applyAlignment="1">
      <alignment horizontal="center" vertical="center" wrapText="1"/>
    </xf>
    <xf numFmtId="168" fontId="292" fillId="0" borderId="0" xfId="1" applyFont="1" applyFill="1" applyAlignment="1">
      <alignment horizontal="center" vertical="center"/>
    </xf>
    <xf numFmtId="1" fontId="292" fillId="0" borderId="0" xfId="4" applyNumberFormat="1" applyFont="1" applyAlignment="1">
      <alignment horizontal="center" vertical="center" wrapText="1"/>
    </xf>
    <xf numFmtId="1" fontId="292" fillId="0" borderId="0" xfId="4" applyNumberFormat="1" applyFont="1" applyAlignment="1">
      <alignment horizontal="center" vertical="center"/>
    </xf>
    <xf numFmtId="0" fontId="292" fillId="0" borderId="0" xfId="4" applyFont="1" applyAlignment="1">
      <alignment horizontal="center" vertical="center"/>
    </xf>
    <xf numFmtId="9" fontId="292" fillId="0" borderId="0" xfId="2" applyFont="1" applyFill="1" applyAlignment="1">
      <alignment vertical="center"/>
    </xf>
    <xf numFmtId="0" fontId="293" fillId="0" borderId="0" xfId="0" applyFont="1" applyAlignment="1">
      <alignment vertical="center"/>
    </xf>
    <xf numFmtId="0" fontId="293" fillId="0" borderId="0" xfId="0" applyFont="1" applyAlignment="1">
      <alignment horizontal="center" vertical="center"/>
    </xf>
    <xf numFmtId="0" fontId="292" fillId="0" borderId="0" xfId="3" applyFont="1" applyAlignment="1">
      <alignment horizontal="center" vertical="center" wrapText="1"/>
    </xf>
    <xf numFmtId="203" fontId="292" fillId="0" borderId="0" xfId="0" applyNumberFormat="1" applyFont="1" applyAlignment="1">
      <alignment horizontal="center" vertical="center" wrapText="1"/>
    </xf>
    <xf numFmtId="170" fontId="292" fillId="0" borderId="0" xfId="1" applyNumberFormat="1" applyFont="1" applyFill="1" applyBorder="1" applyAlignment="1">
      <alignment horizontal="center" vertical="center"/>
    </xf>
    <xf numFmtId="176" fontId="292" fillId="0" borderId="0" xfId="0" applyNumberFormat="1" applyFont="1" applyAlignment="1">
      <alignment vertical="center"/>
    </xf>
    <xf numFmtId="198" fontId="292" fillId="0" borderId="0" xfId="2" applyNumberFormat="1" applyFont="1" applyFill="1" applyAlignment="1">
      <alignment vertical="center"/>
    </xf>
    <xf numFmtId="0" fontId="292" fillId="0" borderId="0" xfId="0" applyFont="1" applyAlignment="1">
      <alignment horizontal="left" vertical="center"/>
    </xf>
    <xf numFmtId="168" fontId="292" fillId="0" borderId="0" xfId="0" applyNumberFormat="1" applyFont="1" applyAlignment="1">
      <alignment horizontal="center" vertical="center" wrapText="1"/>
    </xf>
    <xf numFmtId="1" fontId="293" fillId="0" borderId="33" xfId="8849" applyNumberFormat="1" applyFont="1" applyFill="1" applyBorder="1" applyAlignment="1">
      <alignment horizontal="center" vertical="center" wrapText="1"/>
    </xf>
    <xf numFmtId="177" fontId="292" fillId="0" borderId="0" xfId="0" applyNumberFormat="1" applyFont="1" applyAlignment="1">
      <alignment horizontal="center" vertical="center"/>
    </xf>
    <xf numFmtId="3" fontId="292" fillId="0" borderId="0" xfId="1" applyNumberFormat="1" applyFont="1" applyFill="1" applyBorder="1" applyAlignment="1">
      <alignment horizontal="center" vertical="center" wrapText="1"/>
    </xf>
    <xf numFmtId="172" fontId="292" fillId="0" borderId="0" xfId="0" applyNumberFormat="1" applyFont="1" applyAlignment="1">
      <alignment vertical="center" wrapText="1"/>
    </xf>
    <xf numFmtId="179" fontId="292" fillId="0" borderId="0" xfId="0" applyNumberFormat="1" applyFont="1" applyAlignment="1">
      <alignment horizontal="center" vertical="center"/>
    </xf>
    <xf numFmtId="179" fontId="361" fillId="0" borderId="0" xfId="0" applyNumberFormat="1" applyFont="1" applyAlignment="1">
      <alignment horizontal="justify" vertical="center" wrapText="1"/>
    </xf>
    <xf numFmtId="49" fontId="292" fillId="0" borderId="0" xfId="0" applyNumberFormat="1" applyFont="1" applyAlignment="1">
      <alignment vertical="center"/>
    </xf>
    <xf numFmtId="174" fontId="292" fillId="0" borderId="0" xfId="1" applyNumberFormat="1" applyFont="1" applyFill="1" applyBorder="1" applyAlignment="1">
      <alignment horizontal="center" vertical="center" wrapText="1"/>
    </xf>
    <xf numFmtId="172" fontId="292" fillId="0" borderId="0" xfId="0" applyNumberFormat="1" applyFont="1" applyAlignment="1">
      <alignment vertical="center"/>
    </xf>
    <xf numFmtId="0" fontId="366" fillId="0" borderId="0" xfId="0" applyFont="1" applyAlignment="1">
      <alignment vertical="center"/>
    </xf>
    <xf numFmtId="177" fontId="292" fillId="0" borderId="0" xfId="0" applyNumberFormat="1" applyFont="1" applyAlignment="1">
      <alignment horizontal="left" vertical="center"/>
    </xf>
    <xf numFmtId="211" fontId="381" fillId="0" borderId="0" xfId="78" applyNumberFormat="1" applyFont="1" applyAlignment="1">
      <alignment horizontal="right" vertical="center"/>
    </xf>
    <xf numFmtId="209" fontId="381" fillId="0" borderId="0" xfId="78" applyNumberFormat="1" applyFont="1" applyAlignment="1">
      <alignment horizontal="right" vertical="center"/>
    </xf>
    <xf numFmtId="210" fontId="381" fillId="0" borderId="0" xfId="78" applyNumberFormat="1" applyFont="1" applyAlignment="1">
      <alignment horizontal="right" vertical="center"/>
    </xf>
    <xf numFmtId="167" fontId="381" fillId="0" borderId="0" xfId="78" applyNumberFormat="1" applyFont="1" applyAlignment="1">
      <alignment horizontal="centerContinuous" vertical="center"/>
    </xf>
    <xf numFmtId="212" fontId="381" fillId="0" borderId="0" xfId="78" applyNumberFormat="1" applyFont="1" applyAlignment="1">
      <alignment horizontal="right" vertical="center"/>
    </xf>
    <xf numFmtId="167" fontId="381" fillId="0" borderId="0" xfId="78" applyNumberFormat="1" applyFont="1" applyAlignment="1">
      <alignment horizontal="center" vertical="center"/>
    </xf>
    <xf numFmtId="211" fontId="336" fillId="0" borderId="0" xfId="78" applyNumberFormat="1" applyFont="1" applyAlignment="1">
      <alignment horizontal="right" vertical="center"/>
    </xf>
    <xf numFmtId="209" fontId="382" fillId="0" borderId="0" xfId="78" applyNumberFormat="1" applyFont="1" applyAlignment="1">
      <alignment horizontal="right" vertical="center"/>
    </xf>
    <xf numFmtId="212" fontId="382" fillId="0" borderId="0" xfId="78" applyNumberFormat="1" applyFont="1" applyAlignment="1">
      <alignment horizontal="right" vertical="center"/>
    </xf>
    <xf numFmtId="167" fontId="336" fillId="0" borderId="0" xfId="78" applyNumberFormat="1" applyFont="1" applyAlignment="1">
      <alignment horizontal="center" vertical="center"/>
    </xf>
    <xf numFmtId="0" fontId="383" fillId="0" borderId="63" xfId="78" applyFont="1" applyBorder="1" applyAlignment="1">
      <alignment horizontal="center" vertical="center"/>
    </xf>
    <xf numFmtId="0" fontId="383" fillId="0" borderId="63" xfId="78" applyFont="1" applyBorder="1" applyAlignment="1">
      <alignment horizontal="centerContinuous" vertical="center"/>
    </xf>
    <xf numFmtId="0" fontId="384" fillId="0" borderId="0" xfId="78" applyFont="1" applyAlignment="1">
      <alignment horizontal="centerContinuous" vertical="center"/>
    </xf>
    <xf numFmtId="0" fontId="383" fillId="0" borderId="64" xfId="78" applyFont="1" applyBorder="1" applyAlignment="1">
      <alignment horizontal="centerContinuous" vertical="center"/>
    </xf>
    <xf numFmtId="0" fontId="384" fillId="0" borderId="0" xfId="78" applyFont="1" applyAlignment="1">
      <alignment vertical="center"/>
    </xf>
    <xf numFmtId="209" fontId="385" fillId="0" borderId="0" xfId="78" applyNumberFormat="1" applyFont="1" applyAlignment="1">
      <alignment horizontal="right" vertical="center"/>
    </xf>
    <xf numFmtId="0" fontId="284" fillId="0" borderId="0" xfId="78" applyAlignment="1">
      <alignment vertical="center"/>
    </xf>
    <xf numFmtId="0" fontId="284" fillId="0" borderId="65" xfId="78" applyBorder="1" applyAlignment="1">
      <alignment horizontal="centerContinuous" vertical="center"/>
    </xf>
    <xf numFmtId="0" fontId="386" fillId="0" borderId="65" xfId="78" applyFont="1" applyBorder="1" applyAlignment="1">
      <alignment horizontal="centerContinuous" vertical="center"/>
    </xf>
    <xf numFmtId="185" fontId="300" fillId="0" borderId="62" xfId="2" applyNumberFormat="1" applyFont="1" applyFill="1" applyBorder="1" applyAlignment="1">
      <alignment horizontal="center" vertical="center" wrapText="1"/>
    </xf>
    <xf numFmtId="186" fontId="300" fillId="0" borderId="62" xfId="2" applyNumberFormat="1" applyFont="1" applyFill="1" applyBorder="1" applyAlignment="1">
      <alignment horizontal="center" vertical="center" wrapText="1"/>
    </xf>
    <xf numFmtId="3" fontId="300" fillId="0" borderId="62" xfId="1" applyNumberFormat="1" applyFont="1" applyFill="1" applyBorder="1" applyAlignment="1">
      <alignment horizontal="center" vertical="center" wrapText="1"/>
    </xf>
    <xf numFmtId="15" fontId="300" fillId="0" borderId="62" xfId="0" applyNumberFormat="1" applyFont="1" applyBorder="1" applyAlignment="1">
      <alignment horizontal="center" vertical="center" wrapText="1"/>
    </xf>
    <xf numFmtId="43" fontId="164" fillId="0" borderId="0" xfId="0" applyNumberFormat="1" applyFont="1" applyAlignment="1">
      <alignment horizontal="center" vertical="center"/>
    </xf>
    <xf numFmtId="0" fontId="285" fillId="29" borderId="0" xfId="44025" applyFont="1" applyFill="1" applyAlignment="1">
      <alignment horizontal="center"/>
    </xf>
    <xf numFmtId="185" fontId="300" fillId="0" borderId="66" xfId="2" applyNumberFormat="1" applyFont="1" applyFill="1" applyBorder="1" applyAlignment="1">
      <alignment horizontal="center" vertical="center" wrapText="1"/>
    </xf>
    <xf numFmtId="186" fontId="300" fillId="0" borderId="66" xfId="2" applyNumberFormat="1" applyFont="1" applyFill="1" applyBorder="1" applyAlignment="1">
      <alignment horizontal="center" vertical="center" wrapText="1"/>
    </xf>
    <xf numFmtId="0" fontId="283" fillId="0" borderId="0" xfId="44058" applyAlignment="1">
      <alignment vertical="center"/>
    </xf>
    <xf numFmtId="0" fontId="330" fillId="0" borderId="0" xfId="44058" applyFont="1" applyAlignment="1">
      <alignment vertical="center"/>
    </xf>
    <xf numFmtId="13" fontId="0" fillId="0" borderId="0" xfId="8801" applyNumberFormat="1" applyFont="1" applyAlignment="1">
      <alignment vertical="center"/>
    </xf>
    <xf numFmtId="1" fontId="292" fillId="0" borderId="67" xfId="0" applyNumberFormat="1" applyFont="1" applyBorder="1" applyAlignment="1">
      <alignment horizontal="center" vertical="center" wrapText="1"/>
    </xf>
    <xf numFmtId="0" fontId="164" fillId="0" borderId="67" xfId="0" applyFont="1" applyBorder="1" applyAlignment="1">
      <alignment vertical="center"/>
    </xf>
    <xf numFmtId="181" fontId="300" fillId="0" borderId="62" xfId="0" applyNumberFormat="1" applyFont="1" applyBorder="1" applyAlignment="1">
      <alignment horizontal="left" vertical="center" wrapText="1"/>
    </xf>
    <xf numFmtId="0" fontId="164" fillId="0" borderId="70" xfId="0" applyFont="1" applyBorder="1" applyAlignment="1">
      <alignment vertical="center"/>
    </xf>
    <xf numFmtId="168" fontId="287" fillId="0" borderId="1" xfId="1" applyFont="1" applyFill="1" applyBorder="1" applyAlignment="1">
      <alignment horizontal="center" vertical="center"/>
    </xf>
    <xf numFmtId="1" fontId="287" fillId="0" borderId="1" xfId="0" applyNumberFormat="1" applyFont="1" applyBorder="1" applyAlignment="1">
      <alignment horizontal="center" vertical="center"/>
    </xf>
    <xf numFmtId="179" fontId="292" fillId="38" borderId="0" xfId="35088" applyNumberFormat="1" applyFont="1" applyFill="1" applyBorder="1" applyAlignment="1">
      <alignment vertical="center"/>
    </xf>
    <xf numFmtId="195" fontId="292" fillId="0" borderId="0" xfId="35088" applyNumberFormat="1" applyFont="1" applyFill="1" applyBorder="1" applyAlignment="1">
      <alignment vertical="center"/>
    </xf>
    <xf numFmtId="175" fontId="390" fillId="0" borderId="0" xfId="0" applyNumberFormat="1" applyFont="1" applyAlignment="1">
      <alignment vertical="center"/>
    </xf>
    <xf numFmtId="0" fontId="97" fillId="2" borderId="0" xfId="44093" applyFill="1" applyProtection="1">
      <protection locked="0"/>
    </xf>
    <xf numFmtId="0" fontId="283" fillId="2" borderId="0" xfId="44092" applyFill="1" applyProtection="1">
      <protection locked="0"/>
    </xf>
    <xf numFmtId="0" fontId="164" fillId="0" borderId="73" xfId="0" applyFont="1" applyBorder="1" applyAlignment="1">
      <alignment vertical="center"/>
    </xf>
    <xf numFmtId="183" fontId="300" fillId="0" borderId="62" xfId="1" applyNumberFormat="1" applyFont="1" applyFill="1" applyBorder="1" applyAlignment="1">
      <alignment horizontal="center" vertical="center" wrapText="1"/>
    </xf>
    <xf numFmtId="213" fontId="300" fillId="0" borderId="1" xfId="1" applyNumberFormat="1" applyFont="1" applyFill="1" applyBorder="1" applyAlignment="1">
      <alignment horizontal="center" vertical="center" wrapText="1"/>
    </xf>
    <xf numFmtId="4" fontId="283" fillId="0" borderId="1" xfId="0" applyNumberFormat="1" applyFont="1" applyBorder="1"/>
    <xf numFmtId="0" fontId="377" fillId="0" borderId="1" xfId="35102" applyFont="1" applyBorder="1" applyAlignment="1">
      <alignment vertical="center" wrapText="1"/>
    </xf>
    <xf numFmtId="0" fontId="322" fillId="34" borderId="1" xfId="35102" applyFont="1" applyFill="1" applyBorder="1" applyAlignment="1">
      <alignment vertical="center"/>
    </xf>
    <xf numFmtId="170" fontId="322" fillId="34" borderId="1" xfId="1" applyNumberFormat="1" applyFont="1" applyFill="1" applyBorder="1" applyAlignment="1">
      <alignment vertical="center"/>
    </xf>
    <xf numFmtId="168" fontId="322" fillId="34" borderId="1" xfId="1" applyFont="1" applyFill="1" applyBorder="1" applyAlignment="1">
      <alignment vertical="center"/>
    </xf>
    <xf numFmtId="0" fontId="377" fillId="31" borderId="1" xfId="35102" applyFont="1" applyFill="1" applyBorder="1" applyAlignment="1">
      <alignment vertical="center" wrapText="1"/>
    </xf>
    <xf numFmtId="168" fontId="377" fillId="31" borderId="1" xfId="1" applyFont="1" applyFill="1" applyBorder="1" applyAlignment="1">
      <alignment vertical="center" wrapText="1"/>
    </xf>
    <xf numFmtId="168" fontId="377" fillId="0" borderId="1" xfId="1" applyFont="1" applyBorder="1" applyAlignment="1">
      <alignment vertical="center" wrapText="1"/>
    </xf>
    <xf numFmtId="170" fontId="290" fillId="0" borderId="1" xfId="1" applyNumberFormat="1" applyFont="1" applyFill="1" applyBorder="1" applyAlignment="1">
      <alignment vertical="center"/>
    </xf>
    <xf numFmtId="0" fontId="377" fillId="0" borderId="62" xfId="35102" applyFont="1" applyBorder="1" applyAlignment="1">
      <alignment vertical="center" wrapText="1"/>
    </xf>
    <xf numFmtId="170" fontId="290" fillId="0" borderId="62" xfId="1" applyNumberFormat="1" applyFont="1" applyFill="1" applyBorder="1" applyAlignment="1">
      <alignment vertical="center"/>
    </xf>
    <xf numFmtId="168" fontId="377" fillId="0" borderId="62" xfId="1" applyFont="1" applyBorder="1" applyAlignment="1">
      <alignment vertical="center" wrapText="1"/>
    </xf>
    <xf numFmtId="0" fontId="377" fillId="0" borderId="66" xfId="35102" applyFont="1" applyBorder="1" applyAlignment="1">
      <alignment vertical="center" wrapText="1"/>
    </xf>
    <xf numFmtId="170" fontId="290" fillId="0" borderId="66" xfId="1" applyNumberFormat="1" applyFont="1" applyFill="1" applyBorder="1" applyAlignment="1">
      <alignment vertical="center"/>
    </xf>
    <xf numFmtId="168" fontId="377" fillId="0" borderId="66" xfId="1" applyFont="1" applyBorder="1" applyAlignment="1">
      <alignment vertical="center" wrapText="1"/>
    </xf>
    <xf numFmtId="0" fontId="377" fillId="0" borderId="67" xfId="35102" applyFont="1" applyBorder="1" applyAlignment="1">
      <alignment vertical="center" wrapText="1"/>
    </xf>
    <xf numFmtId="168" fontId="377" fillId="0" borderId="67" xfId="1" applyFont="1" applyBorder="1" applyAlignment="1">
      <alignment vertical="center" wrapText="1"/>
    </xf>
    <xf numFmtId="170" fontId="290" fillId="0" borderId="67" xfId="1" applyNumberFormat="1" applyFont="1" applyFill="1" applyBorder="1" applyAlignment="1">
      <alignment vertical="center"/>
    </xf>
    <xf numFmtId="0" fontId="377" fillId="31" borderId="1" xfId="35102" applyFont="1" applyFill="1" applyBorder="1" applyAlignment="1">
      <alignment horizontal="left" vertical="center" wrapText="1"/>
    </xf>
    <xf numFmtId="0" fontId="377" fillId="0" borderId="1" xfId="35102" applyFont="1" applyBorder="1" applyAlignment="1">
      <alignment horizontal="left" vertical="center" wrapText="1"/>
    </xf>
    <xf numFmtId="0" fontId="377" fillId="0" borderId="62" xfId="35102" applyFont="1" applyBorder="1" applyAlignment="1">
      <alignment horizontal="left" vertical="center" wrapText="1"/>
    </xf>
    <xf numFmtId="0" fontId="377" fillId="0" borderId="66" xfId="35102" applyFont="1" applyBorder="1" applyAlignment="1">
      <alignment horizontal="left" vertical="center" wrapText="1"/>
    </xf>
    <xf numFmtId="0" fontId="377" fillId="0" borderId="67" xfId="35102" applyFont="1" applyBorder="1" applyAlignment="1">
      <alignment horizontal="left" vertical="center" wrapText="1"/>
    </xf>
    <xf numFmtId="9" fontId="391" fillId="0" borderId="0" xfId="2" applyFont="1" applyFill="1" applyAlignment="1">
      <alignment vertical="center"/>
    </xf>
    <xf numFmtId="0" fontId="115" fillId="0" borderId="1" xfId="0" applyFont="1" applyBorder="1" applyAlignment="1">
      <alignment vertical="center" wrapText="1"/>
    </xf>
    <xf numFmtId="0" fontId="117" fillId="0" borderId="1" xfId="0" applyFont="1" applyBorder="1" applyAlignment="1">
      <alignment vertical="center" wrapText="1"/>
    </xf>
    <xf numFmtId="0" fontId="123" fillId="0" borderId="1" xfId="0" applyFont="1" applyBorder="1" applyAlignment="1">
      <alignment vertical="center" wrapText="1"/>
    </xf>
    <xf numFmtId="0" fontId="111" fillId="0" borderId="1" xfId="0" applyFont="1" applyBorder="1" applyAlignment="1">
      <alignment vertical="center" wrapText="1"/>
    </xf>
    <xf numFmtId="0" fontId="107" fillId="0" borderId="1" xfId="0" applyFont="1" applyBorder="1" applyAlignment="1">
      <alignment vertical="center" wrapText="1"/>
    </xf>
    <xf numFmtId="0" fontId="103" fillId="0" borderId="1" xfId="0" applyFont="1" applyBorder="1" applyAlignment="1">
      <alignment vertical="center" wrapText="1"/>
    </xf>
    <xf numFmtId="168" fontId="143" fillId="0" borderId="68" xfId="1" applyFont="1" applyFill="1" applyBorder="1" applyAlignment="1">
      <alignment vertical="center"/>
    </xf>
    <xf numFmtId="168" fontId="96" fillId="0" borderId="68" xfId="1" applyFont="1" applyFill="1" applyBorder="1" applyAlignment="1">
      <alignment vertical="center"/>
    </xf>
    <xf numFmtId="0" fontId="290" fillId="0" borderId="1" xfId="13" applyFont="1" applyBorder="1" applyAlignment="1">
      <alignment horizontal="left" vertical="center" wrapText="1"/>
    </xf>
    <xf numFmtId="198" fontId="292" fillId="0" borderId="0" xfId="78" applyNumberFormat="1" applyFont="1" applyAlignment="1">
      <alignment horizontal="left" vertical="center"/>
    </xf>
    <xf numFmtId="0" fontId="301" fillId="0" borderId="75" xfId="78" applyFont="1" applyBorder="1" applyAlignment="1">
      <alignment horizontal="center" vertical="center" wrapText="1"/>
    </xf>
    <xf numFmtId="2" fontId="301" fillId="0" borderId="75" xfId="0" applyNumberFormat="1" applyFont="1" applyBorder="1" applyAlignment="1">
      <alignment horizontal="center" vertical="center"/>
    </xf>
    <xf numFmtId="0" fontId="377" fillId="0" borderId="75" xfId="35102" applyFont="1" applyBorder="1" applyAlignment="1">
      <alignment horizontal="left" vertical="center" wrapText="1"/>
    </xf>
    <xf numFmtId="0" fontId="377" fillId="0" borderId="73" xfId="35102" applyFont="1" applyBorder="1" applyAlignment="1">
      <alignment horizontal="left" vertical="center" wrapText="1"/>
    </xf>
    <xf numFmtId="0" fontId="377" fillId="0" borderId="73" xfId="35102" applyFont="1" applyBorder="1" applyAlignment="1">
      <alignment vertical="center" wrapText="1"/>
    </xf>
    <xf numFmtId="168" fontId="377" fillId="0" borderId="73" xfId="1" applyFont="1" applyBorder="1" applyAlignment="1">
      <alignment vertical="center" wrapText="1"/>
    </xf>
    <xf numFmtId="170" fontId="290" fillId="0" borderId="73" xfId="1" applyNumberFormat="1" applyFont="1" applyFill="1" applyBorder="1" applyAlignment="1">
      <alignment vertical="center"/>
    </xf>
    <xf numFmtId="4" fontId="0" fillId="0" borderId="0" xfId="0" applyNumberFormat="1"/>
    <xf numFmtId="0" fontId="285" fillId="0" borderId="71" xfId="44026" applyFont="1" applyBorder="1" applyAlignment="1">
      <alignment horizontal="right" wrapText="1"/>
    </xf>
    <xf numFmtId="4" fontId="285" fillId="0" borderId="71" xfId="44026" applyNumberFormat="1" applyFont="1" applyBorder="1" applyAlignment="1">
      <alignment horizontal="right" wrapText="1"/>
    </xf>
    <xf numFmtId="0" fontId="337" fillId="0" borderId="71" xfId="35100" applyBorder="1" applyAlignment="1">
      <alignment horizontal="right" wrapText="1"/>
    </xf>
    <xf numFmtId="168" fontId="284" fillId="0" borderId="71" xfId="1" applyFont="1" applyFill="1" applyBorder="1" applyAlignment="1">
      <alignment horizontal="right" wrapText="1"/>
    </xf>
    <xf numFmtId="198" fontId="289" fillId="0" borderId="0" xfId="0" applyNumberFormat="1" applyFont="1" applyAlignment="1">
      <alignment horizontal="center" vertical="center" wrapText="1"/>
    </xf>
    <xf numFmtId="181" fontId="300" fillId="0" borderId="73" xfId="0" applyNumberFormat="1" applyFont="1" applyBorder="1" applyAlignment="1">
      <alignment horizontal="left" vertical="center" wrapText="1"/>
    </xf>
    <xf numFmtId="183" fontId="300" fillId="0" borderId="73" xfId="0" applyNumberFormat="1" applyFont="1" applyBorder="1" applyAlignment="1">
      <alignment horizontal="center" vertical="center" wrapText="1"/>
    </xf>
    <xf numFmtId="0" fontId="290" fillId="0" borderId="73" xfId="13" applyFont="1" applyBorder="1" applyAlignment="1">
      <alignment vertical="center" wrapText="1"/>
    </xf>
    <xf numFmtId="1" fontId="292" fillId="2" borderId="73" xfId="0" applyNumberFormat="1" applyFont="1" applyFill="1" applyBorder="1" applyAlignment="1">
      <alignment horizontal="center" vertical="center" wrapText="1"/>
    </xf>
    <xf numFmtId="168" fontId="290" fillId="0" borderId="75" xfId="1" applyFont="1" applyFill="1" applyBorder="1" applyAlignment="1">
      <alignment vertical="center" wrapText="1"/>
    </xf>
    <xf numFmtId="0" fontId="164" fillId="2" borderId="73" xfId="0" applyFont="1" applyFill="1" applyBorder="1" applyAlignment="1">
      <alignment vertical="center"/>
    </xf>
    <xf numFmtId="49" fontId="292" fillId="0" borderId="0" xfId="0" applyNumberFormat="1" applyFont="1" applyAlignment="1">
      <alignment horizontal="center" vertical="center"/>
    </xf>
    <xf numFmtId="0" fontId="287" fillId="34" borderId="0" xfId="44010" applyFont="1" applyFill="1" applyAlignment="1">
      <alignment vertical="center"/>
    </xf>
    <xf numFmtId="170" fontId="287" fillId="34" borderId="0" xfId="1" applyNumberFormat="1" applyFont="1" applyFill="1" applyAlignment="1">
      <alignment vertical="center"/>
    </xf>
    <xf numFmtId="168" fontId="338" fillId="34" borderId="0" xfId="1" applyFont="1" applyFill="1" applyAlignment="1">
      <alignment vertical="center"/>
    </xf>
    <xf numFmtId="0" fontId="287" fillId="31" borderId="5" xfId="44010" applyFont="1" applyFill="1" applyBorder="1" applyAlignment="1">
      <alignment horizontal="center" vertical="center"/>
    </xf>
    <xf numFmtId="0" fontId="361" fillId="0" borderId="0" xfId="0" applyFont="1" applyAlignment="1">
      <alignment horizontal="justify" vertical="center" wrapText="1"/>
    </xf>
    <xf numFmtId="0" fontId="293" fillId="0" borderId="74" xfId="0" applyFont="1" applyBorder="1" applyAlignment="1">
      <alignment horizontal="center" vertical="center"/>
    </xf>
    <xf numFmtId="0" fontId="293" fillId="0" borderId="75" xfId="78" applyFont="1" applyBorder="1" applyAlignment="1">
      <alignment horizontal="center" vertical="center"/>
    </xf>
    <xf numFmtId="198" fontId="293" fillId="0" borderId="73" xfId="5" applyNumberFormat="1" applyFont="1" applyFill="1" applyBorder="1" applyAlignment="1">
      <alignment horizontal="center" vertical="center" wrapText="1"/>
    </xf>
    <xf numFmtId="0" fontId="293" fillId="0" borderId="72" xfId="0" applyFont="1" applyBorder="1" applyAlignment="1">
      <alignment horizontal="center" vertical="center"/>
    </xf>
    <xf numFmtId="0" fontId="293" fillId="0" borderId="73" xfId="0" applyFont="1" applyBorder="1" applyAlignment="1">
      <alignment horizontal="center" vertical="center"/>
    </xf>
    <xf numFmtId="0" fontId="293" fillId="0" borderId="73" xfId="4" applyFont="1" applyBorder="1" applyAlignment="1">
      <alignment horizontal="center" vertical="center"/>
    </xf>
    <xf numFmtId="177" fontId="293" fillId="0" borderId="73" xfId="0" applyNumberFormat="1" applyFont="1" applyBorder="1" applyAlignment="1">
      <alignment horizontal="center" vertical="center"/>
    </xf>
    <xf numFmtId="177" fontId="293" fillId="0" borderId="72" xfId="0" applyNumberFormat="1" applyFont="1" applyBorder="1" applyAlignment="1">
      <alignment horizontal="center" vertical="center"/>
    </xf>
    <xf numFmtId="177" fontId="293" fillId="0" borderId="73" xfId="0" applyNumberFormat="1" applyFont="1" applyBorder="1" applyAlignment="1">
      <alignment horizontal="center" vertical="center" wrapText="1"/>
    </xf>
    <xf numFmtId="177" fontId="293" fillId="0" borderId="72" xfId="0" applyNumberFormat="1" applyFont="1" applyBorder="1" applyAlignment="1">
      <alignment horizontal="left" vertical="center"/>
    </xf>
    <xf numFmtId="198" fontId="293" fillId="0" borderId="75" xfId="5" applyNumberFormat="1" applyFont="1" applyFill="1" applyBorder="1" applyAlignment="1">
      <alignment horizontal="center" vertical="center" wrapText="1"/>
    </xf>
    <xf numFmtId="0" fontId="293" fillId="0" borderId="75" xfId="78" applyFont="1" applyBorder="1" applyAlignment="1">
      <alignment horizontal="right" vertical="center"/>
    </xf>
    <xf numFmtId="203" fontId="293" fillId="0" borderId="75" xfId="5" applyNumberFormat="1" applyFont="1" applyFill="1" applyBorder="1" applyAlignment="1">
      <alignment horizontal="center" vertical="center" wrapText="1"/>
    </xf>
    <xf numFmtId="0" fontId="289" fillId="0" borderId="75" xfId="0" applyFont="1" applyBorder="1" applyAlignment="1">
      <alignment horizontal="center" vertical="center"/>
    </xf>
    <xf numFmtId="2" fontId="289" fillId="0" borderId="75" xfId="0" applyNumberFormat="1" applyFont="1" applyBorder="1" applyAlignment="1">
      <alignment horizontal="center" vertical="center"/>
    </xf>
    <xf numFmtId="0" fontId="139" fillId="0" borderId="18" xfId="0" applyFont="1" applyBorder="1" applyAlignment="1">
      <alignment vertical="center"/>
    </xf>
    <xf numFmtId="1" fontId="292" fillId="0" borderId="18" xfId="0" applyNumberFormat="1" applyFont="1" applyBorder="1" applyAlignment="1">
      <alignment horizontal="center" vertical="center" wrapText="1"/>
    </xf>
    <xf numFmtId="168" fontId="292" fillId="0" borderId="36" xfId="1" applyFont="1" applyFill="1" applyBorder="1" applyAlignment="1">
      <alignment horizontal="right" vertical="center" wrapText="1"/>
    </xf>
    <xf numFmtId="0" fontId="164"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83" fillId="0" borderId="0" xfId="44116" applyFill="1" applyAlignment="1">
      <alignment vertical="center"/>
    </xf>
    <xf numFmtId="168" fontId="283" fillId="0" borderId="0" xfId="44116" applyBorder="1" applyAlignment="1">
      <alignment vertical="center"/>
    </xf>
    <xf numFmtId="170" fontId="332" fillId="0" borderId="0" xfId="44116" applyNumberFormat="1" applyFont="1" applyAlignment="1">
      <alignment vertical="center"/>
    </xf>
    <xf numFmtId="168" fontId="332" fillId="0" borderId="0" xfId="44116" applyFont="1" applyAlignment="1">
      <alignment vertical="center"/>
    </xf>
    <xf numFmtId="168" fontId="0" fillId="0" borderId="0" xfId="44116" applyFont="1" applyFill="1" applyAlignment="1">
      <alignment vertical="center"/>
    </xf>
    <xf numFmtId="181" fontId="374" fillId="0" borderId="18" xfId="0" applyNumberFormat="1" applyFont="1" applyBorder="1" applyAlignment="1">
      <alignment horizontal="center" vertical="center" wrapText="1"/>
    </xf>
    <xf numFmtId="3" fontId="374" fillId="0" borderId="18" xfId="1" applyNumberFormat="1" applyFont="1" applyFill="1" applyBorder="1" applyAlignment="1">
      <alignment horizontal="center" vertical="center" wrapText="1"/>
    </xf>
    <xf numFmtId="183" fontId="374" fillId="0" borderId="18" xfId="1" applyNumberFormat="1" applyFont="1" applyFill="1" applyBorder="1" applyAlignment="1">
      <alignment horizontal="center" vertical="center" wrapText="1"/>
    </xf>
    <xf numFmtId="183" fontId="306" fillId="0" borderId="1" xfId="1" applyNumberFormat="1" applyFont="1" applyFill="1" applyBorder="1" applyAlignment="1">
      <alignment horizontal="center" vertical="center" wrapText="1"/>
    </xf>
    <xf numFmtId="181" fontId="306" fillId="0" borderId="1" xfId="0" applyNumberFormat="1" applyFont="1" applyBorder="1" applyAlignment="1">
      <alignment vertical="center" wrapText="1"/>
    </xf>
    <xf numFmtId="49" fontId="300" fillId="0" borderId="0" xfId="0" applyNumberFormat="1" applyFont="1" applyAlignment="1">
      <alignment horizontal="center" vertical="center" wrapText="1"/>
    </xf>
    <xf numFmtId="0" fontId="290" fillId="4" borderId="0" xfId="13" applyFont="1" applyFill="1" applyAlignment="1">
      <alignment horizontal="center" vertical="center" wrapText="1"/>
    </xf>
    <xf numFmtId="0" fontId="97" fillId="0" borderId="80" xfId="0" applyFont="1" applyBorder="1" applyAlignment="1">
      <alignment vertical="center" wrapText="1"/>
    </xf>
    <xf numFmtId="1" fontId="292" fillId="0" borderId="80" xfId="0" applyNumberFormat="1" applyFont="1" applyBorder="1" applyAlignment="1">
      <alignment horizontal="center" vertical="center" wrapText="1"/>
    </xf>
    <xf numFmtId="168" fontId="96" fillId="0" borderId="81" xfId="1" applyFont="1" applyFill="1" applyBorder="1" applyAlignment="1">
      <alignment vertical="center"/>
    </xf>
    <xf numFmtId="0" fontId="164" fillId="0" borderId="80" xfId="0" applyFont="1" applyBorder="1" applyAlignment="1">
      <alignment vertical="center"/>
    </xf>
    <xf numFmtId="0" fontId="361" fillId="0" borderId="0" xfId="0" applyFont="1" applyAlignment="1">
      <alignment horizontal="left" vertical="center" wrapText="1"/>
    </xf>
    <xf numFmtId="0" fontId="293" fillId="0" borderId="72" xfId="0" applyFont="1" applyBorder="1" applyAlignment="1">
      <alignment horizontal="center" vertical="center" wrapText="1"/>
    </xf>
    <xf numFmtId="0" fontId="293" fillId="0" borderId="0" xfId="0" applyFont="1" applyAlignment="1">
      <alignment horizontal="left" vertical="center"/>
    </xf>
    <xf numFmtId="0" fontId="292" fillId="0" borderId="0" xfId="0" applyFont="1" applyAlignment="1">
      <alignment horizontal="centerContinuous" vertical="center"/>
    </xf>
    <xf numFmtId="1" fontId="292" fillId="0" borderId="0" xfId="0" applyNumberFormat="1" applyFont="1" applyAlignment="1">
      <alignment vertical="center" wrapText="1"/>
    </xf>
    <xf numFmtId="194" fontId="292" fillId="0" borderId="0" xfId="5" applyNumberFormat="1" applyFont="1" applyFill="1" applyAlignment="1">
      <alignment horizontal="center" vertical="center" wrapText="1"/>
    </xf>
    <xf numFmtId="9" fontId="292" fillId="0" borderId="0" xfId="2" applyFont="1" applyFill="1" applyAlignment="1">
      <alignment horizontal="center" vertical="center" wrapText="1"/>
    </xf>
    <xf numFmtId="10" fontId="292" fillId="0" borderId="0" xfId="2" applyNumberFormat="1" applyFont="1" applyFill="1" applyBorder="1" applyAlignment="1">
      <alignment vertical="center"/>
    </xf>
    <xf numFmtId="1" fontId="292" fillId="0" borderId="0" xfId="0" applyNumberFormat="1" applyFont="1" applyAlignment="1">
      <alignment vertical="center"/>
    </xf>
    <xf numFmtId="0" fontId="292" fillId="0" borderId="0" xfId="4" applyFont="1" applyAlignment="1">
      <alignment vertical="center"/>
    </xf>
    <xf numFmtId="175" fontId="292" fillId="0" borderId="0" xfId="0" applyNumberFormat="1" applyFont="1" applyAlignment="1">
      <alignment vertical="center"/>
    </xf>
    <xf numFmtId="177" fontId="292" fillId="0" borderId="0" xfId="0" applyNumberFormat="1" applyFont="1" applyAlignment="1">
      <alignment horizontal="centerContinuous" vertical="center"/>
    </xf>
    <xf numFmtId="9" fontId="292" fillId="0" borderId="0" xfId="2" applyFont="1" applyFill="1" applyBorder="1" applyAlignment="1">
      <alignment horizontal="center" vertical="center"/>
    </xf>
    <xf numFmtId="175" fontId="293" fillId="0" borderId="0" xfId="0" applyNumberFormat="1" applyFont="1" applyAlignment="1">
      <alignment vertical="center"/>
    </xf>
    <xf numFmtId="0" fontId="293" fillId="0" borderId="72" xfId="4" applyFont="1" applyBorder="1" applyAlignment="1">
      <alignment horizontal="center" vertical="center"/>
    </xf>
    <xf numFmtId="0" fontId="293" fillId="0" borderId="44" xfId="0" applyFont="1" applyBorder="1" applyAlignment="1">
      <alignment horizontal="center" vertical="center"/>
    </xf>
    <xf numFmtId="172" fontId="292" fillId="0" borderId="0" xfId="0" applyNumberFormat="1" applyFont="1" applyAlignment="1">
      <alignment horizontal="center" vertical="center" wrapText="1"/>
    </xf>
    <xf numFmtId="170" fontId="293" fillId="0" borderId="72" xfId="1" applyNumberFormat="1" applyFont="1" applyFill="1" applyBorder="1" applyAlignment="1">
      <alignment horizontal="center" vertical="center" wrapText="1"/>
    </xf>
    <xf numFmtId="0" fontId="293" fillId="0" borderId="44" xfId="0" applyFont="1" applyBorder="1" applyAlignment="1">
      <alignment horizontal="center" vertical="center" wrapText="1"/>
    </xf>
    <xf numFmtId="0" fontId="361" fillId="0" borderId="0" xfId="4" applyFont="1" applyAlignment="1">
      <alignment vertical="center" wrapText="1"/>
    </xf>
    <xf numFmtId="1" fontId="82" fillId="0" borderId="45" xfId="27" applyNumberFormat="1" applyFont="1" applyBorder="1" applyAlignment="1">
      <alignment horizontal="center" vertical="center" wrapText="1"/>
    </xf>
    <xf numFmtId="164" fontId="82" fillId="0" borderId="45" xfId="27" applyNumberFormat="1" applyFont="1" applyBorder="1" applyAlignment="1">
      <alignment horizontal="center" vertical="center" wrapText="1"/>
    </xf>
    <xf numFmtId="1" fontId="82" fillId="0" borderId="1" xfId="27" applyNumberFormat="1" applyFont="1" applyBorder="1" applyAlignment="1">
      <alignment horizontal="center" vertical="center" wrapText="1"/>
    </xf>
    <xf numFmtId="177" fontId="293" fillId="0" borderId="20" xfId="0" applyNumberFormat="1" applyFont="1" applyBorder="1" applyAlignment="1">
      <alignment horizontal="center" vertical="center"/>
    </xf>
    <xf numFmtId="0" fontId="293" fillId="0" borderId="42" xfId="0" applyFont="1" applyBorder="1" applyAlignment="1">
      <alignment horizontal="center" vertical="center"/>
    </xf>
    <xf numFmtId="0" fontId="293" fillId="0" borderId="5" xfId="78" applyFont="1" applyBorder="1" applyAlignment="1">
      <alignment horizontal="center" vertical="center"/>
    </xf>
    <xf numFmtId="179" fontId="292" fillId="0" borderId="0" xfId="0" applyNumberFormat="1" applyFont="1" applyAlignment="1">
      <alignment horizontal="center" vertical="center" wrapText="1"/>
    </xf>
    <xf numFmtId="0" fontId="292" fillId="0" borderId="0" xfId="0" applyFont="1" applyAlignment="1">
      <alignment horizontal="left" vertical="center" wrapText="1"/>
    </xf>
    <xf numFmtId="0" fontId="292" fillId="0" borderId="0" xfId="35072" applyFont="1" applyAlignment="1">
      <alignment vertical="center"/>
    </xf>
    <xf numFmtId="0" fontId="293" fillId="0" borderId="1" xfId="35072" applyFont="1" applyBorder="1" applyAlignment="1">
      <alignment vertical="center"/>
    </xf>
    <xf numFmtId="0" fontId="293" fillId="0" borderId="1" xfId="0" applyFont="1" applyBorder="1" applyAlignment="1">
      <alignment horizontal="center" vertical="center"/>
    </xf>
    <xf numFmtId="0" fontId="293" fillId="0" borderId="1" xfId="0" applyFont="1" applyBorder="1" applyAlignment="1">
      <alignment horizontal="centerContinuous" vertical="center"/>
    </xf>
    <xf numFmtId="0" fontId="292" fillId="0" borderId="1" xfId="35072" applyFont="1" applyBorder="1" applyAlignment="1">
      <alignment vertical="center"/>
    </xf>
    <xf numFmtId="177" fontId="293" fillId="0" borderId="1" xfId="0" applyNumberFormat="1" applyFont="1" applyBorder="1" applyAlignment="1">
      <alignment horizontal="centerContinuous" vertical="center"/>
    </xf>
    <xf numFmtId="179" fontId="293" fillId="0" borderId="0" xfId="0" applyNumberFormat="1" applyFont="1" applyAlignment="1">
      <alignment horizontal="center" vertical="center" wrapText="1"/>
    </xf>
    <xf numFmtId="177" fontId="293" fillId="0" borderId="0" xfId="0" applyNumberFormat="1" applyFont="1" applyAlignment="1">
      <alignment horizontal="centerContinuous" vertical="center"/>
    </xf>
    <xf numFmtId="214" fontId="292" fillId="0" borderId="0" xfId="0" applyNumberFormat="1" applyFont="1" applyAlignment="1">
      <alignment vertical="center"/>
    </xf>
    <xf numFmtId="0" fontId="293" fillId="0" borderId="1" xfId="78" applyFont="1" applyBorder="1" applyAlignment="1">
      <alignment horizontal="center" vertical="center"/>
    </xf>
    <xf numFmtId="177" fontId="293" fillId="0" borderId="1" xfId="0" applyNumberFormat="1" applyFont="1" applyBorder="1" applyAlignment="1">
      <alignment horizontal="center" vertical="center"/>
    </xf>
    <xf numFmtId="179" fontId="293" fillId="0" borderId="1" xfId="0" applyNumberFormat="1" applyFont="1" applyBorder="1" applyAlignment="1">
      <alignment horizontal="center" vertical="center" wrapText="1"/>
    </xf>
    <xf numFmtId="198" fontId="293" fillId="0" borderId="1" xfId="5" applyNumberFormat="1" applyFont="1" applyFill="1" applyBorder="1" applyAlignment="1">
      <alignment horizontal="center" vertical="center" wrapText="1"/>
    </xf>
    <xf numFmtId="198" fontId="292" fillId="0" borderId="0" xfId="0" applyNumberFormat="1" applyFont="1" applyAlignment="1">
      <alignment vertical="center"/>
    </xf>
    <xf numFmtId="177" fontId="293" fillId="0" borderId="0" xfId="0" applyNumberFormat="1" applyFont="1" applyAlignment="1">
      <alignment horizontal="center" vertical="center"/>
    </xf>
    <xf numFmtId="0" fontId="293" fillId="0" borderId="0" xfId="0" applyFont="1" applyAlignment="1">
      <alignment horizontal="centerContinuous" vertical="center"/>
    </xf>
    <xf numFmtId="49" fontId="293" fillId="0" borderId="73" xfId="0" applyNumberFormat="1" applyFont="1" applyBorder="1" applyAlignment="1">
      <alignment vertical="center" wrapText="1"/>
    </xf>
    <xf numFmtId="0" fontId="293" fillId="0" borderId="2" xfId="0" applyFont="1" applyBorder="1" applyAlignment="1">
      <alignment horizontal="center" vertical="center" wrapText="1"/>
    </xf>
    <xf numFmtId="0" fontId="293" fillId="0" borderId="33" xfId="78" applyFont="1" applyBorder="1" applyAlignment="1">
      <alignment horizontal="center" vertical="center" wrapText="1"/>
    </xf>
    <xf numFmtId="0" fontId="293" fillId="0" borderId="42" xfId="78" applyFont="1" applyBorder="1" applyAlignment="1">
      <alignment horizontal="center" vertical="center" wrapText="1"/>
    </xf>
    <xf numFmtId="49" fontId="292" fillId="0" borderId="77" xfId="0" applyNumberFormat="1" applyFont="1" applyBorder="1" applyAlignment="1">
      <alignment vertical="center" wrapText="1"/>
    </xf>
    <xf numFmtId="49" fontId="292" fillId="0" borderId="35" xfId="0" applyNumberFormat="1" applyFont="1" applyBorder="1" applyAlignment="1">
      <alignment vertical="center" wrapText="1"/>
    </xf>
    <xf numFmtId="177" fontId="293" fillId="0" borderId="73" xfId="0" applyNumberFormat="1" applyFont="1" applyBorder="1" applyAlignment="1">
      <alignment vertical="center" wrapText="1"/>
    </xf>
    <xf numFmtId="0" fontId="293" fillId="0" borderId="51" xfId="0" applyFont="1" applyBorder="1" applyAlignment="1">
      <alignment horizontal="center" vertical="center" wrapText="1"/>
    </xf>
    <xf numFmtId="179" fontId="293" fillId="0" borderId="72" xfId="0" applyNumberFormat="1" applyFont="1" applyBorder="1" applyAlignment="1">
      <alignment horizontal="center" vertical="center" wrapText="1"/>
    </xf>
    <xf numFmtId="177" fontId="293" fillId="0" borderId="0" xfId="0" applyNumberFormat="1" applyFont="1" applyAlignment="1">
      <alignment vertical="center" wrapText="1"/>
    </xf>
    <xf numFmtId="0" fontId="293" fillId="0" borderId="0" xfId="0" applyFont="1" applyAlignment="1">
      <alignment horizontal="center" vertical="center" wrapText="1"/>
    </xf>
    <xf numFmtId="0" fontId="293" fillId="0" borderId="75" xfId="78" applyFont="1" applyBorder="1" applyAlignment="1">
      <alignment horizontal="center" vertical="center" wrapText="1"/>
    </xf>
    <xf numFmtId="177" fontId="293" fillId="0" borderId="72" xfId="0" applyNumberFormat="1" applyFont="1" applyBorder="1" applyAlignment="1">
      <alignment vertical="center" wrapText="1"/>
    </xf>
    <xf numFmtId="0" fontId="292" fillId="0" borderId="1" xfId="0" applyFont="1" applyBorder="1" applyAlignment="1">
      <alignment horizontal="center" vertical="center" wrapText="1"/>
    </xf>
    <xf numFmtId="1" fontId="292" fillId="0" borderId="1" xfId="5" applyNumberFormat="1" applyFont="1" applyFill="1" applyBorder="1" applyAlignment="1">
      <alignment horizontal="center" vertical="center" wrapText="1"/>
    </xf>
    <xf numFmtId="9" fontId="292" fillId="0" borderId="1" xfId="2" applyFont="1" applyFill="1" applyBorder="1" applyAlignment="1">
      <alignment horizontal="center" vertical="center" wrapText="1"/>
    </xf>
    <xf numFmtId="167" fontId="293" fillId="0" borderId="1" xfId="0" applyNumberFormat="1" applyFont="1" applyBorder="1" applyAlignment="1">
      <alignment horizontal="center" vertical="center"/>
    </xf>
    <xf numFmtId="1" fontId="293" fillId="0" borderId="1" xfId="8849" applyNumberFormat="1" applyFont="1" applyFill="1" applyBorder="1" applyAlignment="1">
      <alignment horizontal="center" vertical="center" wrapText="1"/>
    </xf>
    <xf numFmtId="9" fontId="293" fillId="0" borderId="1" xfId="0" applyNumberFormat="1" applyFont="1" applyBorder="1" applyAlignment="1">
      <alignment horizontal="center" vertical="center" wrapText="1"/>
    </xf>
    <xf numFmtId="167" fontId="82" fillId="0" borderId="1" xfId="35088" applyNumberFormat="1" applyFont="1" applyFill="1" applyBorder="1" applyAlignment="1">
      <alignment vertical="center"/>
    </xf>
    <xf numFmtId="179" fontId="292" fillId="0" borderId="1" xfId="35088" applyNumberFormat="1" applyFont="1" applyFill="1" applyBorder="1" applyAlignment="1">
      <alignment horizontal="center" vertical="center"/>
    </xf>
    <xf numFmtId="175" fontId="293" fillId="0" borderId="1" xfId="35089" applyNumberFormat="1" applyFont="1" applyBorder="1" applyAlignment="1">
      <alignment horizontal="left" vertical="center"/>
    </xf>
    <xf numFmtId="179" fontId="293" fillId="0" borderId="1" xfId="35088" applyNumberFormat="1" applyFont="1" applyFill="1" applyBorder="1" applyAlignment="1">
      <alignment horizontal="center" vertical="center"/>
    </xf>
    <xf numFmtId="0" fontId="363" fillId="0" borderId="0" xfId="35089" applyFont="1" applyAlignment="1">
      <alignment vertical="center"/>
    </xf>
    <xf numFmtId="179" fontId="82" fillId="0" borderId="1" xfId="35088" applyNumberFormat="1" applyFont="1" applyFill="1" applyBorder="1" applyAlignment="1">
      <alignment horizontal="center" vertical="center"/>
    </xf>
    <xf numFmtId="167" fontId="287" fillId="0" borderId="1" xfId="35089" applyNumberFormat="1" applyFont="1" applyBorder="1" applyAlignment="1">
      <alignment horizontal="center" vertical="center"/>
    </xf>
    <xf numFmtId="167" fontId="82" fillId="0" borderId="0" xfId="35088" applyNumberFormat="1" applyFont="1" applyFill="1" applyAlignment="1">
      <alignment vertical="center"/>
    </xf>
    <xf numFmtId="0" fontId="82" fillId="0" borderId="0" xfId="35088" applyFont="1" applyFill="1" applyAlignment="1">
      <alignment vertical="center"/>
    </xf>
    <xf numFmtId="179" fontId="82" fillId="0" borderId="0" xfId="35088" applyNumberFormat="1" applyFont="1" applyFill="1" applyBorder="1" applyAlignment="1">
      <alignment vertical="center"/>
    </xf>
    <xf numFmtId="167" fontId="292" fillId="0" borderId="0" xfId="0" applyNumberFormat="1" applyFont="1" applyAlignment="1">
      <alignment vertical="center"/>
    </xf>
    <xf numFmtId="167" fontId="292" fillId="0" borderId="0" xfId="0" applyNumberFormat="1" applyFont="1" applyAlignment="1">
      <alignment horizontal="center" vertical="center"/>
    </xf>
    <xf numFmtId="0" fontId="363" fillId="0" borderId="0" xfId="43961" applyFont="1" applyAlignment="1">
      <alignment vertical="center"/>
    </xf>
    <xf numFmtId="168" fontId="292" fillId="0" borderId="0" xfId="0" applyNumberFormat="1" applyFont="1" applyAlignment="1">
      <alignment vertical="center"/>
    </xf>
    <xf numFmtId="198" fontId="366" fillId="0" borderId="0" xfId="0" applyNumberFormat="1" applyFont="1" applyAlignment="1">
      <alignment horizontal="center" vertical="center"/>
    </xf>
    <xf numFmtId="198" fontId="366" fillId="0" borderId="0" xfId="0" applyNumberFormat="1" applyFont="1" applyAlignment="1">
      <alignment vertical="center"/>
    </xf>
    <xf numFmtId="168" fontId="293" fillId="0" borderId="1" xfId="1" applyFont="1" applyFill="1" applyBorder="1" applyAlignment="1">
      <alignment horizontal="center" vertical="center"/>
    </xf>
    <xf numFmtId="0" fontId="82" fillId="0" borderId="1" xfId="27" applyFont="1" applyBorder="1" applyAlignment="1">
      <alignment horizontal="center" vertical="center" wrapText="1"/>
    </xf>
    <xf numFmtId="0" fontId="287" fillId="0" borderId="1" xfId="0" applyFont="1" applyBorder="1" applyAlignment="1">
      <alignment horizontal="center" vertical="center" wrapText="1"/>
    </xf>
    <xf numFmtId="1" fontId="287" fillId="0" borderId="1" xfId="0" applyNumberFormat="1" applyFont="1" applyBorder="1" applyAlignment="1">
      <alignment horizontal="center" vertical="center" wrapText="1"/>
    </xf>
    <xf numFmtId="198" fontId="287" fillId="0" borderId="1" xfId="0" applyNumberFormat="1" applyFont="1" applyBorder="1" applyAlignment="1">
      <alignment horizontal="center" vertical="center" wrapText="1"/>
    </xf>
    <xf numFmtId="0" fontId="292" fillId="0" borderId="72" xfId="0" applyFont="1" applyBorder="1" applyAlignment="1">
      <alignment vertical="center"/>
    </xf>
    <xf numFmtId="0" fontId="292" fillId="0" borderId="42" xfId="0" applyFont="1" applyBorder="1" applyAlignment="1">
      <alignment horizontal="center" vertical="center"/>
    </xf>
    <xf numFmtId="2" fontId="292" fillId="0" borderId="0" xfId="0" applyNumberFormat="1" applyFont="1" applyAlignment="1">
      <alignment horizontal="center" vertical="center"/>
    </xf>
    <xf numFmtId="2" fontId="292" fillId="0" borderId="42" xfId="0" applyNumberFormat="1" applyFont="1" applyBorder="1" applyAlignment="1">
      <alignment horizontal="center" vertical="center"/>
    </xf>
    <xf numFmtId="0" fontId="293" fillId="0" borderId="75" xfId="0" applyFont="1" applyBorder="1" applyAlignment="1">
      <alignment horizontal="center" vertical="center"/>
    </xf>
    <xf numFmtId="177" fontId="293" fillId="0" borderId="42" xfId="0" applyNumberFormat="1" applyFont="1" applyBorder="1" applyAlignment="1">
      <alignment horizontal="center" vertical="center"/>
    </xf>
    <xf numFmtId="3" fontId="293" fillId="0" borderId="0" xfId="0" applyNumberFormat="1" applyFont="1" applyAlignment="1">
      <alignment horizontal="center" vertical="center"/>
    </xf>
    <xf numFmtId="198" fontId="289" fillId="0" borderId="0" xfId="0" applyNumberFormat="1" applyFont="1" applyAlignment="1">
      <alignment horizontal="center" vertical="center"/>
    </xf>
    <xf numFmtId="0" fontId="81" fillId="0" borderId="0" xfId="44152"/>
    <xf numFmtId="0" fontId="81" fillId="0" borderId="0" xfId="44152" applyAlignment="1">
      <alignment horizontal="center"/>
    </xf>
    <xf numFmtId="0" fontId="81" fillId="0" borderId="0" xfId="44152" applyAlignment="1">
      <alignment horizontal="left" vertical="center" wrapText="1"/>
    </xf>
    <xf numFmtId="0" fontId="289" fillId="0" borderId="0" xfId="44152" applyFont="1" applyAlignment="1">
      <alignment vertical="center"/>
    </xf>
    <xf numFmtId="0" fontId="388" fillId="0" borderId="0" xfId="44152" applyFont="1"/>
    <xf numFmtId="168" fontId="81" fillId="0" borderId="1" xfId="1" applyFont="1" applyFill="1" applyBorder="1" applyAlignment="1">
      <alignment vertical="center"/>
    </xf>
    <xf numFmtId="215" fontId="292" fillId="0" borderId="0" xfId="2" applyNumberFormat="1" applyFont="1" applyFill="1" applyAlignment="1">
      <alignment vertical="center"/>
    </xf>
    <xf numFmtId="185" fontId="300" fillId="0" borderId="82" xfId="2" applyNumberFormat="1" applyFont="1" applyFill="1" applyBorder="1" applyAlignment="1">
      <alignment horizontal="center" vertical="center" wrapText="1"/>
    </xf>
    <xf numFmtId="186" fontId="300" fillId="0" borderId="82" xfId="2" applyNumberFormat="1" applyFont="1" applyFill="1" applyBorder="1" applyAlignment="1">
      <alignment horizontal="center" vertical="center" wrapText="1"/>
    </xf>
    <xf numFmtId="184" fontId="375" fillId="0" borderId="0" xfId="0" applyNumberFormat="1" applyFont="1" applyAlignment="1">
      <alignment horizontal="center" vertical="center" wrapText="1"/>
    </xf>
    <xf numFmtId="185" fontId="375" fillId="0" borderId="0" xfId="2" applyNumberFormat="1" applyFont="1" applyFill="1" applyBorder="1" applyAlignment="1">
      <alignment horizontal="center" vertical="center" wrapText="1"/>
    </xf>
    <xf numFmtId="186" fontId="375" fillId="0" borderId="0" xfId="2" applyNumberFormat="1" applyFont="1" applyFill="1" applyBorder="1" applyAlignment="1">
      <alignment horizontal="center" vertical="center" wrapText="1"/>
    </xf>
    <xf numFmtId="0" fontId="289" fillId="0" borderId="82" xfId="0" applyFont="1" applyBorder="1" applyAlignment="1">
      <alignment horizontal="justify" vertical="center"/>
    </xf>
    <xf numFmtId="0" fontId="335" fillId="0" borderId="31" xfId="35059" applyFill="1" applyBorder="1"/>
    <xf numFmtId="0" fontId="335" fillId="0" borderId="84" xfId="35059" applyFill="1" applyBorder="1"/>
    <xf numFmtId="179" fontId="289" fillId="0" borderId="0" xfId="0" applyNumberFormat="1" applyFont="1" applyAlignment="1">
      <alignment horizontal="center" vertical="center"/>
    </xf>
    <xf numFmtId="1" fontId="330" fillId="0" borderId="0" xfId="44170" applyNumberFormat="1" applyFont="1" applyAlignment="1">
      <alignment vertical="center" wrapText="1"/>
    </xf>
    <xf numFmtId="0" fontId="283" fillId="0" borderId="0" xfId="44170" applyFont="1" applyAlignment="1">
      <alignment vertical="center"/>
    </xf>
    <xf numFmtId="184" fontId="375" fillId="0" borderId="82" xfId="0" applyNumberFormat="1" applyFont="1" applyBorder="1" applyAlignment="1">
      <alignment horizontal="center" vertical="center" wrapText="1"/>
    </xf>
    <xf numFmtId="185" fontId="375" fillId="0" borderId="82" xfId="2" applyNumberFormat="1" applyFont="1" applyFill="1" applyBorder="1" applyAlignment="1">
      <alignment horizontal="center" vertical="center" wrapText="1"/>
    </xf>
    <xf numFmtId="186" fontId="375" fillId="0" borderId="82" xfId="2" applyNumberFormat="1" applyFont="1" applyFill="1" applyBorder="1" applyAlignment="1">
      <alignment horizontal="center" vertical="center" wrapText="1"/>
    </xf>
    <xf numFmtId="181" fontId="300" fillId="0" borderId="82" xfId="0" applyNumberFormat="1" applyFont="1" applyBorder="1" applyAlignment="1">
      <alignment horizontal="left" vertical="center" wrapText="1"/>
    </xf>
    <xf numFmtId="3" fontId="300" fillId="0" borderId="82" xfId="1" applyNumberFormat="1" applyFont="1" applyFill="1" applyBorder="1" applyAlignment="1">
      <alignment horizontal="center" vertical="center" wrapText="1"/>
    </xf>
    <xf numFmtId="183" fontId="300" fillId="0" borderId="82" xfId="1" applyNumberFormat="1" applyFont="1" applyFill="1" applyBorder="1" applyAlignment="1">
      <alignment horizontal="center" vertical="center" wrapText="1"/>
    </xf>
    <xf numFmtId="15" fontId="300" fillId="0" borderId="82" xfId="0" applyNumberFormat="1" applyFont="1" applyBorder="1" applyAlignment="1">
      <alignment horizontal="center" vertical="center" wrapText="1"/>
    </xf>
    <xf numFmtId="183" fontId="300" fillId="0" borderId="82" xfId="0" applyNumberFormat="1" applyFont="1" applyBorder="1" applyAlignment="1">
      <alignment horizontal="center" vertical="center" wrapText="1"/>
    </xf>
    <xf numFmtId="43" fontId="164" fillId="2" borderId="0" xfId="0" applyNumberFormat="1" applyFont="1" applyFill="1" applyAlignment="1">
      <alignment vertical="center"/>
    </xf>
    <xf numFmtId="1" fontId="292" fillId="0" borderId="82" xfId="0" applyNumberFormat="1" applyFont="1" applyBorder="1" applyAlignment="1">
      <alignment horizontal="center" vertical="center" wrapText="1"/>
    </xf>
    <xf numFmtId="168" fontId="143" fillId="0" borderId="83" xfId="1" applyFont="1" applyFill="1" applyBorder="1" applyAlignment="1">
      <alignment vertical="center"/>
    </xf>
    <xf numFmtId="0" fontId="164" fillId="0" borderId="82" xfId="0" applyFont="1" applyBorder="1" applyAlignment="1">
      <alignment vertical="center"/>
    </xf>
    <xf numFmtId="0" fontId="87" fillId="0" borderId="82" xfId="0" applyFont="1" applyBorder="1" applyAlignment="1">
      <alignment vertical="center" wrapText="1"/>
    </xf>
    <xf numFmtId="168" fontId="96" fillId="0" borderId="83" xfId="1" applyFont="1" applyFill="1" applyBorder="1" applyAlignment="1">
      <alignment vertical="center"/>
    </xf>
    <xf numFmtId="185" fontId="300" fillId="0" borderId="86" xfId="2" applyNumberFormat="1" applyFont="1" applyFill="1" applyBorder="1" applyAlignment="1">
      <alignment horizontal="center" vertical="center" wrapText="1"/>
    </xf>
    <xf numFmtId="186" fontId="300" fillId="0" borderId="86" xfId="2" applyNumberFormat="1" applyFont="1" applyFill="1" applyBorder="1" applyAlignment="1">
      <alignment horizontal="center" vertical="center" wrapText="1"/>
    </xf>
    <xf numFmtId="179" fontId="301" fillId="0" borderId="1" xfId="0" applyNumberFormat="1" applyFont="1" applyBorder="1" applyAlignment="1">
      <alignment horizontal="center" vertical="center" wrapText="1"/>
    </xf>
    <xf numFmtId="167" fontId="73" fillId="0" borderId="1" xfId="35088" applyNumberFormat="1" applyFont="1" applyFill="1" applyBorder="1" applyAlignment="1">
      <alignment vertical="center"/>
    </xf>
    <xf numFmtId="175" fontId="392" fillId="0" borderId="0" xfId="35089" applyNumberFormat="1" applyFont="1" applyAlignment="1">
      <alignment vertical="center"/>
    </xf>
    <xf numFmtId="179" fontId="292" fillId="0" borderId="73" xfId="35088" applyNumberFormat="1" applyFont="1" applyFill="1" applyBorder="1" applyAlignment="1">
      <alignment horizontal="center" vertical="center"/>
    </xf>
    <xf numFmtId="179" fontId="73" fillId="0" borderId="73" xfId="35088" applyNumberFormat="1" applyFont="1" applyFill="1" applyBorder="1" applyAlignment="1">
      <alignment horizontal="center" vertical="center"/>
    </xf>
    <xf numFmtId="0" fontId="393" fillId="0" borderId="0" xfId="0" applyFont="1" applyAlignment="1">
      <alignment vertical="center"/>
    </xf>
    <xf numFmtId="198" fontId="293" fillId="0" borderId="0" xfId="5" applyNumberFormat="1" applyFont="1" applyFill="1" applyBorder="1" applyAlignment="1">
      <alignment horizontal="center" vertical="center" wrapText="1"/>
    </xf>
    <xf numFmtId="165" fontId="293" fillId="0" borderId="20" xfId="4" applyNumberFormat="1" applyFont="1" applyBorder="1" applyAlignment="1">
      <alignment horizontal="center" vertical="center" wrapText="1"/>
    </xf>
    <xf numFmtId="203" fontId="293" fillId="0" borderId="0" xfId="5" applyNumberFormat="1" applyFont="1" applyFill="1" applyBorder="1" applyAlignment="1">
      <alignment horizontal="center" vertical="center" wrapText="1"/>
    </xf>
    <xf numFmtId="216" fontId="292" fillId="0" borderId="0" xfId="0" applyNumberFormat="1" applyFont="1" applyAlignment="1">
      <alignment vertical="center"/>
    </xf>
    <xf numFmtId="185" fontId="300" fillId="0" borderId="87" xfId="2" applyNumberFormat="1" applyFont="1" applyFill="1" applyBorder="1" applyAlignment="1">
      <alignment horizontal="center" vertical="center" wrapText="1"/>
    </xf>
    <xf numFmtId="186" fontId="300" fillId="0" borderId="87" xfId="2" applyNumberFormat="1" applyFont="1" applyFill="1" applyBorder="1" applyAlignment="1">
      <alignment horizontal="center" vertical="center" wrapText="1"/>
    </xf>
    <xf numFmtId="179" fontId="301" fillId="2" borderId="1" xfId="0" applyNumberFormat="1" applyFont="1" applyFill="1" applyBorder="1" applyAlignment="1">
      <alignment horizontal="center" vertical="center" wrapText="1"/>
    </xf>
    <xf numFmtId="179" fontId="301" fillId="2" borderId="18" xfId="0" applyNumberFormat="1" applyFont="1" applyFill="1" applyBorder="1" applyAlignment="1">
      <alignment horizontal="center" vertical="center" wrapText="1"/>
    </xf>
    <xf numFmtId="168" fontId="293" fillId="0" borderId="1" xfId="1" applyFont="1" applyFill="1" applyBorder="1" applyAlignment="1">
      <alignment horizontal="center" vertical="center" wrapText="1"/>
    </xf>
    <xf numFmtId="172" fontId="292" fillId="0" borderId="1" xfId="43894" applyNumberFormat="1" applyFont="1" applyBorder="1" applyAlignment="1">
      <alignment horizontal="center" vertical="center"/>
    </xf>
    <xf numFmtId="172" fontId="292" fillId="0" borderId="1" xfId="0" applyNumberFormat="1" applyFont="1" applyBorder="1" applyAlignment="1">
      <alignment horizontal="center" vertical="center"/>
    </xf>
    <xf numFmtId="0" fontId="377" fillId="0" borderId="88" xfId="35102" applyFont="1" applyBorder="1" applyAlignment="1">
      <alignment horizontal="left" vertical="center" wrapText="1"/>
    </xf>
    <xf numFmtId="216" fontId="289" fillId="0" borderId="0" xfId="0" applyNumberFormat="1" applyFont="1" applyAlignment="1">
      <alignment horizontal="left" vertical="center"/>
    </xf>
    <xf numFmtId="185" fontId="300" fillId="0" borderId="89" xfId="2" applyNumberFormat="1" applyFont="1" applyFill="1" applyBorder="1" applyAlignment="1">
      <alignment horizontal="center" vertical="center" wrapText="1"/>
    </xf>
    <xf numFmtId="186" fontId="300" fillId="0" borderId="89" xfId="2" applyNumberFormat="1" applyFont="1" applyFill="1" applyBorder="1" applyAlignment="1">
      <alignment horizontal="center" vertical="center" wrapText="1"/>
    </xf>
    <xf numFmtId="184" fontId="375" fillId="0" borderId="89" xfId="0" applyNumberFormat="1" applyFont="1" applyBorder="1" applyAlignment="1">
      <alignment horizontal="center" vertical="center" wrapText="1"/>
    </xf>
    <xf numFmtId="185" fontId="375" fillId="0" borderId="89" xfId="2" applyNumberFormat="1" applyFont="1" applyFill="1" applyBorder="1" applyAlignment="1">
      <alignment horizontal="center" vertical="center" wrapText="1"/>
    </xf>
    <xf numFmtId="186" fontId="375" fillId="0" borderId="89" xfId="2" applyNumberFormat="1" applyFont="1" applyFill="1" applyBorder="1" applyAlignment="1">
      <alignment horizontal="center" vertical="center" wrapText="1"/>
    </xf>
    <xf numFmtId="181" fontId="300" fillId="0" borderId="89" xfId="0" applyNumberFormat="1" applyFont="1" applyBorder="1" applyAlignment="1">
      <alignment horizontal="left" vertical="center" wrapText="1"/>
    </xf>
    <xf numFmtId="3" fontId="300" fillId="0" borderId="89" xfId="1" applyNumberFormat="1" applyFont="1" applyFill="1" applyBorder="1" applyAlignment="1">
      <alignment horizontal="center" vertical="center" wrapText="1"/>
    </xf>
    <xf numFmtId="0" fontId="300" fillId="0" borderId="89" xfId="0" applyFont="1" applyBorder="1" applyAlignment="1">
      <alignment horizontal="center" vertical="center" wrapText="1"/>
    </xf>
    <xf numFmtId="183" fontId="300" fillId="0" borderId="89" xfId="0" applyNumberFormat="1" applyFont="1" applyBorder="1" applyAlignment="1">
      <alignment horizontal="center" vertical="center" wrapText="1"/>
    </xf>
    <xf numFmtId="181" fontId="306" fillId="0" borderId="89" xfId="0" applyNumberFormat="1" applyFont="1" applyBorder="1" applyAlignment="1">
      <alignment vertical="center" wrapText="1"/>
    </xf>
    <xf numFmtId="3" fontId="306" fillId="0" borderId="89" xfId="1" applyNumberFormat="1" applyFont="1" applyFill="1" applyBorder="1" applyAlignment="1">
      <alignment horizontal="center" vertical="center" wrapText="1"/>
    </xf>
    <xf numFmtId="183" fontId="306" fillId="0" borderId="89" xfId="1" applyNumberFormat="1" applyFont="1" applyFill="1" applyBorder="1" applyAlignment="1">
      <alignment horizontal="center" vertical="center" wrapText="1"/>
    </xf>
    <xf numFmtId="0" fontId="306" fillId="0" borderId="89" xfId="0" applyFont="1" applyBorder="1" applyAlignment="1">
      <alignment horizontal="left" vertical="center" wrapText="1"/>
    </xf>
    <xf numFmtId="168" fontId="306" fillId="0" borderId="89" xfId="0" applyNumberFormat="1" applyFont="1" applyBorder="1" applyAlignment="1">
      <alignment horizontal="center" vertical="center" wrapText="1"/>
    </xf>
    <xf numFmtId="168" fontId="300" fillId="0" borderId="89" xfId="0" applyNumberFormat="1" applyFont="1" applyBorder="1" applyAlignment="1">
      <alignment horizontal="center" vertical="center" wrapText="1"/>
    </xf>
    <xf numFmtId="9" fontId="300" fillId="0" borderId="89" xfId="0" applyNumberFormat="1" applyFont="1" applyBorder="1" applyAlignment="1">
      <alignment horizontal="center" vertical="center" wrapText="1"/>
    </xf>
    <xf numFmtId="3" fontId="300" fillId="0" borderId="89" xfId="0" applyNumberFormat="1" applyFont="1" applyBorder="1" applyAlignment="1">
      <alignment horizontal="center" vertical="center" wrapText="1"/>
    </xf>
    <xf numFmtId="4" fontId="300" fillId="0" borderId="89" xfId="0" applyNumberFormat="1" applyFont="1" applyBorder="1" applyAlignment="1">
      <alignment horizontal="center" vertical="center" wrapText="1"/>
    </xf>
    <xf numFmtId="1" fontId="292" fillId="0" borderId="89" xfId="0" applyNumberFormat="1" applyFont="1" applyBorder="1" applyAlignment="1">
      <alignment horizontal="center" vertical="center" wrapText="1"/>
    </xf>
    <xf numFmtId="168" fontId="96" fillId="0" borderId="90" xfId="1" applyFont="1" applyFill="1" applyBorder="1" applyAlignment="1">
      <alignment vertical="center"/>
    </xf>
    <xf numFmtId="0" fontId="164" fillId="0" borderId="89" xfId="0" applyFont="1" applyBorder="1" applyAlignment="1">
      <alignment vertical="center"/>
    </xf>
    <xf numFmtId="10" fontId="292" fillId="0" borderId="89" xfId="2" applyNumberFormat="1" applyFont="1" applyFill="1" applyBorder="1" applyAlignment="1">
      <alignment horizontal="center" vertical="center" wrapText="1"/>
    </xf>
    <xf numFmtId="49" fontId="292" fillId="0" borderId="89" xfId="0" applyNumberFormat="1" applyFont="1" applyBorder="1" applyAlignment="1">
      <alignment vertical="center" wrapText="1"/>
    </xf>
    <xf numFmtId="0" fontId="290" fillId="0" borderId="89" xfId="13" applyFont="1" applyBorder="1" applyAlignment="1">
      <alignment horizontal="center" vertical="center" wrapText="1"/>
    </xf>
    <xf numFmtId="168" fontId="143" fillId="0" borderId="89" xfId="1" applyFont="1" applyFill="1" applyBorder="1" applyAlignment="1">
      <alignment vertical="center"/>
    </xf>
    <xf numFmtId="168" fontId="292" fillId="0" borderId="89" xfId="1" applyFont="1" applyFill="1" applyBorder="1" applyAlignment="1">
      <alignment horizontal="right" vertical="center" wrapText="1"/>
    </xf>
    <xf numFmtId="0" fontId="283" fillId="0" borderId="0" xfId="4" applyAlignment="1">
      <alignment vertical="center"/>
    </xf>
    <xf numFmtId="170" fontId="0" fillId="0" borderId="0" xfId="5" applyNumberFormat="1" applyFont="1" applyAlignment="1">
      <alignment vertical="center"/>
    </xf>
    <xf numFmtId="168" fontId="283"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31" fillId="0" borderId="18" xfId="4" applyFont="1" applyBorder="1" applyAlignment="1">
      <alignment horizontal="center" vertical="center"/>
    </xf>
    <xf numFmtId="4" fontId="331" fillId="0" borderId="35" xfId="4" applyNumberFormat="1" applyFont="1" applyBorder="1" applyAlignment="1">
      <alignment vertical="center"/>
    </xf>
    <xf numFmtId="4" fontId="331" fillId="0" borderId="14" xfId="4" applyNumberFormat="1" applyFont="1" applyBorder="1" applyAlignment="1">
      <alignment vertical="center"/>
    </xf>
    <xf numFmtId="0" fontId="331" fillId="0" borderId="14" xfId="4" applyFont="1" applyBorder="1" applyAlignment="1">
      <alignment horizontal="center" vertical="center"/>
    </xf>
    <xf numFmtId="4" fontId="331" fillId="0" borderId="14" xfId="4" applyNumberFormat="1" applyFont="1" applyBorder="1" applyAlignment="1">
      <alignment horizontal="center" vertical="center"/>
    </xf>
    <xf numFmtId="0" fontId="330" fillId="0" borderId="89" xfId="4" applyFont="1" applyBorder="1" applyAlignment="1">
      <alignment horizontal="center" vertical="center" wrapText="1"/>
    </xf>
    <xf numFmtId="167" fontId="283" fillId="0" borderId="89" xfId="4" applyNumberFormat="1" applyBorder="1" applyAlignment="1">
      <alignment vertical="center"/>
    </xf>
    <xf numFmtId="198" fontId="292" fillId="0" borderId="0" xfId="0" applyNumberFormat="1" applyFont="1" applyAlignment="1">
      <alignment horizontal="center" vertical="center"/>
    </xf>
    <xf numFmtId="13" fontId="0" fillId="0" borderId="0" xfId="44116" applyNumberFormat="1" applyFont="1" applyAlignment="1">
      <alignment vertical="center"/>
    </xf>
    <xf numFmtId="183" fontId="300" fillId="0" borderId="89" xfId="0" applyNumberFormat="1" applyFont="1" applyBorder="1" applyAlignment="1">
      <alignment horizontal="left" vertical="center" wrapText="1"/>
    </xf>
    <xf numFmtId="49" fontId="330" fillId="2" borderId="0" xfId="0" applyNumberFormat="1" applyFont="1" applyFill="1" applyAlignment="1">
      <alignment horizontal="center" vertical="center" wrapText="1"/>
    </xf>
    <xf numFmtId="0" fontId="0" fillId="0" borderId="94" xfId="0" applyBorder="1" applyAlignment="1">
      <alignment horizontal="centerContinuous"/>
    </xf>
    <xf numFmtId="44" fontId="0" fillId="0" borderId="97" xfId="0" applyNumberFormat="1" applyBorder="1"/>
    <xf numFmtId="217" fontId="0" fillId="0" borderId="98" xfId="1" applyNumberFormat="1" applyFont="1" applyBorder="1"/>
    <xf numFmtId="217" fontId="0" fillId="0" borderId="99" xfId="1" applyNumberFormat="1" applyFont="1" applyBorder="1"/>
    <xf numFmtId="44" fontId="0" fillId="0" borderId="101" xfId="0" applyNumberFormat="1" applyBorder="1"/>
    <xf numFmtId="217" fontId="0" fillId="0" borderId="102" xfId="1" applyNumberFormat="1" applyFont="1" applyBorder="1"/>
    <xf numFmtId="217" fontId="0" fillId="0" borderId="103" xfId="1" applyNumberFormat="1" applyFont="1" applyBorder="1"/>
    <xf numFmtId="44" fontId="0" fillId="0" borderId="104" xfId="0" applyNumberFormat="1" applyBorder="1"/>
    <xf numFmtId="217" fontId="0" fillId="0" borderId="105"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74" fillId="0" borderId="0" xfId="0" applyFont="1" applyAlignment="1">
      <alignment horizontal="center"/>
    </xf>
    <xf numFmtId="0" fontId="293" fillId="0" borderId="0" xfId="4" applyFont="1" applyAlignment="1">
      <alignment horizontal="centerContinuous" vertical="center"/>
    </xf>
    <xf numFmtId="0" fontId="292"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93" fillId="0" borderId="92" xfId="4" applyFont="1" applyBorder="1" applyAlignment="1">
      <alignment horizontal="centerContinuous" vertical="center"/>
    </xf>
    <xf numFmtId="0" fontId="293" fillId="0" borderId="93" xfId="4" applyFont="1" applyBorder="1" applyAlignment="1">
      <alignment horizontal="centerContinuous" vertical="center"/>
    </xf>
    <xf numFmtId="0" fontId="292" fillId="0" borderId="93" xfId="4" applyFont="1" applyBorder="1" applyAlignment="1">
      <alignment horizontal="centerContinuous" vertical="center"/>
    </xf>
    <xf numFmtId="170" fontId="0" fillId="0" borderId="94"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92" fillId="0" borderId="107" xfId="4" applyNumberFormat="1" applyFont="1" applyBorder="1" applyAlignment="1">
      <alignment vertical="center"/>
    </xf>
    <xf numFmtId="44" fontId="292" fillId="0" borderId="108" xfId="4" applyNumberFormat="1" applyFont="1" applyBorder="1" applyAlignment="1">
      <alignment vertical="center"/>
    </xf>
    <xf numFmtId="0" fontId="292" fillId="0" borderId="100" xfId="4" applyFont="1" applyBorder="1" applyAlignment="1">
      <alignment vertical="center"/>
    </xf>
    <xf numFmtId="44" fontId="292" fillId="0" borderId="109" xfId="4" applyNumberFormat="1" applyFont="1" applyBorder="1" applyAlignment="1">
      <alignment vertical="center"/>
    </xf>
    <xf numFmtId="44" fontId="292" fillId="0" borderId="110" xfId="4" applyNumberFormat="1" applyFont="1" applyBorder="1" applyAlignment="1">
      <alignment vertical="center"/>
    </xf>
    <xf numFmtId="0" fontId="292" fillId="0" borderId="103" xfId="4" applyFont="1" applyBorder="1" applyAlignment="1">
      <alignment vertical="center"/>
    </xf>
    <xf numFmtId="44" fontId="292" fillId="0" borderId="111" xfId="4" applyNumberFormat="1" applyFont="1" applyBorder="1" applyAlignment="1">
      <alignment vertical="center"/>
    </xf>
    <xf numFmtId="44" fontId="292" fillId="0" borderId="112" xfId="4" applyNumberFormat="1" applyFont="1" applyBorder="1" applyAlignment="1">
      <alignment vertical="center"/>
    </xf>
    <xf numFmtId="0" fontId="292" fillId="0" borderId="106" xfId="4" applyFont="1" applyBorder="1" applyAlignment="1">
      <alignment vertical="center"/>
    </xf>
    <xf numFmtId="44" fontId="292" fillId="0" borderId="91" xfId="4" applyNumberFormat="1" applyFont="1" applyBorder="1" applyAlignment="1">
      <alignment vertical="center"/>
    </xf>
    <xf numFmtId="0" fontId="292" fillId="0" borderId="91" xfId="4" applyFont="1" applyBorder="1" applyAlignment="1">
      <alignment vertical="center"/>
    </xf>
    <xf numFmtId="0" fontId="283" fillId="0" borderId="0" xfId="44058" applyAlignment="1">
      <alignment horizontal="center" vertical="center"/>
    </xf>
    <xf numFmtId="0" fontId="283" fillId="0" borderId="2" xfId="44058" applyBorder="1" applyAlignment="1">
      <alignment horizontal="center" vertical="center"/>
    </xf>
    <xf numFmtId="0" fontId="330" fillId="0" borderId="89" xfId="0" applyFont="1" applyBorder="1" applyAlignment="1">
      <alignment horizontal="center" vertical="center" wrapText="1"/>
    </xf>
    <xf numFmtId="0" fontId="0" fillId="0" borderId="89" xfId="0" applyBorder="1" applyAlignment="1">
      <alignment vertical="center"/>
    </xf>
    <xf numFmtId="0" fontId="331" fillId="0" borderId="89" xfId="0" applyFont="1" applyBorder="1" applyAlignment="1">
      <alignment horizontal="center" vertical="center"/>
    </xf>
    <xf numFmtId="0" fontId="283" fillId="0" borderId="89" xfId="0" applyFont="1" applyBorder="1" applyAlignment="1">
      <alignment vertical="center"/>
    </xf>
    <xf numFmtId="167" fontId="283" fillId="0" borderId="96" xfId="0" applyNumberFormat="1" applyFont="1" applyBorder="1" applyAlignment="1">
      <alignment vertical="center"/>
    </xf>
    <xf numFmtId="167" fontId="283" fillId="0" borderId="3" xfId="0" applyNumberFormat="1" applyFont="1" applyBorder="1" applyAlignment="1">
      <alignment vertical="center"/>
    </xf>
    <xf numFmtId="0" fontId="331" fillId="0" borderId="18" xfId="0" applyFont="1" applyBorder="1" applyAlignment="1">
      <alignment horizontal="center" vertical="center"/>
    </xf>
    <xf numFmtId="4" fontId="331" fillId="0" borderId="35" xfId="0" applyNumberFormat="1" applyFont="1" applyBorder="1" applyAlignment="1">
      <alignment vertical="center"/>
    </xf>
    <xf numFmtId="4" fontId="331" fillId="0" borderId="18" xfId="0" applyNumberFormat="1" applyFont="1" applyBorder="1" applyAlignment="1">
      <alignment vertical="center"/>
    </xf>
    <xf numFmtId="0" fontId="332" fillId="0" borderId="0" xfId="0" applyFont="1" applyAlignment="1">
      <alignment vertical="center"/>
    </xf>
    <xf numFmtId="4" fontId="332" fillId="0" borderId="0" xfId="0" applyNumberFormat="1" applyFont="1" applyAlignment="1">
      <alignment vertical="center"/>
    </xf>
    <xf numFmtId="0" fontId="0" fillId="0" borderId="0" xfId="0" applyAlignment="1">
      <alignment horizontal="right" vertical="center"/>
    </xf>
    <xf numFmtId="0" fontId="331" fillId="0" borderId="19" xfId="0" applyFont="1" applyBorder="1" applyAlignment="1">
      <alignment horizontal="center" vertical="center"/>
    </xf>
    <xf numFmtId="4" fontId="331" fillId="0" borderId="14" xfId="0" applyNumberFormat="1" applyFont="1" applyBorder="1" applyAlignment="1">
      <alignment vertical="center"/>
    </xf>
    <xf numFmtId="0" fontId="331" fillId="0" borderId="14" xfId="0" applyFont="1" applyBorder="1" applyAlignment="1">
      <alignment horizontal="center" vertical="center"/>
    </xf>
    <xf numFmtId="4" fontId="331" fillId="0" borderId="14" xfId="0" applyNumberFormat="1" applyFont="1" applyBorder="1" applyAlignment="1">
      <alignment horizontal="center" vertical="center"/>
    </xf>
    <xf numFmtId="4" fontId="0" fillId="0" borderId="0" xfId="0" applyNumberFormat="1" applyAlignment="1">
      <alignment vertical="center"/>
    </xf>
    <xf numFmtId="0" fontId="331"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93" fillId="2" borderId="33" xfId="78" applyFont="1" applyFill="1" applyBorder="1" applyAlignment="1">
      <alignment horizontal="center" vertical="center" wrapText="1"/>
    </xf>
    <xf numFmtId="179" fontId="292" fillId="2" borderId="0" xfId="0" applyNumberFormat="1" applyFont="1" applyFill="1" applyAlignment="1">
      <alignment horizontal="center" vertical="center"/>
    </xf>
    <xf numFmtId="179" fontId="293" fillId="2" borderId="50" xfId="0" applyNumberFormat="1" applyFont="1" applyFill="1" applyBorder="1" applyAlignment="1">
      <alignment horizontal="center" vertical="center" wrapText="1"/>
    </xf>
    <xf numFmtId="0" fontId="62" fillId="0" borderId="0" xfId="44242"/>
    <xf numFmtId="0" fontId="62" fillId="0" borderId="0" xfId="44243"/>
    <xf numFmtId="0" fontId="62" fillId="0" borderId="0" xfId="44243" applyAlignment="1">
      <alignment horizontal="center" vertical="center"/>
    </xf>
    <xf numFmtId="200" fontId="62" fillId="0" borderId="0" xfId="44243" applyNumberFormat="1" applyAlignment="1">
      <alignment horizontal="center" vertical="center"/>
    </xf>
    <xf numFmtId="0" fontId="0" fillId="0" borderId="115" xfId="0" applyBorder="1" applyAlignment="1">
      <alignment vertical="center"/>
    </xf>
    <xf numFmtId="170" fontId="0" fillId="0" borderId="115" xfId="44116" applyNumberFormat="1" applyFont="1" applyBorder="1" applyAlignment="1">
      <alignment vertical="center"/>
    </xf>
    <xf numFmtId="4" fontId="0" fillId="0" borderId="115" xfId="0" applyNumberFormat="1" applyBorder="1" applyAlignment="1">
      <alignment vertical="center"/>
    </xf>
    <xf numFmtId="168" fontId="283" fillId="0" borderId="116" xfId="44116" applyBorder="1" applyAlignment="1">
      <alignment vertical="center"/>
    </xf>
    <xf numFmtId="0" fontId="377" fillId="0" borderId="113" xfId="35102" applyFont="1" applyBorder="1" applyAlignment="1">
      <alignment horizontal="left" vertical="center" wrapText="1"/>
    </xf>
    <xf numFmtId="0" fontId="377" fillId="0" borderId="113" xfId="35102" applyFont="1" applyBorder="1" applyAlignment="1">
      <alignment vertical="center" wrapText="1"/>
    </xf>
    <xf numFmtId="168" fontId="377" fillId="0" borderId="113" xfId="1" applyFont="1" applyBorder="1" applyAlignment="1">
      <alignment vertical="center" wrapText="1"/>
    </xf>
    <xf numFmtId="170" fontId="290" fillId="0" borderId="113" xfId="1" applyNumberFormat="1" applyFont="1" applyFill="1" applyBorder="1" applyAlignment="1">
      <alignment vertical="center"/>
    </xf>
    <xf numFmtId="0" fontId="292" fillId="0" borderId="113" xfId="0" applyFont="1" applyBorder="1" applyAlignment="1">
      <alignment horizontal="center" vertical="center" wrapText="1"/>
    </xf>
    <xf numFmtId="1" fontId="292" fillId="0" borderId="113" xfId="5" applyNumberFormat="1" applyFont="1" applyFill="1" applyBorder="1" applyAlignment="1">
      <alignment horizontal="center" vertical="center" wrapText="1"/>
    </xf>
    <xf numFmtId="172" fontId="292" fillId="0" borderId="113" xfId="43894" applyNumberFormat="1" applyFont="1" applyBorder="1" applyAlignment="1">
      <alignment horizontal="center" vertical="center"/>
    </xf>
    <xf numFmtId="167" fontId="82" fillId="0" borderId="113" xfId="35088" applyNumberFormat="1" applyFont="1" applyFill="1" applyBorder="1" applyAlignment="1">
      <alignment vertical="center"/>
    </xf>
    <xf numFmtId="179" fontId="292" fillId="0" borderId="113" xfId="35088" applyNumberFormat="1" applyFont="1" applyFill="1" applyBorder="1" applyAlignment="1">
      <alignment horizontal="center" vertical="center"/>
    </xf>
    <xf numFmtId="167" fontId="73" fillId="0" borderId="113" xfId="35088" applyNumberFormat="1" applyFont="1" applyFill="1" applyBorder="1" applyAlignment="1">
      <alignment vertical="center"/>
    </xf>
    <xf numFmtId="3" fontId="300" fillId="0" borderId="113" xfId="1" applyNumberFormat="1" applyFont="1" applyFill="1" applyBorder="1" applyAlignment="1">
      <alignment horizontal="center" vertical="center" wrapText="1"/>
    </xf>
    <xf numFmtId="0" fontId="300" fillId="0" borderId="113" xfId="0" applyFont="1" applyBorder="1" applyAlignment="1">
      <alignment horizontal="center" vertical="center" wrapText="1"/>
    </xf>
    <xf numFmtId="183" fontId="300" fillId="0" borderId="113" xfId="0" applyNumberFormat="1" applyFont="1" applyBorder="1" applyAlignment="1">
      <alignment horizontal="center" vertical="center" wrapText="1"/>
    </xf>
    <xf numFmtId="1" fontId="292" fillId="2" borderId="113" xfId="0" applyNumberFormat="1" applyFont="1" applyFill="1" applyBorder="1" applyAlignment="1">
      <alignment horizontal="center" vertical="center" wrapText="1"/>
    </xf>
    <xf numFmtId="168" fontId="290" fillId="0" borderId="114" xfId="1" applyFont="1" applyFill="1" applyBorder="1" applyAlignment="1">
      <alignment vertical="center" wrapText="1"/>
    </xf>
    <xf numFmtId="0" fontId="164" fillId="2" borderId="113" xfId="0" applyFont="1" applyFill="1" applyBorder="1" applyAlignment="1">
      <alignment vertical="center"/>
    </xf>
    <xf numFmtId="0" fontId="122" fillId="34" borderId="0" xfId="44015" applyFill="1"/>
    <xf numFmtId="183" fontId="300" fillId="0" borderId="113" xfId="0" applyNumberFormat="1" applyFont="1" applyBorder="1" applyAlignment="1">
      <alignment horizontal="left" vertical="center" wrapText="1"/>
    </xf>
    <xf numFmtId="198" fontId="301" fillId="0" borderId="0" xfId="0" applyNumberFormat="1" applyFont="1" applyAlignment="1">
      <alignment horizontal="left" vertical="center"/>
    </xf>
    <xf numFmtId="0" fontId="377" fillId="0" borderId="89" xfId="35102" applyFont="1" applyBorder="1" applyAlignment="1">
      <alignment horizontal="left" vertical="center" wrapText="1"/>
    </xf>
    <xf numFmtId="0" fontId="377" fillId="0" borderId="89" xfId="35102" applyFont="1" applyBorder="1" applyAlignment="1">
      <alignment vertical="center" wrapText="1"/>
    </xf>
    <xf numFmtId="168" fontId="377" fillId="0" borderId="89" xfId="1" applyFont="1" applyBorder="1" applyAlignment="1">
      <alignment vertical="center" wrapText="1"/>
    </xf>
    <xf numFmtId="170" fontId="290" fillId="0" borderId="89" xfId="1" applyNumberFormat="1" applyFont="1" applyFill="1" applyBorder="1" applyAlignment="1">
      <alignment vertical="center"/>
    </xf>
    <xf numFmtId="170" fontId="290" fillId="31" borderId="1" xfId="1" applyNumberFormat="1" applyFont="1" applyFill="1" applyBorder="1" applyAlignment="1">
      <alignment vertical="center"/>
    </xf>
    <xf numFmtId="181" fontId="300" fillId="0" borderId="113" xfId="0" applyNumberFormat="1" applyFont="1" applyBorder="1" applyAlignment="1">
      <alignment horizontal="left" vertical="center" wrapText="1"/>
    </xf>
    <xf numFmtId="183" fontId="300" fillId="0" borderId="113" xfId="1" applyNumberFormat="1" applyFont="1" applyFill="1" applyBorder="1" applyAlignment="1">
      <alignment horizontal="center" vertical="center" wrapText="1"/>
    </xf>
    <xf numFmtId="183" fontId="300" fillId="0" borderId="118" xfId="0" applyNumberFormat="1" applyFont="1" applyBorder="1" applyAlignment="1">
      <alignment horizontal="left" vertical="center" wrapText="1"/>
    </xf>
    <xf numFmtId="3" fontId="300" fillId="0" borderId="118" xfId="1" applyNumberFormat="1" applyFont="1" applyFill="1" applyBorder="1" applyAlignment="1">
      <alignment horizontal="center" vertical="center" wrapText="1"/>
    </xf>
    <xf numFmtId="0" fontId="300" fillId="0" borderId="118" xfId="0" applyFont="1" applyBorder="1" applyAlignment="1">
      <alignment horizontal="center" vertical="center" wrapText="1"/>
    </xf>
    <xf numFmtId="183" fontId="300" fillId="0" borderId="118" xfId="0" applyNumberFormat="1" applyFont="1" applyBorder="1" applyAlignment="1">
      <alignment horizontal="center" vertical="center" wrapText="1"/>
    </xf>
    <xf numFmtId="10" fontId="292" fillId="0" borderId="118" xfId="2" applyNumberFormat="1" applyFont="1" applyFill="1" applyBorder="1" applyAlignment="1">
      <alignment horizontal="center" vertical="center" wrapText="1"/>
    </xf>
    <xf numFmtId="0" fontId="290" fillId="0" borderId="118" xfId="13" applyFont="1" applyBorder="1" applyAlignment="1">
      <alignment vertical="center" wrapText="1"/>
    </xf>
    <xf numFmtId="0" fontId="164" fillId="2" borderId="118" xfId="0" applyFont="1" applyFill="1" applyBorder="1" applyAlignment="1">
      <alignment vertical="center"/>
    </xf>
    <xf numFmtId="0" fontId="103" fillId="0" borderId="118" xfId="0" applyFont="1" applyBorder="1" applyAlignment="1">
      <alignment vertical="center" wrapText="1"/>
    </xf>
    <xf numFmtId="1" fontId="292" fillId="0" borderId="118" xfId="0" applyNumberFormat="1" applyFont="1" applyBorder="1" applyAlignment="1">
      <alignment horizontal="center" vertical="center" wrapText="1"/>
    </xf>
    <xf numFmtId="168" fontId="143" fillId="0" borderId="119" xfId="1" applyFont="1" applyFill="1" applyBorder="1" applyAlignment="1">
      <alignment vertical="center"/>
    </xf>
    <xf numFmtId="0" fontId="164" fillId="0" borderId="118" xfId="0" applyFont="1" applyBorder="1" applyAlignment="1">
      <alignment vertical="center"/>
    </xf>
    <xf numFmtId="168" fontId="292" fillId="0" borderId="118" xfId="1" applyFont="1" applyFill="1" applyBorder="1" applyAlignment="1">
      <alignment horizontal="right" vertical="center" wrapText="1"/>
    </xf>
    <xf numFmtId="49" fontId="330" fillId="0" borderId="0" xfId="4" applyNumberFormat="1" applyFont="1" applyAlignment="1">
      <alignment horizontal="center" vertical="center" wrapText="1"/>
    </xf>
    <xf numFmtId="4" fontId="0" fillId="0" borderId="117" xfId="0" applyNumberFormat="1" applyBorder="1" applyAlignment="1">
      <alignment vertical="center"/>
    </xf>
    <xf numFmtId="168" fontId="283" fillId="0" borderId="120" xfId="44116" applyBorder="1" applyAlignment="1">
      <alignment vertical="center"/>
    </xf>
    <xf numFmtId="203" fontId="283" fillId="0" borderId="1" xfId="0" applyNumberFormat="1" applyFont="1" applyBorder="1" applyAlignment="1">
      <alignment vertical="center"/>
    </xf>
    <xf numFmtId="220" fontId="289" fillId="0" borderId="0" xfId="1" applyNumberFormat="1" applyFont="1" applyFill="1" applyBorder="1" applyAlignment="1">
      <alignment vertical="center"/>
    </xf>
    <xf numFmtId="0" fontId="50" fillId="0" borderId="67" xfId="0" applyFont="1" applyBorder="1" applyAlignment="1">
      <alignment vertical="center" wrapText="1"/>
    </xf>
    <xf numFmtId="0" fontId="330" fillId="0" borderId="89" xfId="0" applyFont="1" applyBorder="1" applyAlignment="1">
      <alignment horizontal="centerContinuous" vertical="center" wrapText="1"/>
    </xf>
    <xf numFmtId="0" fontId="330" fillId="0" borderId="89" xfId="4" applyFont="1" applyBorder="1" applyAlignment="1">
      <alignment horizontal="centerContinuous" vertical="center" wrapText="1"/>
    </xf>
    <xf numFmtId="170" fontId="0" fillId="0" borderId="121" xfId="5" applyNumberFormat="1" applyFont="1" applyFill="1" applyBorder="1" applyAlignment="1">
      <alignment vertical="center"/>
    </xf>
    <xf numFmtId="216" fontId="289" fillId="0" borderId="0" xfId="0" applyNumberFormat="1" applyFont="1" applyAlignment="1">
      <alignment horizontal="center" vertical="center"/>
    </xf>
    <xf numFmtId="0" fontId="49" fillId="0" borderId="0" xfId="44307"/>
    <xf numFmtId="0" fontId="48" fillId="0" borderId="0" xfId="44311"/>
    <xf numFmtId="183" fontId="300" fillId="0" borderId="123" xfId="0" applyNumberFormat="1" applyFont="1" applyBorder="1" applyAlignment="1">
      <alignment horizontal="left" vertical="center" wrapText="1"/>
    </xf>
    <xf numFmtId="3" fontId="300" fillId="0" borderId="123" xfId="1" applyNumberFormat="1" applyFont="1" applyFill="1" applyBorder="1" applyAlignment="1">
      <alignment horizontal="center" vertical="center" wrapText="1"/>
    </xf>
    <xf numFmtId="0" fontId="300" fillId="0" borderId="123" xfId="0" applyFont="1" applyBorder="1" applyAlignment="1">
      <alignment horizontal="center" vertical="center" wrapText="1"/>
    </xf>
    <xf numFmtId="183" fontId="300" fillId="0" borderId="123" xfId="0" applyNumberFormat="1" applyFont="1" applyBorder="1" applyAlignment="1">
      <alignment horizontal="center" vertical="center" wrapText="1"/>
    </xf>
    <xf numFmtId="181" fontId="306" fillId="0" borderId="123" xfId="0" applyNumberFormat="1" applyFont="1" applyBorder="1" applyAlignment="1">
      <alignment horizontal="center" vertical="center" wrapText="1"/>
    </xf>
    <xf numFmtId="181" fontId="300" fillId="0" borderId="123" xfId="0" applyNumberFormat="1" applyFont="1" applyBorder="1" applyAlignment="1">
      <alignment horizontal="left" vertical="center" wrapText="1"/>
    </xf>
    <xf numFmtId="183" fontId="306" fillId="0" borderId="123" xfId="0" applyNumberFormat="1" applyFont="1" applyBorder="1" applyAlignment="1">
      <alignment horizontal="center" vertical="center" wrapText="1"/>
    </xf>
    <xf numFmtId="0" fontId="300" fillId="0" borderId="123" xfId="0" applyFont="1" applyBorder="1" applyAlignment="1">
      <alignment horizontal="left" vertical="center" wrapText="1"/>
    </xf>
    <xf numFmtId="1" fontId="292" fillId="0" borderId="123" xfId="0" applyNumberFormat="1" applyFont="1" applyBorder="1" applyAlignment="1">
      <alignment horizontal="center" vertical="center" wrapText="1"/>
    </xf>
    <xf numFmtId="168" fontId="344" fillId="0" borderId="123" xfId="1" applyFont="1" applyFill="1" applyBorder="1" applyAlignment="1">
      <alignment vertical="center"/>
    </xf>
    <xf numFmtId="0" fontId="164" fillId="2" borderId="123" xfId="0" applyFont="1" applyFill="1" applyBorder="1" applyAlignment="1">
      <alignment vertical="center"/>
    </xf>
    <xf numFmtId="10" fontId="164" fillId="2" borderId="123" xfId="2" applyNumberFormat="1" applyFont="1" applyFill="1" applyBorder="1" applyAlignment="1">
      <alignment horizontal="center" vertical="center"/>
    </xf>
    <xf numFmtId="0" fontId="291" fillId="2" borderId="123" xfId="13" applyFont="1" applyFill="1" applyBorder="1" applyAlignment="1">
      <alignment horizontal="center" vertical="center" wrapText="1"/>
    </xf>
    <xf numFmtId="0" fontId="290" fillId="0" borderId="123" xfId="13" applyFont="1" applyBorder="1" applyAlignment="1">
      <alignment horizontal="center" vertical="center" wrapText="1"/>
    </xf>
    <xf numFmtId="0" fontId="87" fillId="0" borderId="67" xfId="0" applyFont="1" applyBorder="1" applyAlignment="1">
      <alignment vertical="center" wrapText="1"/>
    </xf>
    <xf numFmtId="0" fontId="106" fillId="0" borderId="1" xfId="0" applyFont="1" applyBorder="1" applyAlignment="1">
      <alignment vertical="center"/>
    </xf>
    <xf numFmtId="0" fontId="101" fillId="0" borderId="1" xfId="0" applyFont="1" applyBorder="1" applyAlignment="1">
      <alignment vertical="center"/>
    </xf>
    <xf numFmtId="0" fontId="97" fillId="0" borderId="1" xfId="0" applyFont="1" applyBorder="1" applyAlignment="1">
      <alignment vertical="center"/>
    </xf>
    <xf numFmtId="0" fontId="124" fillId="0" borderId="1" xfId="0" applyFont="1" applyBorder="1" applyAlignment="1">
      <alignment vertical="center"/>
    </xf>
    <xf numFmtId="0" fontId="132" fillId="0" borderId="1" xfId="0" applyFont="1" applyBorder="1" applyAlignment="1">
      <alignment vertical="center"/>
    </xf>
    <xf numFmtId="181" fontId="330" fillId="32" borderId="0" xfId="0" applyNumberFormat="1" applyFont="1" applyFill="1" applyAlignment="1">
      <alignment vertical="center"/>
    </xf>
    <xf numFmtId="49" fontId="330" fillId="0" borderId="0" xfId="4" applyNumberFormat="1" applyFont="1" applyAlignment="1">
      <alignment vertical="center"/>
    </xf>
    <xf numFmtId="0" fontId="395" fillId="0" borderId="0" xfId="78" applyFont="1" applyAlignment="1">
      <alignment horizontal="centerContinuous" vertical="center"/>
    </xf>
    <xf numFmtId="0" fontId="383" fillId="0" borderId="64" xfId="78" applyFont="1" applyBorder="1" applyAlignment="1">
      <alignment horizontal="left" vertical="center"/>
    </xf>
    <xf numFmtId="4" fontId="0" fillId="0" borderId="89" xfId="0" applyNumberFormat="1" applyBorder="1" applyAlignment="1">
      <alignment vertical="center"/>
    </xf>
    <xf numFmtId="4" fontId="283" fillId="0" borderId="89" xfId="0" applyNumberFormat="1" applyFont="1" applyBorder="1" applyAlignment="1">
      <alignment vertical="center"/>
    </xf>
    <xf numFmtId="44" fontId="293" fillId="0" borderId="122" xfId="4" applyNumberFormat="1" applyFont="1" applyBorder="1" applyAlignment="1">
      <alignment horizontal="centerContinuous" vertical="center"/>
    </xf>
    <xf numFmtId="44" fontId="293" fillId="0" borderId="124" xfId="4" applyNumberFormat="1" applyFont="1" applyBorder="1" applyAlignment="1">
      <alignment horizontal="centerContinuous" vertical="center"/>
    </xf>
    <xf numFmtId="0" fontId="293" fillId="0" borderId="124" xfId="4" applyFont="1" applyBorder="1" applyAlignment="1">
      <alignment horizontal="centerContinuous" vertical="center"/>
    </xf>
    <xf numFmtId="44" fontId="292" fillId="0" borderId="124" xfId="4" applyNumberFormat="1" applyFont="1" applyBorder="1" applyAlignment="1">
      <alignment horizontal="centerContinuous" vertical="center"/>
    </xf>
    <xf numFmtId="0" fontId="292" fillId="0" borderId="124" xfId="4" applyFont="1" applyBorder="1" applyAlignment="1">
      <alignment horizontal="centerContinuous" vertical="center"/>
    </xf>
    <xf numFmtId="4" fontId="283" fillId="0" borderId="89" xfId="4" applyNumberFormat="1" applyBorder="1" applyAlignment="1">
      <alignment vertical="center"/>
    </xf>
    <xf numFmtId="4" fontId="361" fillId="0" borderId="0" xfId="0" applyNumberFormat="1" applyFont="1" applyAlignment="1">
      <alignment horizontal="left" vertical="center" wrapText="1"/>
    </xf>
    <xf numFmtId="0" fontId="164" fillId="2" borderId="128" xfId="0" applyFont="1" applyFill="1" applyBorder="1" applyAlignment="1">
      <alignment vertical="center"/>
    </xf>
    <xf numFmtId="0" fontId="306" fillId="0" borderId="89" xfId="0" applyFont="1" applyBorder="1" applyAlignment="1">
      <alignment horizontal="center" vertical="center" wrapText="1"/>
    </xf>
    <xf numFmtId="0" fontId="291" fillId="2" borderId="129" xfId="13" applyFont="1" applyFill="1" applyBorder="1" applyAlignment="1">
      <alignment horizontal="center" vertical="center" wrapText="1"/>
    </xf>
    <xf numFmtId="1" fontId="293" fillId="2" borderId="129" xfId="0" applyNumberFormat="1" applyFont="1" applyFill="1" applyBorder="1" applyAlignment="1">
      <alignment horizontal="center" vertical="center" wrapText="1"/>
    </xf>
    <xf numFmtId="168" fontId="293" fillId="0" borderId="130" xfId="1" applyFont="1" applyFill="1" applyBorder="1" applyAlignment="1">
      <alignment horizontal="right" vertical="center" wrapText="1"/>
    </xf>
    <xf numFmtId="0" fontId="164" fillId="2" borderId="129" xfId="0" applyFont="1" applyFill="1" applyBorder="1" applyAlignment="1">
      <alignment vertical="center"/>
    </xf>
    <xf numFmtId="10" fontId="292" fillId="2" borderId="129" xfId="2" applyNumberFormat="1" applyFont="1" applyFill="1" applyBorder="1" applyAlignment="1">
      <alignment horizontal="center" vertical="center" wrapText="1"/>
    </xf>
    <xf numFmtId="10" fontId="164" fillId="2" borderId="129" xfId="2" applyNumberFormat="1" applyFont="1" applyFill="1" applyBorder="1" applyAlignment="1">
      <alignment horizontal="center" vertical="center"/>
    </xf>
    <xf numFmtId="0" fontId="331" fillId="0" borderId="92" xfId="0" applyFont="1" applyBorder="1" applyAlignment="1">
      <alignment horizontal="center" vertical="center"/>
    </xf>
    <xf numFmtId="168" fontId="283" fillId="0" borderId="0" xfId="5" applyAlignment="1">
      <alignment vertical="center"/>
    </xf>
    <xf numFmtId="0" fontId="331" fillId="0" borderId="13" xfId="4" applyFont="1" applyBorder="1" applyAlignment="1">
      <alignment horizontal="left" vertical="center" wrapText="1"/>
    </xf>
    <xf numFmtId="170" fontId="283" fillId="0" borderId="0" xfId="44116" applyNumberFormat="1" applyAlignment="1">
      <alignment vertical="center"/>
    </xf>
    <xf numFmtId="167" fontId="283" fillId="0" borderId="95" xfId="4" applyNumberFormat="1" applyBorder="1" applyAlignment="1">
      <alignment vertical="center"/>
    </xf>
    <xf numFmtId="0" fontId="0" fillId="0" borderId="89" xfId="0" applyBorder="1" applyAlignment="1">
      <alignment horizontal="centerContinuous"/>
    </xf>
    <xf numFmtId="0" fontId="0" fillId="0" borderId="94" xfId="0" applyBorder="1" applyAlignment="1">
      <alignment horizontal="center" vertical="center" wrapText="1"/>
    </xf>
    <xf numFmtId="0" fontId="0" fillId="0" borderId="89" xfId="0" applyBorder="1" applyAlignment="1">
      <alignment horizontal="center" vertical="center" wrapText="1"/>
    </xf>
    <xf numFmtId="0" fontId="287" fillId="0" borderId="89" xfId="0" applyFont="1" applyBorder="1" applyAlignment="1">
      <alignment horizontal="center"/>
    </xf>
    <xf numFmtId="217" fontId="0" fillId="0" borderId="103" xfId="44359" applyNumberFormat="1" applyFont="1" applyBorder="1"/>
    <xf numFmtId="217" fontId="0" fillId="0" borderId="98" xfId="44359" applyNumberFormat="1" applyFont="1" applyBorder="1"/>
    <xf numFmtId="217" fontId="0" fillId="0" borderId="99" xfId="44359" applyNumberFormat="1" applyFont="1" applyBorder="1"/>
    <xf numFmtId="217" fontId="0" fillId="0" borderId="102" xfId="44359" applyNumberFormat="1" applyFont="1" applyBorder="1"/>
    <xf numFmtId="217" fontId="0" fillId="0" borderId="105" xfId="44359" applyNumberFormat="1" applyFont="1" applyBorder="1"/>
    <xf numFmtId="181" fontId="300" fillId="0" borderId="132" xfId="0" applyNumberFormat="1" applyFont="1" applyBorder="1" applyAlignment="1">
      <alignment horizontal="left" vertical="center" wrapText="1"/>
    </xf>
    <xf numFmtId="183" fontId="300" fillId="0" borderId="132" xfId="1" applyNumberFormat="1" applyFont="1" applyFill="1" applyBorder="1" applyAlignment="1">
      <alignment horizontal="center" vertical="center" wrapText="1"/>
    </xf>
    <xf numFmtId="181" fontId="300" fillId="0" borderId="129" xfId="0" applyNumberFormat="1" applyFont="1" applyBorder="1" applyAlignment="1">
      <alignment horizontal="left" vertical="center" wrapText="1"/>
    </xf>
    <xf numFmtId="3" fontId="300" fillId="0" borderId="129" xfId="1" applyNumberFormat="1" applyFont="1" applyFill="1" applyBorder="1" applyAlignment="1">
      <alignment horizontal="center" vertical="center" wrapText="1"/>
    </xf>
    <xf numFmtId="213" fontId="300" fillId="0" borderId="129" xfId="1" applyNumberFormat="1" applyFont="1" applyFill="1" applyBorder="1" applyAlignment="1">
      <alignment horizontal="center" vertical="center" wrapText="1"/>
    </xf>
    <xf numFmtId="15" fontId="300" fillId="0" borderId="129" xfId="0" applyNumberFormat="1" applyFont="1" applyBorder="1" applyAlignment="1">
      <alignment horizontal="center" vertical="center" wrapText="1"/>
    </xf>
    <xf numFmtId="43" fontId="306" fillId="0" borderId="0" xfId="0" applyNumberFormat="1" applyFont="1" applyAlignment="1">
      <alignment horizontal="center" wrapText="1"/>
    </xf>
    <xf numFmtId="183" fontId="300" fillId="0" borderId="129" xfId="1" applyNumberFormat="1" applyFont="1" applyFill="1" applyBorder="1" applyAlignment="1">
      <alignment horizontal="center" vertical="center" wrapText="1"/>
    </xf>
    <xf numFmtId="184" fontId="300" fillId="0" borderId="129" xfId="0" applyNumberFormat="1" applyFont="1" applyBorder="1" applyAlignment="1">
      <alignment horizontal="center" vertical="center" wrapText="1"/>
    </xf>
    <xf numFmtId="185" fontId="300" fillId="0" borderId="129" xfId="2" applyNumberFormat="1" applyFont="1" applyFill="1" applyBorder="1" applyAlignment="1">
      <alignment horizontal="center" vertical="center" wrapText="1"/>
    </xf>
    <xf numFmtId="43" fontId="0" fillId="0" borderId="0" xfId="0" applyNumberFormat="1" applyAlignment="1">
      <alignment vertical="center"/>
    </xf>
    <xf numFmtId="168" fontId="292" fillId="0" borderId="129" xfId="1" applyFont="1" applyFill="1" applyBorder="1" applyAlignment="1">
      <alignment horizontal="right" vertical="center" wrapText="1"/>
    </xf>
    <xf numFmtId="168" fontId="0" fillId="0" borderId="0" xfId="44116" applyFont="1" applyFill="1" applyAlignment="1">
      <alignment horizontal="center" vertical="center"/>
    </xf>
    <xf numFmtId="170" fontId="289" fillId="0" borderId="0" xfId="1" applyNumberFormat="1" applyFont="1" applyFill="1" applyAlignment="1">
      <alignment vertical="center"/>
    </xf>
    <xf numFmtId="181" fontId="300" fillId="0" borderId="134" xfId="0" applyNumberFormat="1" applyFont="1" applyBorder="1" applyAlignment="1">
      <alignment horizontal="left" vertical="center" wrapText="1"/>
    </xf>
    <xf numFmtId="3" fontId="300" fillId="0" borderId="134" xfId="1" applyNumberFormat="1" applyFont="1" applyFill="1" applyBorder="1" applyAlignment="1">
      <alignment horizontal="center" vertical="center" wrapText="1"/>
    </xf>
    <xf numFmtId="213" fontId="300" fillId="0" borderId="134" xfId="1" applyNumberFormat="1" applyFont="1" applyFill="1" applyBorder="1" applyAlignment="1">
      <alignment horizontal="center" vertical="center" wrapText="1"/>
    </xf>
    <xf numFmtId="15" fontId="300" fillId="0" borderId="134" xfId="0" applyNumberFormat="1" applyFont="1" applyBorder="1" applyAlignment="1">
      <alignment horizontal="center" vertical="center" wrapText="1"/>
    </xf>
    <xf numFmtId="9" fontId="300" fillId="0" borderId="134" xfId="0" applyNumberFormat="1" applyFont="1" applyBorder="1" applyAlignment="1">
      <alignment horizontal="center" vertical="center" wrapText="1"/>
    </xf>
    <xf numFmtId="0" fontId="0" fillId="0" borderId="137" xfId="0" applyBorder="1" applyAlignment="1">
      <alignment horizontal="centerContinuous" vertical="center"/>
    </xf>
    <xf numFmtId="170" fontId="330" fillId="0" borderId="89" xfId="44116" applyNumberFormat="1" applyFont="1" applyFill="1" applyBorder="1" applyAlignment="1">
      <alignment horizontal="centerContinuous" vertical="center" wrapText="1"/>
    </xf>
    <xf numFmtId="170" fontId="330" fillId="0" borderId="89" xfId="44116" applyNumberFormat="1" applyFont="1" applyFill="1" applyBorder="1" applyAlignment="1">
      <alignment horizontal="center" vertical="center" wrapText="1"/>
    </xf>
    <xf numFmtId="170" fontId="0" fillId="0" borderId="135" xfId="44116" applyNumberFormat="1" applyFont="1" applyFill="1" applyBorder="1" applyAlignment="1">
      <alignment vertical="center"/>
    </xf>
    <xf numFmtId="4" fontId="0" fillId="0" borderId="135" xfId="0" applyNumberFormat="1" applyBorder="1" applyAlignment="1">
      <alignment vertical="center"/>
    </xf>
    <xf numFmtId="170" fontId="0" fillId="0" borderId="135" xfId="0" applyNumberFormat="1" applyBorder="1" applyAlignment="1">
      <alignment vertical="center"/>
    </xf>
    <xf numFmtId="9" fontId="0" fillId="0" borderId="89" xfId="8801" applyFont="1" applyFill="1" applyBorder="1" applyAlignment="1">
      <alignment horizontal="center" vertical="center"/>
    </xf>
    <xf numFmtId="170" fontId="331" fillId="0" borderId="135" xfId="44116" applyNumberFormat="1" applyFont="1" applyFill="1" applyBorder="1" applyAlignment="1">
      <alignment vertical="center"/>
    </xf>
    <xf numFmtId="4" fontId="331" fillId="0" borderId="135" xfId="0" applyNumberFormat="1" applyFont="1" applyBorder="1" applyAlignment="1">
      <alignment vertical="center"/>
    </xf>
    <xf numFmtId="9" fontId="331" fillId="0" borderId="89" xfId="8801" applyFont="1" applyFill="1" applyBorder="1" applyAlignment="1">
      <alignment horizontal="center" vertical="center"/>
    </xf>
    <xf numFmtId="0" fontId="0" fillId="0" borderId="135" xfId="0" applyBorder="1" applyAlignment="1">
      <alignment vertical="center"/>
    </xf>
    <xf numFmtId="170" fontId="283" fillId="0" borderId="135" xfId="44116" applyNumberFormat="1" applyFill="1" applyBorder="1" applyAlignment="1">
      <alignment vertical="center"/>
    </xf>
    <xf numFmtId="0" fontId="283" fillId="0" borderId="135" xfId="0" applyFont="1" applyBorder="1" applyAlignment="1">
      <alignment vertical="center"/>
    </xf>
    <xf numFmtId="170" fontId="283" fillId="0" borderId="3" xfId="44116" applyNumberFormat="1" applyFill="1" applyBorder="1" applyAlignment="1">
      <alignment vertical="center"/>
    </xf>
    <xf numFmtId="170" fontId="331" fillId="0" borderId="35" xfId="44116" applyNumberFormat="1" applyFont="1" applyFill="1" applyBorder="1" applyAlignment="1">
      <alignment horizontal="center" vertical="center"/>
    </xf>
    <xf numFmtId="170" fontId="331" fillId="0" borderId="136" xfId="44116" applyNumberFormat="1" applyFont="1" applyFill="1" applyBorder="1" applyAlignment="1">
      <alignment horizontal="center" vertical="center"/>
    </xf>
    <xf numFmtId="4" fontId="331" fillId="0" borderId="136" xfId="0" applyNumberFormat="1" applyFont="1" applyBorder="1" applyAlignment="1">
      <alignment vertical="center"/>
    </xf>
    <xf numFmtId="170" fontId="0" fillId="0" borderId="0" xfId="44116" applyNumberFormat="1" applyFont="1" applyFill="1" applyAlignment="1">
      <alignment vertical="center"/>
    </xf>
    <xf numFmtId="168" fontId="283" fillId="0" borderId="0" xfId="44116" applyFill="1" applyAlignment="1">
      <alignment horizontal="right" vertical="center"/>
    </xf>
    <xf numFmtId="170" fontId="0" fillId="0" borderId="0" xfId="44116" applyNumberFormat="1" applyFont="1" applyFill="1" applyAlignment="1">
      <alignment horizontal="right" vertical="center"/>
    </xf>
    <xf numFmtId="170" fontId="331" fillId="0" borderId="14" xfId="44116" applyNumberFormat="1" applyFont="1" applyFill="1" applyBorder="1" applyAlignment="1">
      <alignment horizontal="center" vertical="center"/>
    </xf>
    <xf numFmtId="9" fontId="331" fillId="0" borderId="14" xfId="8801" applyFont="1" applyFill="1" applyBorder="1" applyAlignment="1">
      <alignment horizontal="center" vertical="center"/>
    </xf>
    <xf numFmtId="9" fontId="283" fillId="0" borderId="0" xfId="8801" applyFill="1" applyAlignment="1">
      <alignment horizontal="right" vertical="center"/>
    </xf>
    <xf numFmtId="170" fontId="330" fillId="0" borderId="89" xfId="5" applyNumberFormat="1" applyFont="1" applyFill="1" applyBorder="1" applyAlignment="1">
      <alignment horizontal="center" vertical="center" wrapText="1"/>
    </xf>
    <xf numFmtId="170" fontId="283" fillId="0" borderId="135" xfId="5" applyNumberFormat="1" applyFill="1" applyBorder="1" applyAlignment="1">
      <alignment vertical="center"/>
    </xf>
    <xf numFmtId="4" fontId="283" fillId="0" borderId="135" xfId="4" applyNumberFormat="1" applyBorder="1" applyAlignment="1">
      <alignment vertical="center"/>
    </xf>
    <xf numFmtId="167" fontId="283" fillId="0" borderId="135" xfId="4" applyNumberFormat="1" applyBorder="1" applyAlignment="1">
      <alignment vertical="center"/>
    </xf>
    <xf numFmtId="9" fontId="0" fillId="0" borderId="89" xfId="6" applyFont="1" applyFill="1" applyBorder="1" applyAlignment="1">
      <alignment horizontal="center" vertical="center"/>
    </xf>
    <xf numFmtId="170" fontId="331" fillId="0" borderId="135" xfId="5" applyNumberFormat="1" applyFont="1" applyFill="1" applyBorder="1" applyAlignment="1">
      <alignment vertical="center"/>
    </xf>
    <xf numFmtId="9" fontId="331" fillId="0" borderId="89"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31" fillId="0" borderId="14" xfId="5" applyNumberFormat="1" applyFont="1" applyFill="1" applyBorder="1" applyAlignment="1">
      <alignment horizontal="center" vertical="center"/>
    </xf>
    <xf numFmtId="9" fontId="331"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83" fillId="0" borderId="135" xfId="0" applyNumberFormat="1" applyFont="1" applyBorder="1" applyAlignment="1">
      <alignment vertical="center"/>
    </xf>
    <xf numFmtId="181" fontId="300" fillId="0" borderId="138" xfId="0" applyNumberFormat="1" applyFont="1" applyBorder="1" applyAlignment="1">
      <alignment horizontal="left" vertical="center" wrapText="1"/>
    </xf>
    <xf numFmtId="3" fontId="300" fillId="0" borderId="138" xfId="1" applyNumberFormat="1" applyFont="1" applyFill="1" applyBorder="1" applyAlignment="1">
      <alignment horizontal="center" vertical="center" wrapText="1"/>
    </xf>
    <xf numFmtId="213" fontId="300" fillId="0" borderId="138" xfId="1" applyNumberFormat="1" applyFont="1" applyFill="1" applyBorder="1" applyAlignment="1">
      <alignment horizontal="center" vertical="center" wrapText="1"/>
    </xf>
    <xf numFmtId="15" fontId="300" fillId="0" borderId="138" xfId="0" applyNumberFormat="1" applyFont="1" applyBorder="1" applyAlignment="1">
      <alignment horizontal="center" vertical="center" wrapText="1"/>
    </xf>
    <xf numFmtId="9" fontId="300" fillId="0" borderId="138" xfId="0" applyNumberFormat="1" applyFont="1" applyBorder="1" applyAlignment="1">
      <alignment horizontal="center" vertical="center" wrapText="1"/>
    </xf>
    <xf numFmtId="181" fontId="306" fillId="0" borderId="138" xfId="0" applyNumberFormat="1" applyFont="1" applyBorder="1" applyAlignment="1">
      <alignment horizontal="center" vertical="center" wrapText="1"/>
    </xf>
    <xf numFmtId="213" fontId="300" fillId="0" borderId="18" xfId="1" applyNumberFormat="1" applyFont="1" applyFill="1" applyBorder="1" applyAlignment="1">
      <alignment horizontal="center" vertical="center" wrapText="1"/>
    </xf>
    <xf numFmtId="15" fontId="300" fillId="0" borderId="89" xfId="0" applyNumberFormat="1" applyFont="1" applyBorder="1" applyAlignment="1">
      <alignment horizontal="center" vertical="center" wrapText="1"/>
    </xf>
    <xf numFmtId="170" fontId="287" fillId="0" borderId="143" xfId="5" applyNumberFormat="1" applyFont="1" applyBorder="1" applyAlignment="1">
      <alignment horizontal="center" vertical="center" wrapText="1"/>
    </xf>
    <xf numFmtId="185" fontId="0" fillId="0" borderId="143" xfId="2" applyNumberFormat="1" applyFont="1" applyBorder="1" applyAlignment="1">
      <alignment vertical="center"/>
    </xf>
    <xf numFmtId="4" fontId="292" fillId="0" borderId="131" xfId="5" applyNumberFormat="1" applyFont="1" applyBorder="1" applyAlignment="1">
      <alignment vertical="center"/>
    </xf>
    <xf numFmtId="4" fontId="292" fillId="0" borderId="144" xfId="5" applyNumberFormat="1" applyFont="1" applyBorder="1" applyAlignment="1">
      <alignment vertical="center"/>
    </xf>
    <xf numFmtId="185" fontId="287" fillId="0" borderId="143" xfId="2" applyNumberFormat="1" applyFont="1" applyBorder="1" applyAlignment="1">
      <alignment vertical="center"/>
    </xf>
    <xf numFmtId="0" fontId="293" fillId="2" borderId="0" xfId="0" applyFont="1" applyFill="1" applyAlignment="1">
      <alignment vertical="center"/>
    </xf>
    <xf numFmtId="179" fontId="289" fillId="0" borderId="31" xfId="0" applyNumberFormat="1" applyFont="1" applyBorder="1" applyAlignment="1">
      <alignment horizontal="center" vertical="center" wrapText="1"/>
    </xf>
    <xf numFmtId="0" fontId="292" fillId="0" borderId="0" xfId="44392" applyFont="1" applyAlignment="1">
      <alignment vertical="center"/>
    </xf>
    <xf numFmtId="0" fontId="292" fillId="0" borderId="0" xfId="44392" applyFont="1" applyAlignment="1">
      <alignment horizontal="center" vertical="center" wrapText="1"/>
    </xf>
    <xf numFmtId="0" fontId="293" fillId="0" borderId="0" xfId="44392" applyFont="1" applyAlignment="1">
      <alignment horizontal="center" vertical="center" wrapText="1"/>
    </xf>
    <xf numFmtId="196" fontId="292" fillId="0" borderId="0" xfId="44393" applyNumberFormat="1" applyFont="1" applyFill="1" applyBorder="1" applyAlignment="1">
      <alignment horizontal="center" vertical="center" wrapText="1"/>
    </xf>
    <xf numFmtId="14" fontId="292" fillId="0" borderId="0" xfId="44392" applyNumberFormat="1" applyFont="1" applyAlignment="1">
      <alignment horizontal="right" vertical="center" wrapText="1"/>
    </xf>
    <xf numFmtId="0" fontId="292" fillId="0" borderId="0" xfId="44394" applyFont="1" applyAlignment="1">
      <alignment horizontal="left" vertical="center" wrapText="1"/>
    </xf>
    <xf numFmtId="0" fontId="293" fillId="0" borderId="0" xfId="44392" applyFont="1" applyAlignment="1">
      <alignment vertical="center"/>
    </xf>
    <xf numFmtId="0" fontId="292" fillId="0" borderId="0" xfId="44392" applyFont="1" applyAlignment="1">
      <alignment horizontal="center" vertical="center"/>
    </xf>
    <xf numFmtId="0" fontId="293" fillId="0" borderId="0" xfId="44392" applyFont="1" applyAlignment="1">
      <alignment horizontal="center" vertical="center"/>
    </xf>
    <xf numFmtId="196" fontId="292" fillId="0" borderId="0" xfId="44392" applyNumberFormat="1" applyFont="1" applyAlignment="1">
      <alignment horizontal="center" vertical="center"/>
    </xf>
    <xf numFmtId="14" fontId="292" fillId="0" borderId="0" xfId="44392" applyNumberFormat="1" applyFont="1" applyAlignment="1">
      <alignment horizontal="right" vertical="center"/>
    </xf>
    <xf numFmtId="0" fontId="292" fillId="0" borderId="0" xfId="44392" applyFont="1" applyAlignment="1">
      <alignment horizontal="left" vertical="center" wrapText="1"/>
    </xf>
    <xf numFmtId="0" fontId="375" fillId="0" borderId="0" xfId="44392" applyFont="1"/>
    <xf numFmtId="0" fontId="306" fillId="0" borderId="0" xfId="44392" applyFont="1" applyAlignment="1">
      <alignment horizontal="center" vertical="center" wrapText="1"/>
    </xf>
    <xf numFmtId="0" fontId="300" fillId="0" borderId="0" xfId="44392" applyFont="1" applyAlignment="1">
      <alignment horizontal="center" vertical="center" wrapText="1"/>
    </xf>
    <xf numFmtId="196" fontId="300" fillId="0" borderId="0" xfId="44393" applyNumberFormat="1" applyFont="1" applyFill="1" applyBorder="1" applyAlignment="1">
      <alignment horizontal="center" vertical="center" wrapText="1"/>
    </xf>
    <xf numFmtId="196" fontId="300" fillId="0" borderId="0" xfId="44392" applyNumberFormat="1" applyFont="1" applyAlignment="1">
      <alignment horizontal="right" vertical="center" wrapText="1"/>
    </xf>
    <xf numFmtId="196" fontId="300" fillId="0" borderId="0" xfId="44394" applyNumberFormat="1" applyFont="1" applyAlignment="1">
      <alignment horizontal="left" vertical="center" wrapText="1"/>
    </xf>
    <xf numFmtId="14" fontId="300" fillId="0" borderId="0" xfId="44392" applyNumberFormat="1" applyFont="1" applyAlignment="1">
      <alignment horizontal="center" vertical="center"/>
    </xf>
    <xf numFmtId="0" fontId="300" fillId="0" borderId="0" xfId="44392" applyFont="1" applyAlignment="1">
      <alignment vertical="center"/>
    </xf>
    <xf numFmtId="0" fontId="306" fillId="0" borderId="0" xfId="44392" applyFont="1" applyAlignment="1">
      <alignment horizontal="center" vertical="center"/>
    </xf>
    <xf numFmtId="0" fontId="300" fillId="0" borderId="0" xfId="44392" applyFont="1" applyAlignment="1">
      <alignment horizontal="center" vertical="center"/>
    </xf>
    <xf numFmtId="196" fontId="300" fillId="0" borderId="0" xfId="44392" applyNumberFormat="1" applyFont="1" applyAlignment="1">
      <alignment horizontal="center" vertical="center"/>
    </xf>
    <xf numFmtId="196" fontId="300" fillId="0" borderId="0" xfId="44392" applyNumberFormat="1" applyFont="1" applyAlignment="1">
      <alignment horizontal="right" vertical="center"/>
    </xf>
    <xf numFmtId="196" fontId="300" fillId="0" borderId="0" xfId="44392" applyNumberFormat="1" applyFont="1" applyAlignment="1">
      <alignment horizontal="left" vertical="center" wrapText="1"/>
    </xf>
    <xf numFmtId="0" fontId="398" fillId="0" borderId="0" xfId="0" applyFont="1"/>
    <xf numFmtId="0" fontId="0" fillId="0" borderId="89" xfId="0" applyBorder="1" applyAlignment="1">
      <alignment horizontal="center"/>
    </xf>
    <xf numFmtId="219" fontId="0" fillId="0" borderId="89" xfId="44359" applyNumberFormat="1" applyFont="1" applyBorder="1"/>
    <xf numFmtId="218" fontId="0" fillId="0" borderId="89" xfId="44360" applyNumberFormat="1" applyFont="1" applyBorder="1"/>
    <xf numFmtId="217" fontId="0" fillId="0" borderId="89" xfId="1" applyNumberFormat="1" applyFont="1" applyBorder="1" applyAlignment="1">
      <alignment horizontal="center" vertical="center" wrapText="1"/>
    </xf>
    <xf numFmtId="0" fontId="0" fillId="0" borderId="89" xfId="0" applyBorder="1"/>
    <xf numFmtId="3" fontId="287" fillId="0" borderId="143" xfId="5" applyNumberFormat="1" applyFont="1" applyBorder="1" applyAlignment="1">
      <alignment vertical="center"/>
    </xf>
    <xf numFmtId="3" fontId="380" fillId="0" borderId="143" xfId="5" applyNumberFormat="1" applyFont="1" applyBorder="1" applyAlignment="1">
      <alignment vertical="center"/>
    </xf>
    <xf numFmtId="3" fontId="0" fillId="0" borderId="143" xfId="5" applyNumberFormat="1" applyFont="1" applyBorder="1" applyAlignment="1">
      <alignment vertical="center"/>
    </xf>
    <xf numFmtId="167" fontId="330" fillId="0" borderId="92" xfId="4" applyNumberFormat="1" applyFont="1" applyBorder="1" applyAlignment="1">
      <alignment vertical="center"/>
    </xf>
    <xf numFmtId="167" fontId="330" fillId="0" borderId="93" xfId="4" applyNumberFormat="1" applyFont="1" applyBorder="1" applyAlignment="1">
      <alignment vertical="center"/>
    </xf>
    <xf numFmtId="167" fontId="330" fillId="0" borderId="94" xfId="4" applyNumberFormat="1" applyFont="1" applyBorder="1" applyAlignment="1">
      <alignment vertical="center"/>
    </xf>
    <xf numFmtId="0" fontId="24" fillId="0" borderId="0" xfId="44396"/>
    <xf numFmtId="0" fontId="95" fillId="2" borderId="3" xfId="44100" applyFill="1" applyBorder="1"/>
    <xf numFmtId="0" fontId="289" fillId="0" borderId="89" xfId="44152" applyFont="1" applyBorder="1" applyAlignment="1">
      <alignment vertical="center"/>
    </xf>
    <xf numFmtId="0" fontId="289" fillId="0" borderId="89" xfId="44152" applyFont="1" applyBorder="1" applyAlignment="1">
      <alignment horizontal="center" vertical="center"/>
    </xf>
    <xf numFmtId="0" fontId="293" fillId="0" borderId="89" xfId="0" applyFont="1" applyBorder="1" applyAlignment="1">
      <alignment horizontal="center" vertical="center" wrapText="1"/>
    </xf>
    <xf numFmtId="0" fontId="301" fillId="0" borderId="89" xfId="0" applyFont="1" applyBorder="1" applyAlignment="1">
      <alignment horizontal="center" vertical="center" wrapText="1"/>
    </xf>
    <xf numFmtId="198" fontId="292" fillId="0" borderId="89" xfId="0" applyNumberFormat="1" applyFont="1" applyBorder="1" applyAlignment="1">
      <alignment horizontal="center" vertical="center"/>
    </xf>
    <xf numFmtId="9" fontId="289" fillId="0" borderId="89" xfId="2" applyFont="1" applyFill="1" applyBorder="1" applyAlignment="1">
      <alignment horizontal="center" vertical="center" wrapText="1"/>
    </xf>
    <xf numFmtId="4" fontId="283" fillId="0" borderId="89" xfId="0" applyNumberFormat="1" applyFont="1" applyBorder="1" applyAlignment="1">
      <alignment vertical="center" wrapText="1"/>
    </xf>
    <xf numFmtId="168" fontId="283" fillId="0" borderId="89" xfId="44116" applyBorder="1" applyAlignment="1">
      <alignment vertical="center"/>
    </xf>
    <xf numFmtId="9" fontId="283" fillId="0" borderId="89" xfId="8801" applyBorder="1" applyAlignment="1">
      <alignment horizontal="center" vertical="center"/>
    </xf>
    <xf numFmtId="0" fontId="338" fillId="0" borderId="89" xfId="0" applyFont="1" applyBorder="1" applyAlignment="1">
      <alignment horizontal="center" vertical="center"/>
    </xf>
    <xf numFmtId="0" fontId="330" fillId="0" borderId="89" xfId="0" applyFont="1" applyBorder="1" applyAlignment="1">
      <alignment horizontal="center" vertical="center"/>
    </xf>
    <xf numFmtId="0" fontId="283" fillId="0" borderId="89" xfId="0" applyFont="1" applyBorder="1" applyAlignment="1">
      <alignment vertical="center" wrapText="1"/>
    </xf>
    <xf numFmtId="168" fontId="338" fillId="0" borderId="89" xfId="44116" applyFont="1" applyBorder="1" applyAlignment="1">
      <alignment vertical="center"/>
    </xf>
    <xf numFmtId="168" fontId="330" fillId="0" borderId="89" xfId="44116" applyFont="1" applyBorder="1" applyAlignment="1">
      <alignment vertical="center"/>
    </xf>
    <xf numFmtId="173" fontId="338" fillId="0" borderId="89" xfId="8801" applyNumberFormat="1"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83" fillId="2" borderId="0" xfId="44058" applyFill="1" applyAlignment="1">
      <alignment vertical="center"/>
    </xf>
    <xf numFmtId="0" fontId="287" fillId="0" borderId="0" xfId="44086" applyFont="1" applyAlignment="1">
      <alignment horizontal="center"/>
    </xf>
    <xf numFmtId="203" fontId="292" fillId="0" borderId="1" xfId="43894" applyNumberFormat="1" applyFont="1" applyBorder="1" applyAlignment="1">
      <alignment horizontal="center" vertical="center"/>
    </xf>
    <xf numFmtId="203" fontId="293" fillId="0" borderId="1" xfId="43894" applyNumberFormat="1" applyFont="1" applyBorder="1" applyAlignment="1">
      <alignment horizontal="center" vertical="center"/>
    </xf>
    <xf numFmtId="167" fontId="23" fillId="0" borderId="1" xfId="35088" applyNumberFormat="1" applyFont="1" applyFill="1" applyBorder="1" applyAlignment="1">
      <alignment vertical="center"/>
    </xf>
    <xf numFmtId="173" fontId="289" fillId="0" borderId="143" xfId="2" applyNumberFormat="1" applyFont="1" applyFill="1" applyBorder="1" applyAlignment="1">
      <alignment horizontal="center" vertical="center" wrapText="1"/>
    </xf>
    <xf numFmtId="1" fontId="289" fillId="0" borderId="143" xfId="0" applyNumberFormat="1" applyFont="1" applyBorder="1" applyAlignment="1">
      <alignment horizontal="center" vertical="center" wrapText="1"/>
    </xf>
    <xf numFmtId="167" fontId="336" fillId="0" borderId="147" xfId="78" applyNumberFormat="1" applyFont="1" applyBorder="1" applyAlignment="1">
      <alignment horizontal="center" vertical="center"/>
    </xf>
    <xf numFmtId="211" fontId="336" fillId="0" borderId="147" xfId="78" applyNumberFormat="1" applyFont="1" applyBorder="1" applyAlignment="1">
      <alignment horizontal="center" vertical="center"/>
    </xf>
    <xf numFmtId="0" fontId="403" fillId="0" borderId="0" xfId="78" applyFont="1" applyAlignment="1">
      <alignment horizontal="center" vertical="center"/>
    </xf>
    <xf numFmtId="212" fontId="385" fillId="0" borderId="0" xfId="78" applyNumberFormat="1" applyFont="1" applyAlignment="1">
      <alignment horizontal="right" vertical="center"/>
    </xf>
    <xf numFmtId="210" fontId="284" fillId="0" borderId="0" xfId="78" applyNumberFormat="1" applyAlignment="1">
      <alignment vertical="center"/>
    </xf>
    <xf numFmtId="211" fontId="385" fillId="0" borderId="0" xfId="78" applyNumberFormat="1" applyFont="1" applyAlignment="1">
      <alignment horizontal="right" vertical="center"/>
    </xf>
    <xf numFmtId="223" fontId="385" fillId="0" borderId="0" xfId="78" applyNumberFormat="1" applyFont="1" applyAlignment="1">
      <alignment horizontal="right" vertical="center"/>
    </xf>
    <xf numFmtId="0" fontId="383" fillId="0" borderId="0" xfId="78" applyFont="1" applyAlignment="1">
      <alignment horizontal="center" vertical="center"/>
    </xf>
    <xf numFmtId="0" fontId="397" fillId="39" borderId="148" xfId="44408" applyFont="1" applyFill="1" applyBorder="1" applyAlignment="1">
      <alignment horizontal="center" vertical="center" wrapText="1"/>
    </xf>
    <xf numFmtId="14" fontId="397" fillId="39" borderId="148" xfId="44408" applyNumberFormat="1" applyFont="1" applyFill="1" applyBorder="1" applyAlignment="1">
      <alignment horizontal="center" vertical="center" wrapText="1"/>
    </xf>
    <xf numFmtId="0" fontId="355" fillId="2" borderId="0" xfId="35116" applyFont="1" applyFill="1" applyAlignment="1">
      <alignment vertical="center" wrapText="1"/>
    </xf>
    <xf numFmtId="0" fontId="283" fillId="2" borderId="0" xfId="43894" applyFont="1" applyFill="1" applyAlignment="1">
      <alignment vertical="center"/>
    </xf>
    <xf numFmtId="0" fontId="401" fillId="39" borderId="148" xfId="44408" applyFont="1" applyFill="1" applyBorder="1" applyAlignment="1">
      <alignment horizontal="center" vertical="center" wrapText="1"/>
    </xf>
    <xf numFmtId="14" fontId="401" fillId="39" borderId="148" xfId="44408" applyNumberFormat="1" applyFont="1" applyFill="1" applyBorder="1" applyAlignment="1">
      <alignment horizontal="center" vertical="center" wrapText="1"/>
    </xf>
    <xf numFmtId="0" fontId="355" fillId="2" borderId="0" xfId="44171" applyFont="1" applyFill="1" applyAlignment="1">
      <alignment vertical="center" wrapText="1"/>
    </xf>
    <xf numFmtId="0" fontId="283" fillId="2" borderId="0" xfId="44170" applyFont="1" applyFill="1" applyAlignment="1">
      <alignment vertical="center"/>
    </xf>
    <xf numFmtId="0" fontId="397" fillId="39" borderId="125" xfId="44408" applyFont="1" applyFill="1" applyBorder="1" applyAlignment="1">
      <alignment horizontal="center" vertical="center" wrapText="1"/>
    </xf>
    <xf numFmtId="0" fontId="397" fillId="39" borderId="126" xfId="44408" applyFont="1" applyFill="1" applyBorder="1" applyAlignment="1">
      <alignment horizontal="center" vertical="center" wrapText="1"/>
    </xf>
    <xf numFmtId="0" fontId="397" fillId="39" borderId="127" xfId="44408" applyFont="1" applyFill="1" applyBorder="1" applyAlignment="1">
      <alignment horizontal="center" vertical="center" wrapText="1"/>
    </xf>
    <xf numFmtId="14" fontId="397" fillId="39" borderId="127" xfId="44408" applyNumberFormat="1" applyFont="1" applyFill="1" applyBorder="1" applyAlignment="1">
      <alignment horizontal="center" vertical="center" wrapText="1"/>
    </xf>
    <xf numFmtId="0" fontId="354" fillId="2" borderId="0" xfId="43926" applyFont="1" applyFill="1" applyAlignment="1">
      <alignment vertical="center"/>
    </xf>
    <xf numFmtId="196" fontId="397" fillId="39" borderId="148" xfId="44408" applyNumberFormat="1" applyFont="1" applyFill="1" applyBorder="1" applyAlignment="1">
      <alignment horizontal="center" vertical="center" wrapText="1"/>
    </xf>
    <xf numFmtId="0" fontId="354" fillId="2" borderId="0" xfId="43926" applyFont="1" applyFill="1"/>
    <xf numFmtId="181" fontId="306" fillId="0" borderId="148" xfId="0" applyNumberFormat="1" applyFont="1" applyBorder="1" applyAlignment="1">
      <alignment horizontal="center" vertical="center" wrapText="1"/>
    </xf>
    <xf numFmtId="0" fontId="306" fillId="0" borderId="148" xfId="0" applyFont="1" applyBorder="1" applyAlignment="1">
      <alignment horizontal="center" vertical="center" wrapText="1"/>
    </xf>
    <xf numFmtId="181" fontId="306" fillId="0" borderId="148" xfId="0" applyNumberFormat="1" applyFont="1" applyBorder="1" applyAlignment="1">
      <alignment horizontal="left" vertical="center" wrapText="1"/>
    </xf>
    <xf numFmtId="3" fontId="300" fillId="0" borderId="148" xfId="1" applyNumberFormat="1" applyFont="1" applyFill="1" applyBorder="1" applyAlignment="1">
      <alignment horizontal="center" vertical="center" wrapText="1"/>
    </xf>
    <xf numFmtId="168" fontId="300" fillId="0" borderId="148" xfId="0" applyNumberFormat="1" applyFont="1" applyBorder="1" applyAlignment="1">
      <alignment horizontal="center" vertical="center" wrapText="1"/>
    </xf>
    <xf numFmtId="0" fontId="306" fillId="0" borderId="148" xfId="0" applyFont="1" applyBorder="1" applyAlignment="1">
      <alignment horizontal="left" vertical="center" wrapText="1"/>
    </xf>
    <xf numFmtId="0" fontId="300" fillId="0" borderId="148" xfId="0" applyFont="1" applyBorder="1" applyAlignment="1">
      <alignment horizontal="center" vertical="center" wrapText="1"/>
    </xf>
    <xf numFmtId="9" fontId="300" fillId="0" borderId="148" xfId="0" applyNumberFormat="1" applyFont="1" applyBorder="1" applyAlignment="1">
      <alignment horizontal="center" vertical="center" wrapText="1"/>
    </xf>
    <xf numFmtId="3" fontId="306" fillId="0" borderId="148" xfId="1" applyNumberFormat="1" applyFont="1" applyFill="1" applyBorder="1" applyAlignment="1">
      <alignment horizontal="center" vertical="center" wrapText="1"/>
    </xf>
    <xf numFmtId="168" fontId="306" fillId="0" borderId="148" xfId="0" applyNumberFormat="1" applyFont="1" applyBorder="1" applyAlignment="1">
      <alignment horizontal="center" vertical="center" wrapText="1"/>
    </xf>
    <xf numFmtId="183" fontId="300" fillId="0" borderId="148" xfId="1" applyNumberFormat="1" applyFont="1" applyFill="1" applyBorder="1" applyAlignment="1">
      <alignment horizontal="center" vertical="center" wrapText="1"/>
    </xf>
    <xf numFmtId="43" fontId="306" fillId="0" borderId="148" xfId="0" applyNumberFormat="1" applyFont="1" applyBorder="1" applyAlignment="1">
      <alignment horizontal="center" vertical="center" wrapText="1"/>
    </xf>
    <xf numFmtId="181" fontId="300" fillId="0" borderId="148" xfId="0" applyNumberFormat="1" applyFont="1" applyBorder="1" applyAlignment="1">
      <alignment horizontal="left" vertical="center" wrapText="1"/>
    </xf>
    <xf numFmtId="181" fontId="300" fillId="0" borderId="152" xfId="0" applyNumberFormat="1" applyFont="1" applyBorder="1" applyAlignment="1">
      <alignment horizontal="left" vertical="center" wrapText="1"/>
    </xf>
    <xf numFmtId="3" fontId="300" fillId="0" borderId="152" xfId="1" applyNumberFormat="1" applyFont="1" applyFill="1" applyBorder="1" applyAlignment="1">
      <alignment horizontal="center" vertical="center" wrapText="1"/>
    </xf>
    <xf numFmtId="183" fontId="300" fillId="0" borderId="152" xfId="1" applyNumberFormat="1" applyFont="1" applyFill="1" applyBorder="1" applyAlignment="1">
      <alignment horizontal="center" vertical="center" wrapText="1"/>
    </xf>
    <xf numFmtId="217" fontId="287" fillId="0" borderId="94" xfId="0" applyNumberFormat="1" applyFont="1" applyBorder="1" applyAlignment="1">
      <alignment vertical="center"/>
    </xf>
    <xf numFmtId="217" fontId="287" fillId="0" borderId="89" xfId="0" applyNumberFormat="1" applyFont="1" applyBorder="1" applyAlignment="1">
      <alignment vertical="center"/>
    </xf>
    <xf numFmtId="217" fontId="287" fillId="0" borderId="89" xfId="1" applyNumberFormat="1" applyFont="1" applyBorder="1" applyAlignment="1">
      <alignment vertical="center"/>
    </xf>
    <xf numFmtId="217" fontId="287" fillId="0" borderId="133" xfId="0" applyNumberFormat="1" applyFont="1" applyBorder="1" applyAlignment="1">
      <alignment vertical="center"/>
    </xf>
    <xf numFmtId="217" fontId="287" fillId="0" borderId="89" xfId="44359" applyNumberFormat="1" applyFont="1" applyBorder="1" applyAlignment="1">
      <alignment vertical="center"/>
    </xf>
    <xf numFmtId="44" fontId="293" fillId="0" borderId="122" xfId="4" applyNumberFormat="1" applyFont="1" applyBorder="1" applyAlignment="1">
      <alignment horizontal="left" vertical="center"/>
    </xf>
    <xf numFmtId="0" fontId="0" fillId="0" borderId="89" xfId="0" applyBorder="1" applyAlignment="1">
      <alignment vertical="center" wrapText="1"/>
    </xf>
    <xf numFmtId="44" fontId="293" fillId="0" borderId="149" xfId="4" applyNumberFormat="1" applyFont="1" applyBorder="1" applyAlignment="1">
      <alignment horizontal="centerContinuous" vertical="center"/>
    </xf>
    <xf numFmtId="0" fontId="293" fillId="0" borderId="149" xfId="4" applyFont="1" applyBorder="1" applyAlignment="1">
      <alignment horizontal="centerContinuous" vertical="center"/>
    </xf>
    <xf numFmtId="170" fontId="287" fillId="0" borderId="149" xfId="5" applyNumberFormat="1" applyFont="1" applyBorder="1" applyAlignment="1">
      <alignment horizontal="center" vertical="center" wrapText="1"/>
    </xf>
    <xf numFmtId="170" fontId="338" fillId="0" borderId="149" xfId="5" applyNumberFormat="1" applyFont="1" applyFill="1" applyBorder="1" applyAlignment="1">
      <alignment horizontal="center" vertical="center" wrapText="1"/>
    </xf>
    <xf numFmtId="44" fontId="292" fillId="0" borderId="149" xfId="4" applyNumberFormat="1" applyFont="1" applyBorder="1" applyAlignment="1">
      <alignment vertical="center"/>
    </xf>
    <xf numFmtId="0" fontId="292" fillId="0" borderId="149" xfId="4" applyFont="1" applyBorder="1" applyAlignment="1">
      <alignment vertical="center"/>
    </xf>
    <xf numFmtId="170" fontId="0" fillId="0" borderId="149" xfId="5" applyNumberFormat="1" applyFont="1" applyFill="1" applyBorder="1" applyAlignment="1">
      <alignment vertical="center"/>
    </xf>
    <xf numFmtId="185" fontId="0" fillId="0" borderId="149" xfId="2" applyNumberFormat="1" applyFont="1" applyBorder="1" applyAlignment="1">
      <alignment vertical="center"/>
    </xf>
    <xf numFmtId="170" fontId="292" fillId="0" borderId="149" xfId="5" applyNumberFormat="1" applyFont="1" applyFill="1" applyBorder="1" applyAlignment="1">
      <alignment vertical="center"/>
    </xf>
    <xf numFmtId="3" fontId="287" fillId="0" borderId="149" xfId="5" applyNumberFormat="1" applyFont="1" applyBorder="1" applyAlignment="1">
      <alignment vertical="center"/>
    </xf>
    <xf numFmtId="185" fontId="287" fillId="0" borderId="149" xfId="2" applyNumberFormat="1" applyFont="1" applyBorder="1" applyAlignment="1">
      <alignment vertical="center"/>
    </xf>
    <xf numFmtId="0" fontId="335" fillId="0" borderId="151" xfId="35059" applyFill="1" applyBorder="1"/>
    <xf numFmtId="9" fontId="283" fillId="0" borderId="0" xfId="8801" applyAlignment="1">
      <alignment vertical="center"/>
    </xf>
    <xf numFmtId="0" fontId="404" fillId="0" borderId="0" xfId="0" applyFont="1" applyAlignment="1">
      <alignment horizontal="center" vertical="center" wrapText="1"/>
    </xf>
    <xf numFmtId="168" fontId="404" fillId="0" borderId="0" xfId="1" applyFont="1" applyAlignment="1">
      <alignment horizontal="center" vertical="center" wrapText="1"/>
    </xf>
    <xf numFmtId="0" fontId="404" fillId="0" borderId="157" xfId="0" applyFont="1" applyBorder="1" applyAlignment="1">
      <alignment horizontal="left" vertical="center" wrapText="1"/>
    </xf>
    <xf numFmtId="3" fontId="404" fillId="0" borderId="157" xfId="1" applyNumberFormat="1" applyFont="1" applyBorder="1" applyAlignment="1">
      <alignment horizontal="center" vertical="center" wrapText="1"/>
    </xf>
    <xf numFmtId="168" fontId="404" fillId="0" borderId="157" xfId="0" applyNumberFormat="1" applyFont="1" applyBorder="1" applyAlignment="1">
      <alignment horizontal="center" vertical="center" wrapText="1"/>
    </xf>
    <xf numFmtId="4" fontId="404" fillId="0" borderId="0" xfId="0" applyNumberFormat="1" applyFont="1" applyAlignment="1">
      <alignment horizontal="center" vertical="center" wrapText="1"/>
    </xf>
    <xf numFmtId="0" fontId="306" fillId="0" borderId="157" xfId="0" applyFont="1" applyBorder="1" applyAlignment="1">
      <alignment horizontal="left" vertical="center" wrapText="1"/>
    </xf>
    <xf numFmtId="3" fontId="306" fillId="0" borderId="157" xfId="1" applyNumberFormat="1" applyFont="1" applyBorder="1" applyAlignment="1">
      <alignment horizontal="center" vertical="center" wrapText="1"/>
    </xf>
    <xf numFmtId="168" fontId="306" fillId="0" borderId="157" xfId="0" applyNumberFormat="1" applyFont="1" applyBorder="1" applyAlignment="1">
      <alignment horizontal="center" vertical="center" wrapText="1"/>
    </xf>
    <xf numFmtId="0" fontId="300" fillId="0" borderId="157" xfId="0" applyFont="1" applyBorder="1" applyAlignment="1">
      <alignment horizontal="left" vertical="center" wrapText="1"/>
    </xf>
    <xf numFmtId="3" fontId="300" fillId="0" borderId="157" xfId="1" applyNumberFormat="1" applyFont="1" applyBorder="1" applyAlignment="1">
      <alignment horizontal="center" vertical="center" wrapText="1"/>
    </xf>
    <xf numFmtId="203" fontId="292" fillId="0" borderId="1" xfId="0" applyNumberFormat="1" applyFont="1" applyBorder="1" applyAlignment="1">
      <alignment horizontal="center" vertical="center"/>
    </xf>
    <xf numFmtId="203" fontId="292" fillId="0" borderId="113" xfId="0" applyNumberFormat="1" applyFont="1" applyBorder="1" applyAlignment="1">
      <alignment horizontal="center" vertical="center"/>
    </xf>
    <xf numFmtId="49" fontId="301" fillId="2" borderId="0" xfId="0" applyNumberFormat="1" applyFont="1" applyFill="1" applyAlignment="1">
      <alignment vertical="center"/>
    </xf>
    <xf numFmtId="168" fontId="289" fillId="2" borderId="0" xfId="1" applyFont="1" applyFill="1" applyAlignment="1">
      <alignment vertical="center"/>
    </xf>
    <xf numFmtId="0" fontId="289" fillId="2" borderId="0" xfId="0" applyFont="1" applyFill="1" applyAlignment="1">
      <alignment horizontal="left" vertical="center"/>
    </xf>
    <xf numFmtId="2" fontId="289" fillId="2" borderId="0" xfId="0" applyNumberFormat="1" applyFont="1" applyFill="1" applyAlignment="1">
      <alignment vertical="center"/>
    </xf>
    <xf numFmtId="0" fontId="289" fillId="2" borderId="0" xfId="0" applyFont="1" applyFill="1" applyAlignment="1">
      <alignment horizontal="center" vertical="center"/>
    </xf>
    <xf numFmtId="167" fontId="283" fillId="2" borderId="0" xfId="0" applyNumberFormat="1" applyFont="1" applyFill="1" applyAlignment="1">
      <alignment vertical="center"/>
    </xf>
    <xf numFmtId="0" fontId="283" fillId="2" borderId="0" xfId="0" applyFont="1" applyFill="1" applyAlignment="1">
      <alignment horizontal="right" vertical="center"/>
    </xf>
    <xf numFmtId="179" fontId="283" fillId="2" borderId="0" xfId="0" applyNumberFormat="1" applyFont="1" applyFill="1" applyAlignment="1">
      <alignment vertical="center"/>
    </xf>
    <xf numFmtId="179" fontId="289" fillId="2" borderId="0" xfId="0" applyNumberFormat="1" applyFont="1" applyFill="1" applyAlignment="1">
      <alignment vertical="center"/>
    </xf>
    <xf numFmtId="14" fontId="292" fillId="0" borderId="0" xfId="44392" applyNumberFormat="1" applyFont="1" applyAlignment="1">
      <alignment horizontal="center" vertical="center" wrapText="1"/>
    </xf>
    <xf numFmtId="14" fontId="292" fillId="0" borderId="0" xfId="44392" applyNumberFormat="1" applyFont="1" applyAlignment="1">
      <alignment horizontal="center" vertical="center"/>
    </xf>
    <xf numFmtId="170" fontId="0" fillId="2" borderId="0" xfId="44116" applyNumberFormat="1" applyFont="1" applyFill="1" applyAlignment="1">
      <alignment vertical="center"/>
    </xf>
    <xf numFmtId="0" fontId="292" fillId="0" borderId="89" xfId="0" applyFont="1" applyBorder="1" applyAlignment="1">
      <alignment horizontal="left" vertical="center" wrapText="1"/>
    </xf>
    <xf numFmtId="198" fontId="293" fillId="0" borderId="89" xfId="0" applyNumberFormat="1" applyFont="1" applyBorder="1" applyAlignment="1">
      <alignment horizontal="center" vertical="center"/>
    </xf>
    <xf numFmtId="173" fontId="301" fillId="0" borderId="89" xfId="2" applyNumberFormat="1" applyFont="1" applyFill="1" applyBorder="1" applyAlignment="1">
      <alignment horizontal="center" vertical="center" wrapText="1"/>
    </xf>
    <xf numFmtId="198" fontId="294" fillId="0" borderId="1" xfId="0" applyNumberFormat="1" applyFont="1" applyBorder="1" applyAlignment="1">
      <alignment horizontal="center" vertical="center" wrapText="1"/>
    </xf>
    <xf numFmtId="2" fontId="293" fillId="2" borderId="89" xfId="44093" applyNumberFormat="1" applyFont="1" applyFill="1" applyBorder="1" applyAlignment="1">
      <alignment horizontal="center" vertical="center" wrapText="1"/>
    </xf>
    <xf numFmtId="0" fontId="19" fillId="0" borderId="1" xfId="0" applyFont="1" applyBorder="1" applyAlignment="1">
      <alignment vertical="center" wrapText="1"/>
    </xf>
    <xf numFmtId="0" fontId="289" fillId="0" borderId="157" xfId="44152" applyFont="1" applyBorder="1" applyAlignment="1">
      <alignment vertical="center"/>
    </xf>
    <xf numFmtId="0" fontId="289" fillId="0" borderId="157" xfId="44152" applyFont="1" applyBorder="1" applyAlignment="1">
      <alignment horizontal="center" vertical="center"/>
    </xf>
    <xf numFmtId="0" fontId="293" fillId="0" borderId="160" xfId="0" applyFont="1" applyBorder="1" applyAlignment="1">
      <alignment horizontal="center" vertical="center"/>
    </xf>
    <xf numFmtId="0" fontId="293" fillId="0" borderId="160" xfId="78" applyFont="1" applyBorder="1" applyAlignment="1">
      <alignment horizontal="center" vertical="center"/>
    </xf>
    <xf numFmtId="0" fontId="301" fillId="0" borderId="160" xfId="0" applyFont="1" applyBorder="1" applyAlignment="1">
      <alignment horizontal="center" vertical="center"/>
    </xf>
    <xf numFmtId="179" fontId="292" fillId="0" borderId="160" xfId="35088" applyNumberFormat="1" applyFont="1" applyFill="1" applyBorder="1" applyAlignment="1">
      <alignment horizontal="center" vertical="center"/>
    </xf>
    <xf numFmtId="203" fontId="292" fillId="0" borderId="160" xfId="0" applyNumberFormat="1" applyFont="1" applyBorder="1" applyAlignment="1">
      <alignment horizontal="center" vertical="center"/>
    </xf>
    <xf numFmtId="179" fontId="293" fillId="0" borderId="160" xfId="0" applyNumberFormat="1" applyFont="1" applyBorder="1" applyAlignment="1">
      <alignment horizontal="center" vertical="center"/>
    </xf>
    <xf numFmtId="203" fontId="293" fillId="0" borderId="160" xfId="5" applyNumberFormat="1" applyFont="1" applyFill="1" applyBorder="1" applyAlignment="1">
      <alignment horizontal="center" vertical="center" wrapText="1"/>
    </xf>
    <xf numFmtId="177" fontId="292" fillId="0" borderId="160" xfId="0" applyNumberFormat="1" applyFont="1" applyBorder="1" applyAlignment="1">
      <alignment horizontal="center" vertical="center"/>
    </xf>
    <xf numFmtId="177" fontId="293" fillId="0" borderId="160" xfId="0" applyNumberFormat="1" applyFont="1" applyBorder="1" applyAlignment="1">
      <alignment horizontal="center" vertical="center"/>
    </xf>
    <xf numFmtId="167" fontId="17" fillId="0" borderId="1" xfId="35088" applyNumberFormat="1" applyFont="1" applyFill="1" applyBorder="1" applyAlignment="1">
      <alignment vertical="center"/>
    </xf>
    <xf numFmtId="167" fontId="17" fillId="0" borderId="1" xfId="35089" applyNumberFormat="1" applyFont="1" applyBorder="1" applyAlignment="1">
      <alignment vertical="center"/>
    </xf>
    <xf numFmtId="0" fontId="17" fillId="0" borderId="89" xfId="0" applyFont="1" applyBorder="1" applyAlignment="1">
      <alignment vertical="center" wrapText="1"/>
    </xf>
    <xf numFmtId="0" fontId="17" fillId="0" borderId="18" xfId="0" applyFont="1" applyBorder="1" applyAlignment="1">
      <alignment vertical="center"/>
    </xf>
    <xf numFmtId="0" fontId="17" fillId="0" borderId="82" xfId="0" applyFont="1" applyBorder="1" applyAlignment="1">
      <alignment vertical="center" wrapText="1"/>
    </xf>
    <xf numFmtId="0" fontId="285" fillId="0" borderId="160" xfId="44067" applyFont="1" applyBorder="1" applyAlignment="1">
      <alignment wrapText="1"/>
    </xf>
    <xf numFmtId="1" fontId="285" fillId="0" borderId="160" xfId="44067" applyNumberFormat="1" applyFont="1" applyBorder="1" applyAlignment="1">
      <alignment horizontal="center" wrapText="1"/>
    </xf>
    <xf numFmtId="0" fontId="289" fillId="0" borderId="160" xfId="44152" applyFont="1" applyBorder="1" applyAlignment="1">
      <alignment vertical="center" wrapText="1"/>
    </xf>
    <xf numFmtId="0" fontId="289" fillId="0" borderId="160" xfId="44152" applyFont="1" applyBorder="1" applyAlignment="1">
      <alignment horizontal="center" vertical="center" wrapText="1"/>
    </xf>
    <xf numFmtId="0" fontId="81" fillId="0" borderId="0" xfId="44152" applyAlignment="1">
      <alignment wrapText="1"/>
    </xf>
    <xf numFmtId="0" fontId="287" fillId="0" borderId="0" xfId="44152" applyFont="1" applyAlignment="1">
      <alignment vertical="center" wrapText="1"/>
    </xf>
    <xf numFmtId="183" fontId="306" fillId="0" borderId="0" xfId="0" applyNumberFormat="1" applyFont="1" applyAlignment="1">
      <alignment vertical="center" wrapText="1"/>
    </xf>
    <xf numFmtId="0" fontId="15" fillId="0" borderId="18" xfId="0" applyFont="1" applyBorder="1" applyAlignment="1">
      <alignment vertical="center"/>
    </xf>
    <xf numFmtId="0" fontId="374" fillId="2" borderId="0" xfId="0" applyFont="1" applyFill="1" applyAlignment="1">
      <alignment horizontal="left"/>
    </xf>
    <xf numFmtId="0" fontId="330" fillId="2" borderId="0" xfId="44058" applyFont="1" applyFill="1" applyAlignment="1">
      <alignment vertical="center"/>
    </xf>
    <xf numFmtId="0" fontId="287" fillId="0" borderId="160" xfId="44152" applyFont="1" applyBorder="1" applyAlignment="1">
      <alignment horizontal="center"/>
    </xf>
    <xf numFmtId="0" fontId="287" fillId="0" borderId="160" xfId="44152" applyFont="1" applyBorder="1" applyAlignment="1">
      <alignment horizontal="center" wrapText="1"/>
    </xf>
    <xf numFmtId="0" fontId="406" fillId="0" borderId="160" xfId="44420" applyFont="1" applyBorder="1" applyAlignment="1">
      <alignment wrapText="1"/>
    </xf>
    <xf numFmtId="0" fontId="406" fillId="0" borderId="160" xfId="44420" applyFont="1" applyBorder="1" applyAlignment="1">
      <alignment horizontal="center" wrapText="1"/>
    </xf>
    <xf numFmtId="0" fontId="301" fillId="0" borderId="160" xfId="44152" applyFont="1" applyBorder="1" applyAlignment="1">
      <alignment vertical="center" wrapText="1"/>
    </xf>
    <xf numFmtId="0" fontId="301" fillId="0" borderId="160" xfId="44152" applyFont="1" applyBorder="1" applyAlignment="1">
      <alignment horizontal="center" vertical="center" wrapText="1"/>
    </xf>
    <xf numFmtId="0" fontId="301" fillId="0" borderId="160" xfId="44152" applyFont="1" applyBorder="1" applyAlignment="1">
      <alignment vertical="center"/>
    </xf>
    <xf numFmtId="0" fontId="81" fillId="0" borderId="160" xfId="44152" applyBorder="1" applyAlignment="1">
      <alignment wrapText="1"/>
    </xf>
    <xf numFmtId="0" fontId="301" fillId="0" borderId="160" xfId="44152" applyFont="1" applyBorder="1" applyAlignment="1">
      <alignment horizontal="center" vertical="center"/>
    </xf>
    <xf numFmtId="0" fontId="287" fillId="0" borderId="160" xfId="44152" applyFont="1" applyBorder="1" applyAlignment="1">
      <alignment horizontal="center" vertical="center" wrapText="1"/>
    </xf>
    <xf numFmtId="0" fontId="287" fillId="0" borderId="160" xfId="44152" applyFont="1" applyBorder="1"/>
    <xf numFmtId="1" fontId="287" fillId="0" borderId="160" xfId="44152" applyNumberFormat="1" applyFont="1" applyBorder="1" applyAlignment="1">
      <alignment horizontal="center"/>
    </xf>
    <xf numFmtId="9" fontId="330" fillId="40" borderId="54" xfId="8801" applyFont="1" applyFill="1" applyBorder="1" applyAlignment="1">
      <alignment horizontal="center" vertical="center"/>
    </xf>
    <xf numFmtId="0" fontId="13" fillId="0" borderId="1" xfId="0" applyFont="1" applyBorder="1" applyAlignment="1">
      <alignment vertical="center"/>
    </xf>
    <xf numFmtId="0" fontId="13" fillId="0" borderId="67" xfId="0" applyFont="1" applyBorder="1" applyAlignment="1">
      <alignment vertical="center" wrapText="1"/>
    </xf>
    <xf numFmtId="170" fontId="331" fillId="2" borderId="14" xfId="44116" applyNumberFormat="1" applyFont="1" applyFill="1" applyBorder="1" applyAlignment="1">
      <alignment horizontal="center" vertical="center"/>
    </xf>
    <xf numFmtId="4" fontId="331" fillId="2" borderId="14" xfId="0" applyNumberFormat="1" applyFont="1" applyFill="1" applyBorder="1" applyAlignment="1">
      <alignment vertical="center"/>
    </xf>
    <xf numFmtId="0" fontId="331" fillId="2" borderId="14" xfId="0" applyFont="1" applyFill="1" applyBorder="1" applyAlignment="1">
      <alignment horizontal="center" vertical="center"/>
    </xf>
    <xf numFmtId="4" fontId="331" fillId="2" borderId="14" xfId="0" applyNumberFormat="1" applyFont="1" applyFill="1" applyBorder="1" applyAlignment="1">
      <alignment horizontal="center" vertical="center"/>
    </xf>
    <xf numFmtId="9" fontId="331" fillId="2" borderId="14" xfId="8801" applyFont="1" applyFill="1" applyBorder="1" applyAlignment="1">
      <alignment horizontal="center" vertical="center"/>
    </xf>
    <xf numFmtId="198" fontId="293" fillId="0" borderId="5" xfId="5" applyNumberFormat="1" applyFont="1" applyFill="1" applyBorder="1" applyAlignment="1">
      <alignment horizontal="center" vertical="center" wrapText="1"/>
    </xf>
    <xf numFmtId="0" fontId="289" fillId="0" borderId="162" xfId="44152" applyFont="1" applyBorder="1" applyAlignment="1">
      <alignment vertical="center" wrapText="1"/>
    </xf>
    <xf numFmtId="0" fontId="289" fillId="0" borderId="162" xfId="44152" applyFont="1" applyBorder="1" applyAlignment="1">
      <alignment horizontal="center" vertical="center" wrapText="1"/>
    </xf>
    <xf numFmtId="43" fontId="12" fillId="0" borderId="0" xfId="0" applyNumberFormat="1" applyFont="1" applyAlignment="1">
      <alignment horizontal="center" vertical="center"/>
    </xf>
    <xf numFmtId="0" fontId="12" fillId="0" borderId="1" xfId="0" applyFont="1" applyBorder="1" applyAlignment="1">
      <alignment vertical="center" wrapText="1"/>
    </xf>
    <xf numFmtId="0" fontId="401" fillId="39" borderId="162" xfId="44408" applyFont="1" applyFill="1" applyBorder="1" applyAlignment="1">
      <alignment horizontal="center" vertical="center" wrapText="1"/>
    </xf>
    <xf numFmtId="167" fontId="9" fillId="0" borderId="1" xfId="35088" applyNumberFormat="1" applyFont="1" applyFill="1" applyBorder="1" applyAlignment="1">
      <alignment vertical="center"/>
    </xf>
    <xf numFmtId="0" fontId="292" fillId="0" borderId="162" xfId="0" applyFont="1" applyBorder="1" applyAlignment="1">
      <alignment horizontal="left" vertical="center" wrapText="1"/>
    </xf>
    <xf numFmtId="198" fontId="292" fillId="0" borderId="162" xfId="0" applyNumberFormat="1" applyFont="1" applyBorder="1" applyAlignment="1">
      <alignment horizontal="center" vertical="center"/>
    </xf>
    <xf numFmtId="9" fontId="289" fillId="0" borderId="162" xfId="2" applyFont="1" applyFill="1" applyBorder="1" applyAlignment="1">
      <alignment horizontal="center" vertical="center" wrapText="1"/>
    </xf>
    <xf numFmtId="0" fontId="406" fillId="0" borderId="162" xfId="44420" applyFont="1" applyBorder="1" applyAlignment="1">
      <alignment wrapText="1"/>
    </xf>
    <xf numFmtId="0" fontId="406" fillId="0" borderId="162" xfId="44420" applyFont="1" applyBorder="1" applyAlignment="1">
      <alignment horizontal="center" vertical="center" wrapText="1"/>
    </xf>
    <xf numFmtId="164" fontId="9" fillId="0" borderId="45" xfId="27" applyNumberFormat="1" applyFont="1" applyBorder="1" applyAlignment="1">
      <alignment horizontal="center" vertical="center" wrapText="1"/>
    </xf>
    <xf numFmtId="0" fontId="330" fillId="30" borderId="9" xfId="4" applyFont="1" applyFill="1" applyBorder="1" applyAlignment="1">
      <alignment vertical="center" wrapText="1"/>
    </xf>
    <xf numFmtId="0" fontId="330" fillId="30" borderId="0" xfId="4" applyFont="1" applyFill="1" applyAlignment="1">
      <alignment vertical="center" wrapText="1"/>
    </xf>
    <xf numFmtId="49" fontId="330" fillId="2" borderId="0" xfId="0" applyNumberFormat="1" applyFont="1" applyFill="1" applyAlignment="1">
      <alignment vertical="center" wrapText="1"/>
    </xf>
    <xf numFmtId="168" fontId="330" fillId="0" borderId="0" xfId="1" applyFont="1" applyFill="1" applyAlignment="1">
      <alignment horizontal="center" vertical="center"/>
    </xf>
    <xf numFmtId="181" fontId="300" fillId="0" borderId="162" xfId="0" applyNumberFormat="1" applyFont="1" applyBorder="1" applyAlignment="1">
      <alignment horizontal="left" vertical="center" wrapText="1"/>
    </xf>
    <xf numFmtId="183" fontId="300" fillId="0" borderId="162" xfId="1" applyNumberFormat="1" applyFont="1" applyFill="1" applyBorder="1" applyAlignment="1">
      <alignment horizontal="center" vertical="center" wrapText="1"/>
    </xf>
    <xf numFmtId="224" fontId="300" fillId="0" borderId="148" xfId="1" applyNumberFormat="1" applyFont="1" applyFill="1" applyBorder="1" applyAlignment="1">
      <alignment horizontal="center" vertical="center" wrapText="1"/>
    </xf>
    <xf numFmtId="44" fontId="164" fillId="0" borderId="0" xfId="44414" applyFont="1" applyAlignment="1">
      <alignment horizontal="center" vertical="center"/>
    </xf>
    <xf numFmtId="0" fontId="289" fillId="0" borderId="162" xfId="44152" applyFont="1" applyBorder="1" applyAlignment="1">
      <alignment horizontal="left" vertical="center" wrapText="1"/>
    </xf>
    <xf numFmtId="0" fontId="289" fillId="0" borderId="160" xfId="44152" applyFont="1" applyBorder="1" applyAlignment="1">
      <alignment horizontal="left" vertical="center" wrapText="1"/>
    </xf>
    <xf numFmtId="3" fontId="283" fillId="0" borderId="135" xfId="4" applyNumberFormat="1" applyBorder="1" applyAlignment="1">
      <alignment vertical="center"/>
    </xf>
    <xf numFmtId="44" fontId="292" fillId="0" borderId="163" xfId="4" applyNumberFormat="1" applyFont="1" applyBorder="1" applyAlignment="1">
      <alignment horizontal="left" vertical="center"/>
    </xf>
    <xf numFmtId="44" fontId="292" fillId="0" borderId="42" xfId="4" applyNumberFormat="1" applyFont="1" applyBorder="1" applyAlignment="1">
      <alignment horizontal="left" vertical="center"/>
    </xf>
    <xf numFmtId="44" fontId="292" fillId="0" borderId="68" xfId="4" applyNumberFormat="1" applyFont="1" applyBorder="1" applyAlignment="1">
      <alignment horizontal="left" vertical="center"/>
    </xf>
    <xf numFmtId="170" fontId="0" fillId="0" borderId="164" xfId="5" applyNumberFormat="1" applyFont="1" applyFill="1" applyBorder="1" applyAlignment="1">
      <alignment vertical="center"/>
    </xf>
    <xf numFmtId="185" fontId="0" fillId="0" borderId="164" xfId="2" applyNumberFormat="1" applyFont="1" applyBorder="1" applyAlignment="1">
      <alignment vertical="center"/>
    </xf>
    <xf numFmtId="0" fontId="292" fillId="2" borderId="0" xfId="0" applyFont="1" applyFill="1" applyAlignment="1">
      <alignment horizontal="center" vertical="center" wrapText="1"/>
    </xf>
    <xf numFmtId="49" fontId="330" fillId="0" borderId="1" xfId="0" applyNumberFormat="1" applyFont="1" applyBorder="1" applyAlignment="1">
      <alignment horizontal="center" vertical="center" wrapText="1"/>
    </xf>
    <xf numFmtId="0" fontId="406" fillId="0" borderId="164" xfId="44420" applyFont="1" applyBorder="1" applyAlignment="1">
      <alignment wrapText="1"/>
    </xf>
    <xf numFmtId="0" fontId="406" fillId="0" borderId="164" xfId="44420" applyFont="1" applyBorder="1" applyAlignment="1">
      <alignment horizontal="center" wrapText="1"/>
    </xf>
    <xf numFmtId="0" fontId="406" fillId="0" borderId="162" xfId="44420" applyFont="1" applyBorder="1" applyAlignment="1">
      <alignment horizontal="left" vertical="center" wrapText="1"/>
    </xf>
    <xf numFmtId="0" fontId="285" fillId="0" borderId="71" xfId="44025" applyFont="1" applyBorder="1" applyAlignment="1">
      <alignment wrapText="1"/>
    </xf>
    <xf numFmtId="167" fontId="6" fillId="0" borderId="1" xfId="35088" applyNumberFormat="1" applyFont="1" applyFill="1" applyBorder="1" applyAlignment="1">
      <alignment vertical="center"/>
    </xf>
    <xf numFmtId="164" fontId="6" fillId="0" borderId="45" xfId="27" applyNumberFormat="1" applyFont="1" applyBorder="1" applyAlignment="1">
      <alignment horizontal="center" vertical="center" wrapText="1"/>
    </xf>
    <xf numFmtId="0" fontId="338" fillId="0" borderId="0" xfId="0" applyFont="1"/>
    <xf numFmtId="0" fontId="289" fillId="0" borderId="164" xfId="0" applyFont="1" applyBorder="1" applyAlignment="1">
      <alignment horizontal="center" vertical="center" wrapText="1"/>
    </xf>
    <xf numFmtId="0" fontId="288" fillId="0" borderId="164" xfId="0" applyFont="1" applyBorder="1" applyAlignment="1">
      <alignment horizontal="center" vertical="center"/>
    </xf>
    <xf numFmtId="0" fontId="301" fillId="0" borderId="164" xfId="0" applyFont="1" applyBorder="1" applyAlignment="1">
      <alignment horizontal="center" vertical="center" wrapText="1"/>
    </xf>
    <xf numFmtId="168" fontId="330" fillId="0" borderId="0" xfId="1" applyFont="1" applyFill="1" applyAlignment="1">
      <alignment vertical="center"/>
    </xf>
    <xf numFmtId="0" fontId="330" fillId="0" borderId="0" xfId="0" applyFont="1" applyAlignment="1">
      <alignment vertical="center"/>
    </xf>
    <xf numFmtId="0" fontId="358" fillId="36" borderId="164" xfId="0" applyFont="1" applyFill="1" applyBorder="1" applyAlignment="1">
      <alignment horizontal="center" vertical="center" wrapText="1"/>
    </xf>
    <xf numFmtId="0" fontId="301" fillId="35" borderId="164" xfId="0" applyFont="1" applyFill="1" applyBorder="1" applyAlignment="1">
      <alignment horizontal="center" vertical="center"/>
    </xf>
    <xf numFmtId="168" fontId="301" fillId="35" borderId="164" xfId="89" applyFont="1" applyFill="1" applyBorder="1" applyAlignment="1">
      <alignment horizontal="center" vertical="center"/>
    </xf>
    <xf numFmtId="0" fontId="301" fillId="35" borderId="164" xfId="0" applyFont="1" applyFill="1" applyBorder="1" applyAlignment="1">
      <alignment horizontal="center" vertical="center" wrapText="1"/>
    </xf>
    <xf numFmtId="168" fontId="301" fillId="35" borderId="164" xfId="89" applyFont="1" applyFill="1" applyBorder="1" applyAlignment="1">
      <alignment horizontal="center" vertical="center" wrapText="1"/>
    </xf>
    <xf numFmtId="0" fontId="294" fillId="0" borderId="164" xfId="27" applyFont="1" applyBorder="1" applyAlignment="1">
      <alignment horizontal="center" vertical="center" wrapText="1"/>
    </xf>
    <xf numFmtId="1" fontId="288" fillId="0" borderId="165" xfId="27" applyNumberFormat="1" applyFont="1" applyBorder="1" applyAlignment="1">
      <alignment horizontal="center" vertical="center" wrapText="1"/>
    </xf>
    <xf numFmtId="164" fontId="288" fillId="0" borderId="165" xfId="27" applyNumberFormat="1" applyFont="1" applyBorder="1" applyAlignment="1">
      <alignment horizontal="center" vertical="center" wrapText="1"/>
    </xf>
    <xf numFmtId="1" fontId="288" fillId="0" borderId="164" xfId="27" applyNumberFormat="1" applyFont="1" applyBorder="1" applyAlignment="1">
      <alignment horizontal="center" vertical="center" wrapText="1"/>
    </xf>
    <xf numFmtId="164" fontId="288" fillId="0" borderId="164" xfId="27" applyNumberFormat="1" applyFont="1" applyBorder="1" applyAlignment="1">
      <alignment horizontal="center" vertical="center" wrapText="1"/>
    </xf>
    <xf numFmtId="172" fontId="288" fillId="0" borderId="164" xfId="27" applyNumberFormat="1" applyFont="1" applyBorder="1" applyAlignment="1">
      <alignment horizontal="center" vertical="center" wrapText="1"/>
    </xf>
    <xf numFmtId="203" fontId="288" fillId="0" borderId="164" xfId="27" applyNumberFormat="1" applyFont="1" applyBorder="1" applyAlignment="1">
      <alignment horizontal="center" vertical="center" wrapText="1"/>
    </xf>
    <xf numFmtId="0" fontId="294" fillId="28" borderId="164" xfId="0" applyFont="1" applyFill="1" applyBorder="1" applyAlignment="1">
      <alignment horizontal="center" vertical="center" wrapText="1"/>
    </xf>
    <xf numFmtId="1" fontId="294" fillId="28" borderId="164" xfId="0" applyNumberFormat="1" applyFont="1" applyFill="1" applyBorder="1" applyAlignment="1">
      <alignment horizontal="center" vertical="center" wrapText="1"/>
    </xf>
    <xf numFmtId="199" fontId="294" fillId="28" borderId="164" xfId="0" applyNumberFormat="1" applyFont="1" applyFill="1" applyBorder="1" applyAlignment="1">
      <alignment horizontal="center" vertical="center" wrapText="1"/>
    </xf>
    <xf numFmtId="198" fontId="294" fillId="28" borderId="164" xfId="0" applyNumberFormat="1" applyFont="1" applyFill="1" applyBorder="1" applyAlignment="1">
      <alignment horizontal="center" vertical="center" wrapText="1"/>
    </xf>
    <xf numFmtId="3" fontId="294" fillId="28" borderId="164" xfId="0" applyNumberFormat="1" applyFont="1" applyFill="1" applyBorder="1" applyAlignment="1">
      <alignment horizontal="center" vertical="center" wrapText="1"/>
    </xf>
    <xf numFmtId="181" fontId="306" fillId="2" borderId="1" xfId="0" applyNumberFormat="1" applyFont="1" applyFill="1" applyBorder="1" applyAlignment="1">
      <alignment vertical="center" wrapText="1"/>
    </xf>
    <xf numFmtId="3" fontId="306" fillId="2" borderId="1" xfId="0" applyNumberFormat="1" applyFont="1" applyFill="1" applyBorder="1" applyAlignment="1">
      <alignment horizontal="center" vertical="center" wrapText="1"/>
    </xf>
    <xf numFmtId="183" fontId="374" fillId="2" borderId="1" xfId="1" applyNumberFormat="1" applyFont="1" applyFill="1" applyBorder="1" applyAlignment="1">
      <alignment horizontal="center" vertical="center" wrapText="1"/>
    </xf>
    <xf numFmtId="3" fontId="283" fillId="0" borderId="0" xfId="43978" applyNumberFormat="1" applyFont="1" applyFill="1" applyBorder="1" applyAlignment="1">
      <alignment horizontal="center" vertical="center"/>
    </xf>
    <xf numFmtId="0" fontId="300" fillId="2" borderId="0" xfId="0" applyFont="1" applyFill="1" applyAlignment="1">
      <alignment horizontal="center" vertical="center" wrapText="1"/>
    </xf>
    <xf numFmtId="0" fontId="5" fillId="0" borderId="18" xfId="0" applyFont="1" applyBorder="1" applyAlignment="1">
      <alignment vertical="center"/>
    </xf>
    <xf numFmtId="44" fontId="164" fillId="0" borderId="0" xfId="0" applyNumberFormat="1" applyFont="1" applyAlignment="1">
      <alignment horizontal="center" vertical="center"/>
    </xf>
    <xf numFmtId="0" fontId="0" fillId="0" borderId="164" xfId="0" applyBorder="1" applyAlignment="1">
      <alignment vertical="center"/>
    </xf>
    <xf numFmtId="170" fontId="0" fillId="0" borderId="163" xfId="44116" applyNumberFormat="1" applyFont="1" applyFill="1" applyBorder="1" applyAlignment="1">
      <alignment vertical="center"/>
    </xf>
    <xf numFmtId="4" fontId="0" fillId="0" borderId="163" xfId="0" applyNumberFormat="1" applyBorder="1" applyAlignment="1">
      <alignment vertical="center"/>
    </xf>
    <xf numFmtId="170" fontId="0" fillId="0" borderId="163" xfId="0" applyNumberFormat="1" applyBorder="1" applyAlignment="1">
      <alignment vertical="center"/>
    </xf>
    <xf numFmtId="4" fontId="0" fillId="0" borderId="164" xfId="0" applyNumberFormat="1" applyBorder="1" applyAlignment="1">
      <alignment vertical="center"/>
    </xf>
    <xf numFmtId="9" fontId="0" fillId="0" borderId="164" xfId="8801" applyFont="1" applyFill="1" applyBorder="1" applyAlignment="1">
      <alignment horizontal="center" vertical="center"/>
    </xf>
    <xf numFmtId="0" fontId="0" fillId="0" borderId="150" xfId="0" pivotButton="1" applyBorder="1" applyAlignment="1">
      <alignment horizontal="center" vertical="center" wrapText="1"/>
    </xf>
    <xf numFmtId="225" fontId="306" fillId="0" borderId="18" xfId="1" applyNumberFormat="1" applyFont="1" applyFill="1" applyBorder="1" applyAlignment="1">
      <alignment horizontal="center" vertical="center" wrapText="1"/>
    </xf>
    <xf numFmtId="0" fontId="4" fillId="0" borderId="82" xfId="0" applyFont="1" applyBorder="1" applyAlignment="1">
      <alignment vertical="center" wrapText="1"/>
    </xf>
    <xf numFmtId="0" fontId="377" fillId="0" borderId="1" xfId="35102" applyFont="1" applyBorder="1" applyAlignment="1">
      <alignment horizontal="center" vertical="center" wrapText="1"/>
    </xf>
    <xf numFmtId="44" fontId="3" fillId="0" borderId="164" xfId="44414" applyFont="1" applyBorder="1" applyAlignment="1">
      <alignment horizontal="center"/>
    </xf>
    <xf numFmtId="0" fontId="322" fillId="0" borderId="1" xfId="35102" applyFont="1" applyBorder="1" applyAlignment="1">
      <alignment horizontal="left" vertical="center" wrapText="1"/>
    </xf>
    <xf numFmtId="0" fontId="322" fillId="0" borderId="1" xfId="35102" applyFont="1" applyBorder="1" applyAlignment="1">
      <alignment horizontal="center" vertical="center" wrapText="1"/>
    </xf>
    <xf numFmtId="44" fontId="322" fillId="0" borderId="1" xfId="44414" applyFont="1" applyBorder="1" applyAlignment="1">
      <alignment horizontal="center" vertical="center" wrapText="1"/>
    </xf>
    <xf numFmtId="0" fontId="293" fillId="2" borderId="0" xfId="0" applyFont="1" applyFill="1" applyAlignment="1">
      <alignment horizontal="center" vertical="center"/>
    </xf>
    <xf numFmtId="168" fontId="0" fillId="0" borderId="149" xfId="5" applyFont="1" applyFill="1" applyBorder="1" applyAlignment="1">
      <alignment vertical="center"/>
    </xf>
    <xf numFmtId="3" fontId="292" fillId="0" borderId="0" xfId="0" applyNumberFormat="1" applyFont="1" applyAlignment="1">
      <alignment horizontal="center" vertical="center" wrapText="1"/>
    </xf>
    <xf numFmtId="0" fontId="285" fillId="0" borderId="166" xfId="44025" applyFont="1" applyBorder="1" applyAlignment="1">
      <alignment wrapText="1"/>
    </xf>
    <xf numFmtId="0" fontId="285" fillId="0" borderId="166" xfId="44026" applyFont="1" applyBorder="1" applyAlignment="1">
      <alignment horizontal="right" wrapText="1"/>
    </xf>
    <xf numFmtId="4" fontId="285" fillId="0" borderId="166" xfId="44026" applyNumberFormat="1" applyFont="1" applyBorder="1" applyAlignment="1">
      <alignment horizontal="right" wrapText="1"/>
    </xf>
    <xf numFmtId="0" fontId="292" fillId="0" borderId="164" xfId="0" applyFont="1" applyBorder="1" applyAlignment="1">
      <alignment horizontal="center" vertical="center" wrapText="1"/>
    </xf>
    <xf numFmtId="0" fontId="294" fillId="0" borderId="70" xfId="27" applyFont="1" applyBorder="1" applyAlignment="1">
      <alignment horizontal="center" vertical="center" wrapText="1"/>
    </xf>
    <xf numFmtId="1" fontId="288" fillId="0" borderId="167" xfId="27" applyNumberFormat="1" applyFont="1" applyBorder="1" applyAlignment="1">
      <alignment horizontal="center" vertical="center" wrapText="1"/>
    </xf>
    <xf numFmtId="164" fontId="288" fillId="0" borderId="167" xfId="27" applyNumberFormat="1" applyFont="1" applyBorder="1" applyAlignment="1">
      <alignment horizontal="center" vertical="center" wrapText="1"/>
    </xf>
    <xf numFmtId="164" fontId="288" fillId="0" borderId="70" xfId="27" applyNumberFormat="1" applyFont="1" applyBorder="1" applyAlignment="1">
      <alignment horizontal="center" vertical="center" wrapText="1"/>
    </xf>
    <xf numFmtId="1" fontId="288" fillId="0" borderId="70" xfId="27" applyNumberFormat="1" applyFont="1" applyBorder="1" applyAlignment="1">
      <alignment horizontal="center" vertical="center" wrapText="1"/>
    </xf>
    <xf numFmtId="172" fontId="288" fillId="0" borderId="70" xfId="27" applyNumberFormat="1" applyFont="1" applyBorder="1" applyAlignment="1">
      <alignment horizontal="center" vertical="center" wrapText="1"/>
    </xf>
    <xf numFmtId="203" fontId="288" fillId="0" borderId="70" xfId="27" applyNumberFormat="1" applyFont="1" applyBorder="1" applyAlignment="1">
      <alignment horizontal="center" vertical="center" wrapText="1"/>
    </xf>
    <xf numFmtId="1" fontId="292" fillId="0" borderId="164" xfId="5" applyNumberFormat="1" applyFont="1" applyFill="1" applyBorder="1" applyAlignment="1">
      <alignment horizontal="center" vertical="center" wrapText="1"/>
    </xf>
    <xf numFmtId="203" fontId="292" fillId="0" borderId="164" xfId="43894" applyNumberFormat="1" applyFont="1" applyBorder="1" applyAlignment="1">
      <alignment horizontal="center" vertical="center"/>
    </xf>
    <xf numFmtId="172" fontId="292" fillId="0" borderId="164" xfId="0" applyNumberFormat="1" applyFont="1" applyBorder="1" applyAlignment="1">
      <alignment horizontal="center" vertical="center"/>
    </xf>
    <xf numFmtId="203" fontId="292" fillId="0" borderId="164" xfId="0" applyNumberFormat="1" applyFont="1" applyBorder="1" applyAlignment="1">
      <alignment horizontal="center" vertical="center"/>
    </xf>
    <xf numFmtId="167" fontId="293" fillId="0" borderId="0" xfId="0" applyNumberFormat="1" applyFont="1" applyAlignment="1">
      <alignment horizontal="center" vertical="center"/>
    </xf>
    <xf numFmtId="1" fontId="293" fillId="0" borderId="0" xfId="8849" applyNumberFormat="1" applyFont="1" applyFill="1" applyBorder="1" applyAlignment="1">
      <alignment horizontal="center" vertical="center" wrapText="1"/>
    </xf>
    <xf numFmtId="167" fontId="293" fillId="0" borderId="164" xfId="0" applyNumberFormat="1" applyFont="1" applyBorder="1" applyAlignment="1">
      <alignment horizontal="center" vertical="center"/>
    </xf>
    <xf numFmtId="1" fontId="293" fillId="0" borderId="164" xfId="8849" applyNumberFormat="1" applyFont="1" applyFill="1" applyBorder="1" applyAlignment="1">
      <alignment horizontal="center" vertical="center" wrapText="1"/>
    </xf>
    <xf numFmtId="198" fontId="293" fillId="0" borderId="164" xfId="5" applyNumberFormat="1" applyFont="1" applyFill="1" applyBorder="1" applyAlignment="1">
      <alignment horizontal="center" vertical="center" wrapText="1"/>
    </xf>
    <xf numFmtId="167" fontId="82" fillId="0" borderId="164" xfId="35088" applyNumberFormat="1" applyFont="1" applyFill="1" applyBorder="1" applyAlignment="1">
      <alignment vertical="center"/>
    </xf>
    <xf numFmtId="179" fontId="292" fillId="0" borderId="164" xfId="35088" applyNumberFormat="1" applyFont="1" applyFill="1" applyBorder="1" applyAlignment="1">
      <alignment horizontal="center" vertical="center"/>
    </xf>
    <xf numFmtId="167" fontId="73" fillId="0" borderId="164" xfId="35088" applyNumberFormat="1" applyFont="1" applyFill="1" applyBorder="1" applyAlignment="1">
      <alignment vertical="center"/>
    </xf>
    <xf numFmtId="167" fontId="2" fillId="0" borderId="1" xfId="35088" applyNumberFormat="1" applyFont="1" applyFill="1" applyBorder="1" applyAlignment="1">
      <alignment vertical="center"/>
    </xf>
    <xf numFmtId="167" fontId="2" fillId="0" borderId="113" xfId="35088" applyNumberFormat="1" applyFont="1" applyFill="1" applyBorder="1" applyAlignment="1">
      <alignment vertical="center"/>
    </xf>
    <xf numFmtId="179" fontId="293" fillId="0" borderId="0" xfId="35088" applyNumberFormat="1" applyFont="1" applyFill="1" applyBorder="1" applyAlignment="1">
      <alignment horizontal="center" vertical="center"/>
    </xf>
    <xf numFmtId="179" fontId="293" fillId="2" borderId="0" xfId="35088" applyNumberFormat="1" applyFont="1" applyFill="1" applyBorder="1" applyAlignment="1">
      <alignment horizontal="center" vertical="center"/>
    </xf>
    <xf numFmtId="167" fontId="287" fillId="0" borderId="164" xfId="35088" applyNumberFormat="1" applyFont="1" applyFill="1" applyBorder="1" applyAlignment="1">
      <alignment vertical="center"/>
    </xf>
    <xf numFmtId="179" fontId="293" fillId="0" borderId="164" xfId="35088" applyNumberFormat="1" applyFont="1" applyFill="1" applyBorder="1" applyAlignment="1">
      <alignment horizontal="center" vertical="center"/>
    </xf>
    <xf numFmtId="0" fontId="2" fillId="0" borderId="0" xfId="44437" applyAlignment="1">
      <alignment horizontal="centerContinuous"/>
    </xf>
    <xf numFmtId="0" fontId="2" fillId="0" borderId="0" xfId="44437"/>
    <xf numFmtId="167" fontId="381" fillId="2" borderId="0" xfId="78" applyNumberFormat="1" applyFont="1" applyFill="1" applyAlignment="1">
      <alignment horizontal="centerContinuous" vertical="center"/>
    </xf>
    <xf numFmtId="0" fontId="2" fillId="2" borderId="0" xfId="44437" applyFill="1"/>
    <xf numFmtId="210" fontId="381" fillId="2" borderId="0" xfId="78" applyNumberFormat="1" applyFont="1" applyFill="1" applyAlignment="1">
      <alignment horizontal="right" vertical="center"/>
    </xf>
    <xf numFmtId="209" fontId="381" fillId="2" borderId="0" xfId="78" applyNumberFormat="1" applyFont="1" applyFill="1" applyAlignment="1">
      <alignment horizontal="right" vertical="center"/>
    </xf>
    <xf numFmtId="209" fontId="382" fillId="2" borderId="0" xfId="78" applyNumberFormat="1" applyFont="1" applyFill="1" applyAlignment="1">
      <alignment horizontal="right" vertical="center"/>
    </xf>
    <xf numFmtId="210" fontId="396" fillId="2" borderId="0" xfId="78" applyNumberFormat="1" applyFont="1" applyFill="1" applyAlignment="1">
      <alignment horizontal="right" vertical="center"/>
    </xf>
    <xf numFmtId="209" fontId="396" fillId="2" borderId="0" xfId="78" applyNumberFormat="1" applyFont="1" applyFill="1" applyAlignment="1">
      <alignment horizontal="right" vertical="center"/>
    </xf>
    <xf numFmtId="211" fontId="381" fillId="2" borderId="0" xfId="78" applyNumberFormat="1" applyFont="1" applyFill="1" applyAlignment="1">
      <alignment horizontal="right" vertical="center"/>
    </xf>
    <xf numFmtId="167" fontId="381" fillId="2" borderId="0" xfId="78" applyNumberFormat="1" applyFont="1" applyFill="1" applyAlignment="1">
      <alignment horizontal="center" vertical="center"/>
    </xf>
    <xf numFmtId="212" fontId="381" fillId="2" borderId="0" xfId="78" applyNumberFormat="1" applyFont="1" applyFill="1" applyAlignment="1">
      <alignment horizontal="right" vertical="center"/>
    </xf>
    <xf numFmtId="212" fontId="396" fillId="2" borderId="0" xfId="78" applyNumberFormat="1" applyFont="1" applyFill="1" applyAlignment="1">
      <alignment horizontal="right" vertical="center"/>
    </xf>
    <xf numFmtId="210" fontId="2" fillId="0" borderId="0" xfId="44437" applyNumberFormat="1"/>
    <xf numFmtId="14" fontId="2" fillId="0" borderId="0" xfId="44437" applyNumberFormat="1"/>
    <xf numFmtId="168" fontId="0" fillId="0" borderId="0" xfId="44438" applyFont="1"/>
    <xf numFmtId="209" fontId="2" fillId="0" borderId="0" xfId="44437" applyNumberFormat="1"/>
    <xf numFmtId="0" fontId="2" fillId="0" borderId="0" xfId="44437" applyAlignment="1">
      <alignment vertical="center"/>
    </xf>
    <xf numFmtId="0" fontId="287" fillId="0" borderId="0" xfId="44437" applyFont="1"/>
    <xf numFmtId="0" fontId="287" fillId="33" borderId="163" xfId="44437" applyFont="1" applyFill="1" applyBorder="1" applyAlignment="1">
      <alignment horizontal="centerContinuous"/>
    </xf>
    <xf numFmtId="0" fontId="287" fillId="33" borderId="164" xfId="44437" applyFont="1" applyFill="1" applyBorder="1" applyAlignment="1">
      <alignment horizontal="center"/>
    </xf>
    <xf numFmtId="0" fontId="2" fillId="0" borderId="163" xfId="44437" applyBorder="1" applyAlignment="1">
      <alignment horizontal="centerContinuous" vertical="center"/>
    </xf>
    <xf numFmtId="3" fontId="2" fillId="0" borderId="164" xfId="44437" applyNumberFormat="1" applyBorder="1" applyAlignment="1">
      <alignment horizontal="center"/>
    </xf>
    <xf numFmtId="3" fontId="2" fillId="0" borderId="0" xfId="44437" applyNumberFormat="1"/>
    <xf numFmtId="9" fontId="283" fillId="0" borderId="164" xfId="8801" applyBorder="1" applyAlignment="1">
      <alignment horizontal="center" vertical="center"/>
    </xf>
    <xf numFmtId="9" fontId="283" fillId="0" borderId="164" xfId="8801" applyFill="1" applyBorder="1" applyAlignment="1">
      <alignment horizontal="center" vertical="center"/>
    </xf>
    <xf numFmtId="9" fontId="330" fillId="0" borderId="164" xfId="8801" applyFont="1" applyBorder="1" applyAlignment="1">
      <alignment horizontal="center" vertical="center"/>
    </xf>
    <xf numFmtId="168" fontId="0" fillId="0" borderId="164" xfId="44116" applyFont="1" applyBorder="1" applyAlignment="1">
      <alignment horizontal="center" vertical="center"/>
    </xf>
    <xf numFmtId="9" fontId="0" fillId="0" borderId="164" xfId="8801" applyFont="1" applyBorder="1" applyAlignment="1">
      <alignment vertical="center"/>
    </xf>
    <xf numFmtId="222" fontId="0" fillId="0" borderId="164" xfId="44116" applyNumberFormat="1" applyFont="1" applyBorder="1" applyAlignment="1">
      <alignment vertical="center"/>
    </xf>
    <xf numFmtId="168" fontId="330" fillId="2" borderId="164" xfId="44116" applyFont="1" applyFill="1" applyBorder="1" applyAlignment="1">
      <alignment horizontal="center" vertical="center" wrapText="1"/>
    </xf>
    <xf numFmtId="9" fontId="330" fillId="2" borderId="164" xfId="8801" applyFont="1" applyFill="1" applyBorder="1" applyAlignment="1">
      <alignment horizontal="center" vertical="center" wrapText="1"/>
    </xf>
    <xf numFmtId="9" fontId="330" fillId="2" borderId="164" xfId="8801" applyFont="1" applyFill="1" applyBorder="1" applyAlignment="1">
      <alignment horizontal="center" vertical="center"/>
    </xf>
    <xf numFmtId="0" fontId="0" fillId="0" borderId="168" xfId="0" applyBorder="1" applyAlignment="1">
      <alignment horizontal="center" vertical="center" wrapText="1"/>
    </xf>
    <xf numFmtId="200" fontId="0" fillId="0" borderId="168" xfId="0" applyNumberFormat="1" applyBorder="1" applyAlignment="1">
      <alignment horizontal="center" vertical="center" wrapText="1"/>
    </xf>
    <xf numFmtId="44" fontId="292" fillId="0" borderId="158" xfId="4" applyNumberFormat="1" applyFont="1" applyBorder="1" applyAlignment="1">
      <alignment horizontal="left" vertical="center"/>
    </xf>
    <xf numFmtId="44" fontId="292" fillId="0" borderId="159" xfId="4" applyNumberFormat="1" applyFont="1" applyBorder="1" applyAlignment="1">
      <alignment horizontal="left" vertical="center"/>
    </xf>
    <xf numFmtId="0" fontId="301" fillId="0" borderId="18" xfId="0" applyFont="1" applyBorder="1" applyAlignment="1">
      <alignment horizontal="center" vertical="center" wrapText="1"/>
    </xf>
    <xf numFmtId="0" fontId="0" fillId="0" borderId="18" xfId="0" applyBorder="1" applyAlignment="1">
      <alignment horizontal="center"/>
    </xf>
    <xf numFmtId="0" fontId="0" fillId="0" borderId="31" xfId="0" applyBorder="1" applyAlignment="1">
      <alignment horizontal="center"/>
    </xf>
    <xf numFmtId="0" fontId="289" fillId="0" borderId="164" xfId="0" applyFont="1" applyBorder="1" applyAlignment="1">
      <alignment vertical="center"/>
    </xf>
    <xf numFmtId="0" fontId="301" fillId="0" borderId="164" xfId="0" applyFont="1" applyBorder="1" applyAlignment="1">
      <alignment horizontal="center" vertical="center"/>
    </xf>
    <xf numFmtId="179" fontId="289" fillId="0" borderId="164" xfId="0" applyNumberFormat="1" applyFont="1" applyBorder="1" applyAlignment="1">
      <alignment horizontal="center" vertical="center" wrapText="1"/>
    </xf>
    <xf numFmtId="179" fontId="301" fillId="0" borderId="164" xfId="0" applyNumberFormat="1" applyFont="1" applyBorder="1" applyAlignment="1">
      <alignment horizontal="center" vertical="center" wrapText="1"/>
    </xf>
    <xf numFmtId="0" fontId="301" fillId="0" borderId="164" xfId="0" applyFont="1" applyBorder="1" applyAlignment="1">
      <alignment vertical="center"/>
    </xf>
    <xf numFmtId="0" fontId="294" fillId="0" borderId="164" xfId="0" applyFont="1" applyBorder="1" applyAlignment="1">
      <alignment horizontal="center" vertical="center"/>
    </xf>
    <xf numFmtId="3" fontId="288" fillId="0" borderId="164" xfId="0" applyNumberFormat="1" applyFont="1" applyBorder="1" applyAlignment="1">
      <alignment horizontal="center" vertical="center"/>
    </xf>
    <xf numFmtId="3" fontId="294" fillId="0" borderId="164" xfId="0" applyNumberFormat="1" applyFont="1" applyBorder="1" applyAlignment="1">
      <alignment horizontal="center" vertical="center"/>
    </xf>
    <xf numFmtId="200" fontId="0" fillId="0" borderId="85"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409" fillId="0" borderId="0" xfId="44433" applyAlignment="1">
      <alignment vertical="center"/>
    </xf>
    <xf numFmtId="204" fontId="330" fillId="0" borderId="35" xfId="44433" applyNumberFormat="1" applyFont="1" applyBorder="1" applyAlignment="1">
      <alignment vertical="center"/>
    </xf>
    <xf numFmtId="204" fontId="330" fillId="0" borderId="2" xfId="44433" applyNumberFormat="1" applyFont="1" applyBorder="1" applyAlignment="1">
      <alignment vertical="center"/>
    </xf>
    <xf numFmtId="0" fontId="409" fillId="0" borderId="164" xfId="44433" applyBorder="1" applyAlignment="1">
      <alignment vertical="center"/>
    </xf>
    <xf numFmtId="49" fontId="409" fillId="0" borderId="164" xfId="44433" applyNumberFormat="1" applyBorder="1" applyAlignment="1">
      <alignment vertical="center"/>
    </xf>
    <xf numFmtId="222" fontId="283" fillId="0" borderId="164" xfId="44433" applyNumberFormat="1" applyFont="1" applyBorder="1" applyAlignment="1">
      <alignment vertical="center"/>
    </xf>
    <xf numFmtId="222" fontId="409" fillId="0" borderId="164" xfId="44433" applyNumberFormat="1" applyBorder="1" applyAlignment="1">
      <alignment vertical="center"/>
    </xf>
    <xf numFmtId="222" fontId="283" fillId="0" borderId="164" xfId="44433" applyNumberFormat="1" applyFont="1" applyBorder="1" applyAlignment="1">
      <alignment horizontal="center" vertical="center"/>
    </xf>
    <xf numFmtId="222" fontId="283" fillId="0" borderId="164" xfId="44433" applyNumberFormat="1" applyFont="1" applyBorder="1" applyAlignment="1">
      <alignment horizontal="right" vertical="center"/>
    </xf>
    <xf numFmtId="49" fontId="283" fillId="0" borderId="164" xfId="44433" applyNumberFormat="1" applyFont="1" applyBorder="1" applyAlignment="1">
      <alignment vertical="center"/>
    </xf>
    <xf numFmtId="167" fontId="330" fillId="0" borderId="164" xfId="44433" applyNumberFormat="1" applyFont="1" applyBorder="1" applyAlignment="1">
      <alignment horizontal="center" vertical="center" wrapText="1"/>
    </xf>
    <xf numFmtId="222" fontId="330" fillId="0" borderId="164" xfId="44433" applyNumberFormat="1" applyFont="1" applyBorder="1" applyAlignment="1">
      <alignment vertical="center"/>
    </xf>
    <xf numFmtId="167" fontId="283" fillId="0" borderId="164" xfId="44433" applyNumberFormat="1" applyFont="1" applyBorder="1" applyAlignment="1">
      <alignment horizontal="left" vertical="center"/>
    </xf>
    <xf numFmtId="49" fontId="283" fillId="0" borderId="164" xfId="44433" applyNumberFormat="1" applyFont="1" applyBorder="1" applyAlignment="1">
      <alignment horizontal="left" vertical="center"/>
    </xf>
    <xf numFmtId="0" fontId="409" fillId="0" borderId="164" xfId="44433" applyBorder="1" applyAlignment="1">
      <alignment horizontal="left" vertical="center"/>
    </xf>
    <xf numFmtId="49" fontId="330" fillId="40" borderId="54" xfId="44433" applyNumberFormat="1" applyFont="1" applyFill="1" applyBorder="1" applyAlignment="1">
      <alignment horizontal="center" vertical="center"/>
    </xf>
    <xf numFmtId="222" fontId="330" fillId="40" borderId="54" xfId="44433" applyNumberFormat="1" applyFont="1" applyFill="1" applyBorder="1" applyAlignment="1">
      <alignment vertical="center"/>
    </xf>
    <xf numFmtId="43" fontId="409" fillId="0" borderId="0" xfId="44433" applyNumberFormat="1" applyAlignment="1">
      <alignment vertical="center"/>
    </xf>
    <xf numFmtId="4" fontId="409" fillId="0" borderId="0" xfId="44433" applyNumberFormat="1" applyAlignment="1">
      <alignment vertical="center"/>
    </xf>
    <xf numFmtId="0" fontId="399" fillId="0" borderId="0" xfId="44433" applyFont="1" applyAlignment="1">
      <alignment vertical="top"/>
    </xf>
    <xf numFmtId="0" fontId="283" fillId="0" borderId="0" xfId="44433" applyFont="1" applyAlignment="1">
      <alignment vertical="center"/>
    </xf>
    <xf numFmtId="0" fontId="399" fillId="0" borderId="0" xfId="44433" applyFont="1" applyAlignment="1">
      <alignment vertical="center"/>
    </xf>
    <xf numFmtId="9" fontId="283" fillId="0" borderId="0" xfId="8801" applyFill="1" applyAlignment="1">
      <alignment vertical="center"/>
    </xf>
    <xf numFmtId="168" fontId="283" fillId="0" borderId="0" xfId="44116" applyFont="1" applyFill="1" applyAlignment="1">
      <alignment vertical="center"/>
    </xf>
    <xf numFmtId="9" fontId="409" fillId="0" borderId="0" xfId="44433" applyNumberFormat="1" applyAlignment="1">
      <alignment vertical="center"/>
    </xf>
    <xf numFmtId="9" fontId="0" fillId="0" borderId="0" xfId="8801" applyFont="1" applyFill="1" applyAlignment="1">
      <alignment vertical="center"/>
    </xf>
    <xf numFmtId="222" fontId="409" fillId="0" borderId="0" xfId="44433" applyNumberFormat="1" applyAlignment="1">
      <alignment vertical="center"/>
    </xf>
    <xf numFmtId="168" fontId="0" fillId="0" borderId="0" xfId="44116" applyFont="1" applyBorder="1" applyAlignment="1">
      <alignment horizontal="center" vertical="center"/>
    </xf>
    <xf numFmtId="0" fontId="330" fillId="0" borderId="0" xfId="44433" applyFont="1" applyAlignment="1">
      <alignment horizontal="centerContinuous" vertical="center"/>
    </xf>
    <xf numFmtId="0" fontId="283" fillId="0" borderId="0" xfId="44433" applyFont="1" applyAlignment="1">
      <alignment horizontal="centerContinuous" vertical="center"/>
    </xf>
    <xf numFmtId="4" fontId="283" fillId="0" borderId="0" xfId="44433" applyNumberFormat="1" applyFont="1" applyAlignment="1">
      <alignment horizontal="centerContinuous" vertical="center"/>
    </xf>
    <xf numFmtId="14" fontId="330" fillId="0" borderId="0" xfId="44433" applyNumberFormat="1" applyFont="1" applyAlignment="1">
      <alignment horizontal="centerContinuous" vertical="center"/>
    </xf>
    <xf numFmtId="167" fontId="283" fillId="0" borderId="0" xfId="44433" applyNumberFormat="1" applyFont="1" applyAlignment="1">
      <alignment vertical="center"/>
    </xf>
    <xf numFmtId="13" fontId="283" fillId="0" borderId="0" xfId="44433" applyNumberFormat="1" applyFont="1" applyAlignment="1">
      <alignment vertical="center"/>
    </xf>
    <xf numFmtId="4" fontId="283" fillId="0" borderId="0" xfId="44433" applyNumberFormat="1" applyFont="1" applyAlignment="1">
      <alignment vertical="center"/>
    </xf>
    <xf numFmtId="0" fontId="338" fillId="0" borderId="0" xfId="44433" applyFont="1" applyAlignment="1">
      <alignment horizontal="center" vertical="center"/>
    </xf>
    <xf numFmtId="4" fontId="283" fillId="0" borderId="0" xfId="44433" applyNumberFormat="1" applyFont="1" applyAlignment="1">
      <alignment vertical="center" wrapText="1"/>
    </xf>
    <xf numFmtId="9" fontId="283" fillId="0" borderId="0" xfId="8801" applyBorder="1" applyAlignment="1">
      <alignment horizontal="center" vertical="center"/>
    </xf>
    <xf numFmtId="0" fontId="330" fillId="0" borderId="0" xfId="44433" applyFont="1" applyAlignment="1">
      <alignment horizontal="center" vertical="center"/>
    </xf>
    <xf numFmtId="168" fontId="338" fillId="0" borderId="0" xfId="44116" applyFont="1" applyBorder="1" applyAlignment="1">
      <alignment vertical="center"/>
    </xf>
    <xf numFmtId="173" fontId="338" fillId="0" borderId="0" xfId="8801" applyNumberFormat="1" applyFont="1" applyBorder="1" applyAlignment="1">
      <alignment horizontal="center" vertical="center"/>
    </xf>
    <xf numFmtId="189" fontId="283" fillId="0" borderId="0" xfId="44433" applyNumberFormat="1" applyFont="1" applyAlignment="1">
      <alignment vertical="center"/>
    </xf>
    <xf numFmtId="168" fontId="283" fillId="0" borderId="0" xfId="44433" applyNumberFormat="1" applyFont="1" applyAlignment="1">
      <alignment vertical="center"/>
    </xf>
    <xf numFmtId="0" fontId="283" fillId="0" borderId="0" xfId="44433" applyFont="1" applyAlignment="1">
      <alignment vertical="center" wrapText="1"/>
    </xf>
    <xf numFmtId="168" fontId="330" fillId="0" borderId="0" xfId="44116" applyFont="1" applyBorder="1" applyAlignment="1">
      <alignment vertical="center"/>
    </xf>
    <xf numFmtId="0" fontId="409" fillId="2" borderId="0" xfId="44433" applyFill="1" applyAlignment="1">
      <alignment vertical="center"/>
    </xf>
    <xf numFmtId="204" fontId="330" fillId="2" borderId="164" xfId="44433" applyNumberFormat="1" applyFont="1" applyFill="1" applyBorder="1" applyAlignment="1">
      <alignment horizontal="center" vertical="center" wrapText="1"/>
    </xf>
    <xf numFmtId="0" fontId="282" fillId="0" borderId="0" xfId="44058" applyFont="1" applyAlignment="1">
      <alignment vertical="center"/>
    </xf>
    <xf numFmtId="0" fontId="338" fillId="0" borderId="0" xfId="44058" applyFont="1" applyAlignment="1">
      <alignment vertical="center"/>
    </xf>
    <xf numFmtId="168" fontId="282" fillId="0" borderId="0" xfId="44116" applyFont="1" applyFill="1" applyAlignment="1">
      <alignment vertical="center"/>
    </xf>
    <xf numFmtId="0" fontId="338" fillId="0" borderId="164" xfId="44058" applyFont="1" applyBorder="1" applyAlignment="1">
      <alignment horizontal="center" vertical="center" wrapText="1"/>
    </xf>
    <xf numFmtId="0" fontId="338" fillId="0" borderId="164" xfId="44058" applyFont="1" applyBorder="1" applyAlignment="1">
      <alignment horizontal="centerContinuous" vertical="center" wrapText="1"/>
    </xf>
    <xf numFmtId="0" fontId="282" fillId="0" borderId="158" xfId="44058" applyFont="1" applyBorder="1" applyAlignment="1">
      <alignment horizontal="centerContinuous" vertical="center" wrapText="1"/>
    </xf>
    <xf numFmtId="0" fontId="282" fillId="0" borderId="159" xfId="44058" applyFont="1" applyBorder="1" applyAlignment="1">
      <alignment horizontal="centerContinuous" vertical="center" wrapText="1"/>
    </xf>
    <xf numFmtId="0" fontId="282" fillId="0" borderId="158" xfId="44058" applyFont="1" applyBorder="1" applyAlignment="1">
      <alignment horizontal="centerContinuous" vertical="center"/>
    </xf>
    <xf numFmtId="0" fontId="282" fillId="0" borderId="159" xfId="44058" applyFont="1" applyBorder="1" applyAlignment="1">
      <alignment horizontal="centerContinuous" vertical="center"/>
    </xf>
    <xf numFmtId="0" fontId="282" fillId="0" borderId="2" xfId="44058" applyFont="1" applyBorder="1" applyAlignment="1">
      <alignment vertical="center"/>
    </xf>
    <xf numFmtId="0" fontId="338" fillId="0" borderId="168" xfId="44058" applyFont="1" applyBorder="1" applyAlignment="1">
      <alignment horizontal="center" vertical="center" wrapText="1"/>
    </xf>
    <xf numFmtId="168" fontId="338" fillId="0" borderId="168" xfId="44116" applyFont="1" applyFill="1" applyBorder="1" applyAlignment="1">
      <alignment horizontal="center" vertical="center" wrapText="1"/>
    </xf>
    <xf numFmtId="4" fontId="338" fillId="0" borderId="168" xfId="44058" applyNumberFormat="1" applyFont="1" applyBorder="1" applyAlignment="1">
      <alignment horizontal="center" vertical="center" wrapText="1"/>
    </xf>
    <xf numFmtId="0" fontId="282" fillId="0" borderId="85" xfId="44058" applyFont="1" applyBorder="1" applyAlignment="1">
      <alignment horizontal="center" vertical="center" textRotation="90"/>
    </xf>
    <xf numFmtId="0" fontId="282" fillId="0" borderId="4" xfId="44058" applyFont="1" applyBorder="1" applyAlignment="1">
      <alignment horizontal="center" vertical="center" textRotation="90"/>
    </xf>
    <xf numFmtId="0" fontId="282" fillId="0" borderId="164" xfId="44058" applyFont="1" applyBorder="1" applyAlignment="1">
      <alignment vertical="center"/>
    </xf>
    <xf numFmtId="167" fontId="282" fillId="0" borderId="164" xfId="44058" applyNumberFormat="1" applyFont="1" applyBorder="1" applyAlignment="1">
      <alignment vertical="center"/>
    </xf>
    <xf numFmtId="4" fontId="282" fillId="0" borderId="163" xfId="44058" applyNumberFormat="1" applyFont="1" applyBorder="1" applyAlignment="1">
      <alignment vertical="center"/>
    </xf>
    <xf numFmtId="221" fontId="282" fillId="0" borderId="164" xfId="44116" applyNumberFormat="1" applyFont="1" applyFill="1" applyBorder="1" applyAlignment="1">
      <alignment vertical="center"/>
    </xf>
    <xf numFmtId="0" fontId="282" fillId="0" borderId="164" xfId="4" applyFont="1" applyBorder="1" applyAlignment="1">
      <alignment vertical="center"/>
    </xf>
    <xf numFmtId="4" fontId="282" fillId="0" borderId="35" xfId="44058" applyNumberFormat="1" applyFont="1" applyBorder="1" applyAlignment="1">
      <alignment vertical="center"/>
    </xf>
    <xf numFmtId="0" fontId="338" fillId="0" borderId="164" xfId="44058" applyFont="1" applyBorder="1" applyAlignment="1">
      <alignment horizontal="center" vertical="center"/>
    </xf>
    <xf numFmtId="4" fontId="338" fillId="0" borderId="35" xfId="44058" applyNumberFormat="1" applyFont="1" applyBorder="1" applyAlignment="1">
      <alignment vertical="center"/>
    </xf>
    <xf numFmtId="221" fontId="338" fillId="0" borderId="18" xfId="44116" applyNumberFormat="1" applyFont="1" applyFill="1" applyBorder="1" applyAlignment="1">
      <alignment vertical="center"/>
    </xf>
    <xf numFmtId="221" fontId="338" fillId="0" borderId="2" xfId="44116" applyNumberFormat="1" applyFont="1" applyFill="1" applyBorder="1" applyAlignment="1">
      <alignment vertical="center"/>
    </xf>
    <xf numFmtId="0" fontId="282" fillId="0" borderId="0" xfId="44058" applyFont="1" applyAlignment="1">
      <alignment horizontal="center" vertical="center" textRotation="90"/>
    </xf>
    <xf numFmtId="4" fontId="282" fillId="0" borderId="0" xfId="44058" applyNumberFormat="1" applyFont="1" applyAlignment="1">
      <alignment vertical="center"/>
    </xf>
    <xf numFmtId="4" fontId="282" fillId="0" borderId="168" xfId="44058" applyNumberFormat="1" applyFont="1" applyBorder="1" applyAlignment="1">
      <alignment vertical="center"/>
    </xf>
    <xf numFmtId="221" fontId="282" fillId="0" borderId="0" xfId="44116" applyNumberFormat="1" applyFont="1" applyFill="1" applyAlignment="1">
      <alignment vertical="center"/>
    </xf>
    <xf numFmtId="221" fontId="282" fillId="0" borderId="158" xfId="44116" applyNumberFormat="1" applyFont="1" applyFill="1" applyBorder="1" applyAlignment="1">
      <alignment vertical="center"/>
    </xf>
    <xf numFmtId="221" fontId="338" fillId="0" borderId="164" xfId="44116" applyNumberFormat="1" applyFont="1" applyFill="1" applyBorder="1" applyAlignment="1">
      <alignment horizontal="center" vertical="center" wrapText="1"/>
    </xf>
    <xf numFmtId="221" fontId="338" fillId="0" borderId="35" xfId="44116" applyNumberFormat="1" applyFont="1" applyFill="1" applyBorder="1" applyAlignment="1">
      <alignment vertical="center"/>
    </xf>
    <xf numFmtId="0" fontId="282" fillId="0" borderId="168" xfId="44058" applyFont="1" applyBorder="1" applyAlignment="1">
      <alignment vertical="center"/>
    </xf>
    <xf numFmtId="0" fontId="410" fillId="0" borderId="4" xfId="44058" applyFont="1" applyBorder="1" applyAlignment="1">
      <alignment horizontal="center" vertical="center" textRotation="90" wrapText="1"/>
    </xf>
    <xf numFmtId="167" fontId="282" fillId="0" borderId="4" xfId="44439" applyNumberFormat="1" applyFont="1" applyFill="1" applyBorder="1" applyAlignment="1">
      <alignment vertical="center"/>
    </xf>
    <xf numFmtId="189" fontId="282" fillId="0" borderId="0" xfId="44058" applyNumberFormat="1" applyFont="1" applyAlignment="1">
      <alignment vertical="center"/>
    </xf>
    <xf numFmtId="0" fontId="282" fillId="0" borderId="167" xfId="44058" applyFont="1" applyBorder="1" applyAlignment="1">
      <alignment vertical="center"/>
    </xf>
    <xf numFmtId="167" fontId="282" fillId="0" borderId="171" xfId="44058" applyNumberFormat="1" applyFont="1" applyBorder="1" applyAlignment="1">
      <alignment vertical="center"/>
    </xf>
    <xf numFmtId="167" fontId="282" fillId="0" borderId="0" xfId="44058" applyNumberFormat="1" applyFont="1" applyAlignment="1">
      <alignment vertical="center"/>
    </xf>
    <xf numFmtId="4" fontId="282" fillId="0" borderId="158" xfId="44058" applyNumberFormat="1" applyFont="1" applyBorder="1" applyAlignment="1">
      <alignment vertical="center"/>
    </xf>
    <xf numFmtId="207" fontId="282" fillId="0" borderId="0" xfId="44058" applyNumberFormat="1" applyFont="1" applyAlignment="1">
      <alignment vertical="center"/>
    </xf>
    <xf numFmtId="4" fontId="338" fillId="0" borderId="158" xfId="44058" applyNumberFormat="1" applyFont="1" applyBorder="1" applyAlignment="1">
      <alignment vertical="center"/>
    </xf>
    <xf numFmtId="221" fontId="338" fillId="0" borderId="158" xfId="44116" applyNumberFormat="1" applyFont="1" applyFill="1" applyBorder="1" applyAlignment="1">
      <alignment vertical="center"/>
    </xf>
    <xf numFmtId="221" fontId="338" fillId="0" borderId="164" xfId="44116" applyNumberFormat="1" applyFont="1" applyFill="1" applyBorder="1" applyAlignment="1">
      <alignment vertical="center"/>
    </xf>
    <xf numFmtId="168" fontId="381" fillId="0" borderId="0" xfId="44116" applyFont="1" applyFill="1" applyAlignment="1">
      <alignment vertical="center"/>
    </xf>
    <xf numFmtId="9" fontId="282" fillId="0" borderId="172" xfId="8801" applyFont="1" applyFill="1" applyBorder="1" applyAlignment="1">
      <alignment vertical="center"/>
    </xf>
    <xf numFmtId="0" fontId="282" fillId="0" borderId="0" xfId="44058" applyFont="1" applyAlignment="1">
      <alignment horizontal="right" vertical="center"/>
    </xf>
    <xf numFmtId="0" fontId="338" fillId="0" borderId="19" xfId="44058" applyFont="1" applyBorder="1" applyAlignment="1">
      <alignment horizontal="center" vertical="center"/>
    </xf>
    <xf numFmtId="4" fontId="338" fillId="0" borderId="14" xfId="44058" applyNumberFormat="1" applyFont="1" applyBorder="1" applyAlignment="1">
      <alignment vertical="center"/>
    </xf>
    <xf numFmtId="221" fontId="338" fillId="0" borderId="14" xfId="44116" applyNumberFormat="1" applyFont="1" applyFill="1" applyBorder="1" applyAlignment="1">
      <alignment vertical="center"/>
    </xf>
    <xf numFmtId="221" fontId="338" fillId="0" borderId="15" xfId="44116" applyNumberFormat="1" applyFont="1" applyFill="1" applyBorder="1" applyAlignment="1">
      <alignment vertical="center"/>
    </xf>
    <xf numFmtId="4" fontId="338" fillId="0" borderId="14" xfId="44116" applyNumberFormat="1" applyFont="1" applyFill="1" applyBorder="1" applyAlignment="1">
      <alignment vertical="center"/>
    </xf>
    <xf numFmtId="0" fontId="338" fillId="0" borderId="13" xfId="44058" applyFont="1" applyBorder="1" applyAlignment="1">
      <alignment horizontal="center" vertical="center"/>
    </xf>
    <xf numFmtId="49" fontId="338" fillId="0" borderId="164" xfId="44058" applyNumberFormat="1" applyFont="1" applyBorder="1" applyAlignment="1">
      <alignment horizontal="center" vertical="center" wrapText="1"/>
    </xf>
    <xf numFmtId="0" fontId="282" fillId="0" borderId="0" xfId="44058" applyFont="1" applyAlignment="1">
      <alignment horizontal="center" vertical="center"/>
    </xf>
    <xf numFmtId="167" fontId="282" fillId="0" borderId="173" xfId="44058" applyNumberFormat="1" applyFont="1" applyBorder="1" applyAlignment="1">
      <alignment vertical="center"/>
    </xf>
    <xf numFmtId="4" fontId="282" fillId="0" borderId="174" xfId="44058" applyNumberFormat="1" applyFont="1" applyBorder="1" applyAlignment="1">
      <alignment vertical="center"/>
    </xf>
    <xf numFmtId="0" fontId="282" fillId="0" borderId="175" xfId="44058" applyFont="1" applyBorder="1" applyAlignment="1">
      <alignment vertical="center"/>
    </xf>
    <xf numFmtId="0" fontId="338" fillId="0" borderId="18" xfId="44058" applyFont="1" applyBorder="1" applyAlignment="1">
      <alignment horizontal="center" vertical="center"/>
    </xf>
    <xf numFmtId="4" fontId="338" fillId="0" borderId="0" xfId="44058" applyNumberFormat="1" applyFont="1" applyAlignment="1">
      <alignment vertical="center"/>
    </xf>
    <xf numFmtId="0" fontId="338" fillId="0" borderId="175" xfId="44058" applyFont="1" applyBorder="1" applyAlignment="1">
      <alignment horizontal="center" vertical="center" wrapText="1"/>
    </xf>
    <xf numFmtId="49" fontId="338" fillId="0" borderId="175" xfId="44058" applyNumberFormat="1" applyFont="1" applyBorder="1" applyAlignment="1">
      <alignment horizontal="center" vertical="center" wrapText="1"/>
    </xf>
    <xf numFmtId="0" fontId="411" fillId="0" borderId="0" xfId="44058" applyFont="1" applyAlignment="1">
      <alignment vertical="center"/>
    </xf>
    <xf numFmtId="43" fontId="282" fillId="0" borderId="0" xfId="44058" applyNumberFormat="1" applyFont="1" applyAlignment="1">
      <alignment vertical="center"/>
    </xf>
    <xf numFmtId="213" fontId="306" fillId="0" borderId="18" xfId="1" applyNumberFormat="1" applyFont="1" applyFill="1" applyBorder="1" applyAlignment="1">
      <alignment horizontal="center" vertical="center" wrapText="1"/>
    </xf>
    <xf numFmtId="181" fontId="300" fillId="0" borderId="175" xfId="0" applyNumberFormat="1" applyFont="1" applyBorder="1" applyAlignment="1">
      <alignment horizontal="left" vertical="center" wrapText="1"/>
    </xf>
    <xf numFmtId="3" fontId="300" fillId="0" borderId="175" xfId="1" applyNumberFormat="1" applyFont="1" applyFill="1" applyBorder="1" applyAlignment="1">
      <alignment horizontal="center" vertical="center" wrapText="1"/>
    </xf>
    <xf numFmtId="183" fontId="300" fillId="0" borderId="175" xfId="1" applyNumberFormat="1" applyFont="1" applyFill="1" applyBorder="1" applyAlignment="1">
      <alignment horizontal="center" vertical="center" wrapText="1"/>
    </xf>
    <xf numFmtId="15" fontId="300" fillId="0" borderId="175" xfId="0" applyNumberFormat="1" applyFont="1" applyBorder="1" applyAlignment="1">
      <alignment horizontal="center" vertical="center" wrapText="1"/>
    </xf>
    <xf numFmtId="9" fontId="300" fillId="0" borderId="175" xfId="0" applyNumberFormat="1" applyFont="1" applyBorder="1" applyAlignment="1">
      <alignment horizontal="center" vertical="center" wrapText="1"/>
    </xf>
    <xf numFmtId="181" fontId="300" fillId="0" borderId="164" xfId="0" applyNumberFormat="1" applyFont="1" applyBorder="1" applyAlignment="1">
      <alignment horizontal="left" vertical="center" wrapText="1"/>
    </xf>
    <xf numFmtId="3" fontId="300" fillId="0" borderId="164" xfId="1" applyNumberFormat="1" applyFont="1" applyFill="1" applyBorder="1" applyAlignment="1">
      <alignment horizontal="center" vertical="center" wrapText="1"/>
    </xf>
    <xf numFmtId="183" fontId="300" fillId="0" borderId="164" xfId="1" applyNumberFormat="1" applyFont="1" applyFill="1" applyBorder="1" applyAlignment="1">
      <alignment horizontal="center" vertical="center" wrapText="1"/>
    </xf>
    <xf numFmtId="0" fontId="306" fillId="0" borderId="164" xfId="0" applyFont="1" applyBorder="1" applyAlignment="1">
      <alignment horizontal="center" vertical="center" wrapText="1"/>
    </xf>
    <xf numFmtId="168" fontId="300" fillId="0" borderId="164" xfId="0" applyNumberFormat="1" applyFont="1" applyBorder="1" applyAlignment="1">
      <alignment horizontal="center" vertical="center" wrapText="1"/>
    </xf>
    <xf numFmtId="0" fontId="406" fillId="0" borderId="175" xfId="44420" applyFont="1" applyBorder="1" applyAlignment="1">
      <alignment horizontal="left" vertical="center" wrapText="1"/>
    </xf>
    <xf numFmtId="0" fontId="406" fillId="0" borderId="175" xfId="44420" applyFont="1" applyBorder="1" applyAlignment="1">
      <alignment horizontal="center" vertical="center" wrapText="1"/>
    </xf>
    <xf numFmtId="0" fontId="406" fillId="0" borderId="175" xfId="44420" applyFont="1" applyBorder="1" applyAlignment="1">
      <alignment wrapText="1"/>
    </xf>
    <xf numFmtId="0" fontId="289" fillId="0" borderId="175" xfId="44152" applyFont="1" applyBorder="1" applyAlignment="1">
      <alignment vertical="center" wrapText="1"/>
    </xf>
    <xf numFmtId="0" fontId="289" fillId="0" borderId="175" xfId="44152" applyFont="1" applyBorder="1" applyAlignment="1">
      <alignment horizontal="center" vertical="center" wrapText="1"/>
    </xf>
    <xf numFmtId="44" fontId="292" fillId="0" borderId="174" xfId="4" applyNumberFormat="1" applyFont="1" applyBorder="1" applyAlignment="1">
      <alignment horizontal="left" vertical="center"/>
    </xf>
    <xf numFmtId="170" fontId="0" fillId="0" borderId="175" xfId="5" applyNumberFormat="1" applyFont="1" applyFill="1" applyBorder="1" applyAlignment="1">
      <alignment vertical="center"/>
    </xf>
    <xf numFmtId="185" fontId="0" fillId="0" borderId="175" xfId="2" applyNumberFormat="1" applyFont="1" applyBorder="1" applyAlignment="1">
      <alignment vertical="center"/>
    </xf>
    <xf numFmtId="0" fontId="293" fillId="2" borderId="0" xfId="0" applyFont="1" applyFill="1" applyAlignment="1">
      <alignment horizontal="left" vertical="center" wrapText="1"/>
    </xf>
    <xf numFmtId="0" fontId="293" fillId="2" borderId="0" xfId="0" applyFont="1" applyFill="1" applyAlignment="1">
      <alignment vertical="center" wrapText="1"/>
    </xf>
    <xf numFmtId="0" fontId="306" fillId="2" borderId="0" xfId="4" applyFont="1" applyFill="1" applyAlignment="1">
      <alignment horizontal="left" vertical="center"/>
    </xf>
    <xf numFmtId="14" fontId="292" fillId="0" borderId="175" xfId="44408" applyNumberFormat="1" applyFont="1" applyBorder="1" applyAlignment="1">
      <alignment horizontal="center" vertical="center" wrapText="1"/>
    </xf>
    <xf numFmtId="196" fontId="292" fillId="0" borderId="175" xfId="44408" applyNumberFormat="1" applyFont="1" applyBorder="1" applyAlignment="1">
      <alignment vertical="center" wrapText="1"/>
    </xf>
    <xf numFmtId="0" fontId="292" fillId="0" borderId="175" xfId="44408" applyFont="1" applyBorder="1" applyAlignment="1">
      <alignment vertical="center"/>
    </xf>
    <xf numFmtId="14" fontId="292" fillId="0" borderId="175" xfId="0" applyNumberFormat="1" applyFont="1" applyBorder="1" applyAlignment="1">
      <alignment horizontal="justify" vertical="center" wrapText="1"/>
    </xf>
    <xf numFmtId="14" fontId="292" fillId="0" borderId="175" xfId="44408" applyNumberFormat="1" applyFont="1" applyBorder="1" applyAlignment="1">
      <alignment horizontal="center" vertical="center"/>
    </xf>
    <xf numFmtId="14" fontId="292" fillId="41" borderId="175" xfId="0" applyNumberFormat="1" applyFont="1" applyFill="1" applyBorder="1" applyAlignment="1">
      <alignment horizontal="center"/>
    </xf>
    <xf numFmtId="14" fontId="292" fillId="41" borderId="175" xfId="0" applyNumberFormat="1" applyFont="1" applyFill="1" applyBorder="1" applyAlignment="1">
      <alignment horizontal="justify" vertical="center" wrapText="1"/>
    </xf>
    <xf numFmtId="196" fontId="292" fillId="41" borderId="175" xfId="44408" applyNumberFormat="1" applyFont="1" applyFill="1" applyBorder="1" applyAlignment="1">
      <alignment vertical="center" wrapText="1"/>
    </xf>
    <xf numFmtId="14" fontId="292" fillId="41" borderId="175" xfId="44408" applyNumberFormat="1" applyFont="1" applyFill="1" applyBorder="1" applyAlignment="1">
      <alignment horizontal="center" vertical="center"/>
    </xf>
    <xf numFmtId="0" fontId="292" fillId="41" borderId="175" xfId="44408" applyFont="1" applyFill="1" applyBorder="1" applyAlignment="1">
      <alignment vertical="center"/>
    </xf>
    <xf numFmtId="0" fontId="292" fillId="2" borderId="175" xfId="44408" applyFont="1" applyFill="1" applyBorder="1" applyAlignment="1">
      <alignment horizontal="center" vertical="center"/>
    </xf>
    <xf numFmtId="198" fontId="292" fillId="2" borderId="175" xfId="44408" applyNumberFormat="1" applyFont="1" applyFill="1" applyBorder="1" applyAlignment="1">
      <alignment horizontal="center" vertical="center"/>
    </xf>
    <xf numFmtId="14" fontId="292" fillId="2" borderId="175" xfId="44408" applyNumberFormat="1" applyFont="1" applyFill="1" applyBorder="1" applyAlignment="1">
      <alignment horizontal="center" vertical="center"/>
    </xf>
    <xf numFmtId="14" fontId="292" fillId="2" borderId="175" xfId="0" applyNumberFormat="1" applyFont="1" applyFill="1" applyBorder="1" applyAlignment="1">
      <alignment horizontal="justify" vertical="center" wrapText="1"/>
    </xf>
    <xf numFmtId="0" fontId="292" fillId="2" borderId="175" xfId="44408" applyFont="1" applyFill="1" applyBorder="1" applyAlignment="1">
      <alignment vertical="center"/>
    </xf>
    <xf numFmtId="0" fontId="293" fillId="41" borderId="175" xfId="44408" applyFont="1" applyFill="1" applyBorder="1" applyAlignment="1">
      <alignment horizontal="center" vertical="center"/>
    </xf>
    <xf numFmtId="196" fontId="292" fillId="41" borderId="175" xfId="44408" applyNumberFormat="1" applyFont="1" applyFill="1" applyBorder="1" applyAlignment="1">
      <alignment horizontal="center" vertical="center"/>
    </xf>
    <xf numFmtId="0" fontId="292" fillId="41" borderId="175" xfId="44408" applyFont="1" applyFill="1" applyBorder="1" applyAlignment="1">
      <alignment horizontal="center" vertical="center"/>
    </xf>
    <xf numFmtId="198" fontId="292" fillId="41" borderId="175" xfId="44408" applyNumberFormat="1" applyFont="1" applyFill="1" applyBorder="1" applyAlignment="1">
      <alignment horizontal="center" vertical="center"/>
    </xf>
    <xf numFmtId="0" fontId="292" fillId="41" borderId="175" xfId="44408" applyFont="1" applyFill="1" applyBorder="1" applyAlignment="1">
      <alignment horizontal="left" vertical="center" wrapText="1"/>
    </xf>
    <xf numFmtId="14" fontId="292" fillId="0" borderId="18" xfId="44408" applyNumberFormat="1" applyFont="1" applyBorder="1" applyAlignment="1">
      <alignment horizontal="center" vertical="center"/>
    </xf>
    <xf numFmtId="14" fontId="292" fillId="41" borderId="175" xfId="0" applyNumberFormat="1" applyFont="1" applyFill="1" applyBorder="1" applyAlignment="1">
      <alignment vertical="center" wrapText="1"/>
    </xf>
    <xf numFmtId="0" fontId="293" fillId="2" borderId="175" xfId="44408" applyFont="1" applyFill="1" applyBorder="1" applyAlignment="1">
      <alignment horizontal="center" vertical="center"/>
    </xf>
    <xf numFmtId="14" fontId="292" fillId="2" borderId="175" xfId="0" applyNumberFormat="1" applyFont="1" applyFill="1" applyBorder="1" applyAlignment="1">
      <alignment vertical="center" wrapText="1"/>
    </xf>
    <xf numFmtId="0" fontId="292" fillId="0" borderId="175" xfId="44408" applyFont="1" applyBorder="1" applyAlignment="1">
      <alignment horizontal="left" vertical="center" wrapText="1"/>
    </xf>
    <xf numFmtId="0" fontId="292" fillId="2" borderId="175" xfId="44408" applyFont="1" applyFill="1" applyBorder="1" applyAlignment="1">
      <alignment horizontal="left" vertical="center" wrapText="1"/>
    </xf>
    <xf numFmtId="198" fontId="292" fillId="41" borderId="175" xfId="44408" applyNumberFormat="1" applyFont="1" applyFill="1" applyBorder="1" applyAlignment="1">
      <alignment horizontal="center" vertical="center" wrapText="1"/>
    </xf>
    <xf numFmtId="0" fontId="292" fillId="41" borderId="175" xfId="44408" applyFont="1" applyFill="1" applyBorder="1" applyAlignment="1">
      <alignment horizontal="left" vertical="center"/>
    </xf>
    <xf numFmtId="196" fontId="292" fillId="2" borderId="175" xfId="44408" applyNumberFormat="1" applyFont="1" applyFill="1" applyBorder="1" applyAlignment="1">
      <alignment horizontal="center" vertical="center"/>
    </xf>
    <xf numFmtId="198" fontId="292" fillId="2" borderId="175" xfId="44408" applyNumberFormat="1" applyFont="1" applyFill="1" applyBorder="1" applyAlignment="1">
      <alignment horizontal="center" vertical="center" wrapText="1"/>
    </xf>
    <xf numFmtId="0" fontId="292" fillId="2" borderId="175" xfId="44408" applyFont="1" applyFill="1" applyBorder="1" applyAlignment="1">
      <alignment horizontal="left" vertical="center"/>
    </xf>
    <xf numFmtId="14" fontId="292" fillId="0" borderId="175" xfId="0" applyNumberFormat="1" applyFont="1" applyBorder="1" applyAlignment="1">
      <alignment horizontal="center" vertical="center" wrapText="1"/>
    </xf>
    <xf numFmtId="14" fontId="292" fillId="0" borderId="175" xfId="0" applyNumberFormat="1" applyFont="1" applyBorder="1" applyAlignment="1">
      <alignment horizontal="center" vertical="center"/>
    </xf>
    <xf numFmtId="14" fontId="292" fillId="0" borderId="175" xfId="0" applyNumberFormat="1" applyFont="1" applyBorder="1" applyAlignment="1">
      <alignment horizontal="justify" vertical="center"/>
    </xf>
    <xf numFmtId="14" fontId="292" fillId="41" borderId="175" xfId="0" applyNumberFormat="1" applyFont="1" applyFill="1" applyBorder="1" applyAlignment="1">
      <alignment horizontal="center" vertical="center" wrapText="1"/>
    </xf>
    <xf numFmtId="14" fontId="292" fillId="42" borderId="175" xfId="44408" applyNumberFormat="1" applyFont="1" applyFill="1" applyBorder="1" applyAlignment="1">
      <alignment horizontal="center" vertical="center" wrapText="1"/>
    </xf>
    <xf numFmtId="196" fontId="292" fillId="42" borderId="175" xfId="44408" applyNumberFormat="1" applyFont="1" applyFill="1" applyBorder="1" applyAlignment="1">
      <alignment vertical="center" wrapText="1"/>
    </xf>
    <xf numFmtId="14" fontId="292" fillId="41" borderId="175" xfId="0" applyNumberFormat="1" applyFont="1" applyFill="1" applyBorder="1" applyAlignment="1">
      <alignment horizontal="center" vertical="center"/>
    </xf>
    <xf numFmtId="0" fontId="292" fillId="41" borderId="175" xfId="44408" applyFont="1" applyFill="1" applyBorder="1" applyAlignment="1">
      <alignment vertical="center" wrapText="1"/>
    </xf>
    <xf numFmtId="0" fontId="292" fillId="41" borderId="175" xfId="44408" applyFont="1" applyFill="1" applyBorder="1" applyAlignment="1">
      <alignment horizontal="justify" vertical="center" wrapText="1"/>
    </xf>
    <xf numFmtId="0" fontId="292" fillId="0" borderId="18" xfId="44408" applyFont="1" applyBorder="1" applyAlignment="1">
      <alignment vertical="center"/>
    </xf>
    <xf numFmtId="0" fontId="292" fillId="0" borderId="175" xfId="0" applyFont="1" applyBorder="1" applyAlignment="1">
      <alignment vertical="center" wrapText="1"/>
    </xf>
    <xf numFmtId="198" fontId="292" fillId="41" borderId="175" xfId="0" applyNumberFormat="1" applyFont="1" applyFill="1" applyBorder="1" applyAlignment="1">
      <alignment vertical="center" wrapText="1"/>
    </xf>
    <xf numFmtId="0" fontId="292" fillId="0" borderId="175" xfId="44408" applyFont="1" applyBorder="1" applyAlignment="1">
      <alignment vertical="center" wrapText="1"/>
    </xf>
    <xf numFmtId="0" fontId="292" fillId="2" borderId="175" xfId="44408" applyFont="1" applyFill="1" applyBorder="1" applyAlignment="1">
      <alignment vertical="center" wrapText="1"/>
    </xf>
    <xf numFmtId="14" fontId="292" fillId="2" borderId="175" xfId="0" applyNumberFormat="1" applyFont="1" applyFill="1" applyBorder="1" applyAlignment="1">
      <alignment horizontal="center" vertical="center" wrapText="1"/>
    </xf>
    <xf numFmtId="0" fontId="292" fillId="2" borderId="175" xfId="44408" applyFont="1" applyFill="1" applyBorder="1" applyAlignment="1">
      <alignment horizontal="justify" vertical="center" wrapText="1"/>
    </xf>
    <xf numFmtId="196" fontId="292" fillId="2" borderId="175" xfId="44408" applyNumberFormat="1" applyFont="1" applyFill="1" applyBorder="1" applyAlignment="1">
      <alignment vertical="center" wrapText="1"/>
    </xf>
    <xf numFmtId="14" fontId="292" fillId="41" borderId="175" xfId="44408" applyNumberFormat="1" applyFont="1" applyFill="1" applyBorder="1" applyAlignment="1">
      <alignment vertical="center"/>
    </xf>
    <xf numFmtId="0" fontId="412" fillId="0" borderId="175" xfId="0" applyFont="1" applyBorder="1" applyAlignment="1">
      <alignment horizontal="center" vertical="center" wrapText="1"/>
    </xf>
    <xf numFmtId="17" fontId="393" fillId="0" borderId="175" xfId="0" applyNumberFormat="1" applyFont="1" applyBorder="1" applyAlignment="1">
      <alignment horizontal="center" vertical="center" wrapText="1"/>
    </xf>
    <xf numFmtId="0" fontId="393" fillId="0" borderId="175" xfId="0" applyFont="1" applyBorder="1" applyAlignment="1">
      <alignment horizontal="center" vertical="center" wrapText="1"/>
    </xf>
    <xf numFmtId="198" fontId="393" fillId="0" borderId="175" xfId="0" applyNumberFormat="1" applyFont="1" applyBorder="1" applyAlignment="1">
      <alignment horizontal="center" vertical="center" wrapText="1"/>
    </xf>
    <xf numFmtId="1" fontId="393" fillId="0" borderId="175" xfId="0" applyNumberFormat="1" applyFont="1" applyBorder="1" applyAlignment="1">
      <alignment horizontal="center" vertical="center" wrapText="1"/>
    </xf>
    <xf numFmtId="49" fontId="393" fillId="0" borderId="175" xfId="0" applyNumberFormat="1" applyFont="1" applyBorder="1" applyAlignment="1">
      <alignment horizontal="center" vertical="center" wrapText="1"/>
    </xf>
    <xf numFmtId="10" fontId="393" fillId="0" borderId="175" xfId="0" applyNumberFormat="1" applyFont="1" applyBorder="1" applyAlignment="1">
      <alignment horizontal="center" vertical="center" wrapText="1"/>
    </xf>
    <xf numFmtId="0" fontId="412" fillId="41" borderId="175" xfId="0" applyFont="1" applyFill="1" applyBorder="1" applyAlignment="1">
      <alignment horizontal="center" vertical="center" wrapText="1"/>
    </xf>
    <xf numFmtId="17" fontId="393" fillId="41" borderId="175" xfId="0" applyNumberFormat="1" applyFont="1" applyFill="1" applyBorder="1" applyAlignment="1">
      <alignment horizontal="center" vertical="center" wrapText="1"/>
    </xf>
    <xf numFmtId="0" fontId="393" fillId="41" borderId="175" xfId="0" applyFont="1" applyFill="1" applyBorder="1" applyAlignment="1">
      <alignment horizontal="center" vertical="center" wrapText="1"/>
    </xf>
    <xf numFmtId="198" fontId="393" fillId="41" borderId="175" xfId="0" applyNumberFormat="1" applyFont="1" applyFill="1" applyBorder="1" applyAlignment="1">
      <alignment horizontal="center" vertical="center" wrapText="1"/>
    </xf>
    <xf numFmtId="1" fontId="393" fillId="41" borderId="175" xfId="0" applyNumberFormat="1" applyFont="1" applyFill="1" applyBorder="1" applyAlignment="1">
      <alignment horizontal="center" vertical="center" wrapText="1"/>
    </xf>
    <xf numFmtId="49" fontId="393" fillId="41" borderId="175" xfId="0" applyNumberFormat="1" applyFont="1" applyFill="1" applyBorder="1" applyAlignment="1">
      <alignment horizontal="center" vertical="center" wrapText="1"/>
    </xf>
    <xf numFmtId="10" fontId="393" fillId="41" borderId="175" xfId="0" applyNumberFormat="1" applyFont="1" applyFill="1" applyBorder="1" applyAlignment="1">
      <alignment horizontal="center" vertical="center" wrapText="1"/>
    </xf>
    <xf numFmtId="4" fontId="393" fillId="41" borderId="175" xfId="0" applyNumberFormat="1" applyFont="1" applyFill="1" applyBorder="1" applyAlignment="1">
      <alignment horizontal="center" vertical="center" wrapText="1"/>
    </xf>
    <xf numFmtId="4" fontId="393" fillId="0" borderId="175" xfId="0" applyNumberFormat="1" applyFont="1" applyBorder="1" applyAlignment="1">
      <alignment horizontal="center" vertical="center" wrapText="1"/>
    </xf>
    <xf numFmtId="0" fontId="412" fillId="2" borderId="175" xfId="0" applyFont="1" applyFill="1" applyBorder="1" applyAlignment="1">
      <alignment horizontal="center" vertical="center" wrapText="1"/>
    </xf>
    <xf numFmtId="17" fontId="393" fillId="2" borderId="175" xfId="0" applyNumberFormat="1" applyFont="1" applyFill="1" applyBorder="1" applyAlignment="1">
      <alignment horizontal="center" vertical="center" wrapText="1"/>
    </xf>
    <xf numFmtId="0" fontId="393" fillId="2" borderId="175" xfId="0" applyFont="1" applyFill="1" applyBorder="1" applyAlignment="1">
      <alignment horizontal="center" vertical="center" wrapText="1"/>
    </xf>
    <xf numFmtId="198" fontId="393" fillId="2" borderId="175" xfId="0" applyNumberFormat="1" applyFont="1" applyFill="1" applyBorder="1" applyAlignment="1">
      <alignment horizontal="center" vertical="center" wrapText="1"/>
    </xf>
    <xf numFmtId="1" fontId="393" fillId="2" borderId="175" xfId="0" applyNumberFormat="1" applyFont="1" applyFill="1" applyBorder="1" applyAlignment="1">
      <alignment horizontal="center" vertical="center" wrapText="1"/>
    </xf>
    <xf numFmtId="49" fontId="393" fillId="2" borderId="175" xfId="0" applyNumberFormat="1" applyFont="1" applyFill="1" applyBorder="1" applyAlignment="1">
      <alignment horizontal="center" vertical="center" wrapText="1"/>
    </xf>
    <xf numFmtId="10" fontId="393" fillId="2" borderId="175" xfId="0" applyNumberFormat="1" applyFont="1" applyFill="1" applyBorder="1" applyAlignment="1">
      <alignment horizontal="center" vertical="center" wrapText="1"/>
    </xf>
    <xf numFmtId="0" fontId="385" fillId="41" borderId="175" xfId="44408" applyFont="1" applyFill="1" applyBorder="1" applyAlignment="1">
      <alignment horizontal="center" vertical="center" wrapText="1"/>
    </xf>
    <xf numFmtId="17" fontId="336" fillId="41" borderId="175" xfId="44408" applyNumberFormat="1" applyFont="1" applyFill="1" applyBorder="1" applyAlignment="1">
      <alignment horizontal="center" vertical="center" wrapText="1"/>
    </xf>
    <xf numFmtId="0" fontId="336" fillId="41" borderId="175" xfId="44408" applyFont="1" applyFill="1" applyBorder="1" applyAlignment="1">
      <alignment horizontal="center" vertical="center" wrapText="1"/>
    </xf>
    <xf numFmtId="1" fontId="336" fillId="41" borderId="175" xfId="44408" applyNumberFormat="1" applyFont="1" applyFill="1" applyBorder="1" applyAlignment="1">
      <alignment horizontal="center" vertical="center" wrapText="1"/>
    </xf>
    <xf numFmtId="198" fontId="336" fillId="41" borderId="175" xfId="44408" applyNumberFormat="1" applyFont="1" applyFill="1" applyBorder="1" applyAlignment="1">
      <alignment horizontal="center" vertical="center" wrapText="1"/>
    </xf>
    <xf numFmtId="226" fontId="336" fillId="41" borderId="175" xfId="44409" applyNumberFormat="1" applyFont="1" applyFill="1" applyBorder="1" applyAlignment="1">
      <alignment horizontal="center" vertical="center"/>
    </xf>
    <xf numFmtId="10" fontId="336" fillId="41" borderId="175" xfId="44408" applyNumberFormat="1" applyFont="1" applyFill="1" applyBorder="1" applyAlignment="1">
      <alignment horizontal="center" vertical="center" wrapText="1"/>
    </xf>
    <xf numFmtId="0" fontId="385" fillId="2" borderId="175" xfId="44408" applyFont="1" applyFill="1" applyBorder="1" applyAlignment="1">
      <alignment horizontal="center" vertical="center" wrapText="1"/>
    </xf>
    <xf numFmtId="17" fontId="336" fillId="2" borderId="175" xfId="44408" applyNumberFormat="1" applyFont="1" applyFill="1" applyBorder="1" applyAlignment="1">
      <alignment horizontal="center" vertical="center" wrapText="1"/>
    </xf>
    <xf numFmtId="0" fontId="336" fillId="2" borderId="175" xfId="44408" applyFont="1" applyFill="1" applyBorder="1" applyAlignment="1">
      <alignment horizontal="center" vertical="center" wrapText="1"/>
    </xf>
    <xf numFmtId="1" fontId="336" fillId="2" borderId="175" xfId="44408" applyNumberFormat="1" applyFont="1" applyFill="1" applyBorder="1" applyAlignment="1">
      <alignment horizontal="center" vertical="center" wrapText="1"/>
    </xf>
    <xf numFmtId="198" fontId="336" fillId="2" borderId="175" xfId="44408" applyNumberFormat="1" applyFont="1" applyFill="1" applyBorder="1" applyAlignment="1">
      <alignment horizontal="center" vertical="center" wrapText="1"/>
    </xf>
    <xf numFmtId="226" fontId="336" fillId="2" borderId="175" xfId="44409" applyNumberFormat="1" applyFont="1" applyFill="1" applyBorder="1" applyAlignment="1">
      <alignment horizontal="center" vertical="center"/>
    </xf>
    <xf numFmtId="10" fontId="336" fillId="2" borderId="175" xfId="44408" applyNumberFormat="1" applyFont="1" applyFill="1" applyBorder="1" applyAlignment="1">
      <alignment horizontal="center" vertical="center" wrapText="1"/>
    </xf>
    <xf numFmtId="226" fontId="336" fillId="41" borderId="175" xfId="44409" applyNumberFormat="1" applyFont="1" applyFill="1" applyBorder="1" applyAlignment="1">
      <alignment horizontal="center" vertical="center" wrapText="1"/>
    </xf>
    <xf numFmtId="0" fontId="293" fillId="2" borderId="0" xfId="0" applyFont="1" applyFill="1" applyAlignment="1">
      <alignment horizontal="left" vertical="center" wrapText="1"/>
    </xf>
    <xf numFmtId="0" fontId="330" fillId="0" borderId="0" xfId="0" applyFont="1" applyAlignment="1">
      <alignment horizontal="left" vertical="center" wrapText="1"/>
    </xf>
    <xf numFmtId="0" fontId="330" fillId="0" borderId="1" xfId="13" applyFont="1" applyBorder="1" applyAlignment="1">
      <alignment horizontal="center" vertical="center" wrapText="1"/>
    </xf>
    <xf numFmtId="0" fontId="330" fillId="0" borderId="1" xfId="0" applyFont="1" applyBorder="1" applyAlignment="1">
      <alignment horizontal="center" vertical="center" wrapText="1"/>
    </xf>
    <xf numFmtId="49" fontId="293" fillId="0" borderId="0" xfId="0" applyNumberFormat="1" applyFont="1" applyAlignment="1">
      <alignment horizontal="center" vertical="center" wrapText="1"/>
    </xf>
    <xf numFmtId="0" fontId="333" fillId="2" borderId="0" xfId="27" applyFont="1" applyFill="1" applyAlignment="1">
      <alignment horizontal="center" vertical="center" wrapText="1"/>
    </xf>
    <xf numFmtId="0" fontId="293" fillId="2" borderId="0" xfId="0" applyFont="1" applyFill="1" applyAlignment="1">
      <alignment horizontal="left" vertical="center"/>
    </xf>
    <xf numFmtId="0" fontId="302" fillId="0" borderId="0" xfId="27" applyFont="1" applyAlignment="1">
      <alignment horizontal="center" vertical="center" wrapText="1"/>
    </xf>
    <xf numFmtId="0" fontId="356" fillId="2" borderId="0" xfId="27" applyFont="1" applyFill="1" applyAlignment="1">
      <alignment horizontal="center" vertical="center" wrapText="1"/>
    </xf>
    <xf numFmtId="0" fontId="301" fillId="0" borderId="72" xfId="0" applyFont="1" applyBorder="1" applyAlignment="1">
      <alignment horizontal="center" vertical="center"/>
    </xf>
    <xf numFmtId="0" fontId="301" fillId="0" borderId="75" xfId="0" applyFont="1" applyBorder="1" applyAlignment="1">
      <alignment horizontal="center" vertical="center"/>
    </xf>
    <xf numFmtId="17" fontId="301" fillId="0" borderId="140" xfId="0" applyNumberFormat="1" applyFont="1" applyBorder="1" applyAlignment="1">
      <alignment horizontal="center" vertical="center" wrapText="1"/>
    </xf>
    <xf numFmtId="17" fontId="301" fillId="0" borderId="142" xfId="0" applyNumberFormat="1" applyFont="1" applyBorder="1" applyAlignment="1">
      <alignment horizontal="center" vertical="center" wrapText="1"/>
    </xf>
    <xf numFmtId="168" fontId="301" fillId="0" borderId="140" xfId="1" applyFont="1" applyFill="1" applyBorder="1" applyAlignment="1">
      <alignment horizontal="center" vertical="center" wrapText="1"/>
    </xf>
    <xf numFmtId="168" fontId="301" fillId="0" borderId="142" xfId="1" applyFont="1" applyFill="1" applyBorder="1" applyAlignment="1">
      <alignment horizontal="center" vertical="center" wrapText="1"/>
    </xf>
    <xf numFmtId="0" fontId="358" fillId="36" borderId="164" xfId="0" applyFont="1" applyFill="1" applyBorder="1" applyAlignment="1">
      <alignment horizontal="center" vertical="center" wrapText="1"/>
    </xf>
    <xf numFmtId="0" fontId="330" fillId="37" borderId="1" xfId="0" applyFont="1" applyFill="1" applyBorder="1" applyAlignment="1">
      <alignment horizontal="center" vertical="center"/>
    </xf>
    <xf numFmtId="0" fontId="301" fillId="0" borderId="0" xfId="0" applyFont="1" applyAlignment="1">
      <alignment horizontal="center" vertical="center"/>
    </xf>
    <xf numFmtId="49" fontId="330" fillId="0" borderId="1" xfId="0" applyNumberFormat="1" applyFont="1" applyBorder="1" applyAlignment="1">
      <alignment horizontal="center" vertical="center" wrapText="1"/>
    </xf>
    <xf numFmtId="49" fontId="293" fillId="2" borderId="140" xfId="0" applyNumberFormat="1" applyFont="1" applyFill="1" applyBorder="1" applyAlignment="1">
      <alignment horizontal="center" vertical="center" wrapText="1"/>
    </xf>
    <xf numFmtId="49" fontId="293" fillId="2" borderId="142" xfId="0" applyNumberFormat="1" applyFont="1" applyFill="1" applyBorder="1" applyAlignment="1">
      <alignment horizontal="center" vertical="center" wrapText="1"/>
    </xf>
    <xf numFmtId="49" fontId="293" fillId="0" borderId="72" xfId="0" applyNumberFormat="1" applyFont="1" applyBorder="1" applyAlignment="1">
      <alignment horizontal="center" vertical="center" wrapText="1"/>
    </xf>
    <xf numFmtId="49" fontId="293" fillId="0" borderId="75" xfId="0" applyNumberFormat="1" applyFont="1" applyBorder="1" applyAlignment="1">
      <alignment horizontal="center" vertical="center" wrapText="1"/>
    </xf>
    <xf numFmtId="0" fontId="289" fillId="0" borderId="0" xfId="35076" applyFont="1" applyFill="1" applyBorder="1" applyAlignment="1">
      <alignment horizontal="center" vertical="center" wrapText="1"/>
    </xf>
    <xf numFmtId="0" fontId="283" fillId="0" borderId="0" xfId="35076" applyFont="1" applyFill="1" applyBorder="1" applyAlignment="1">
      <alignment horizontal="center" vertical="center"/>
    </xf>
    <xf numFmtId="0" fontId="82" fillId="0" borderId="78" xfId="35088" applyFont="1" applyFill="1" applyBorder="1" applyAlignment="1">
      <alignment horizontal="center" vertical="center" wrapText="1"/>
    </xf>
    <xf numFmtId="0" fontId="82" fillId="0" borderId="18" xfId="35088" applyFont="1" applyFill="1" applyBorder="1" applyAlignment="1">
      <alignment horizontal="center" vertical="center" wrapText="1"/>
    </xf>
    <xf numFmtId="0" fontId="82" fillId="0" borderId="139" xfId="35088" applyFont="1" applyFill="1" applyBorder="1" applyAlignment="1">
      <alignment horizontal="center" vertical="center" wrapText="1"/>
    </xf>
    <xf numFmtId="0" fontId="73" fillId="0" borderId="139" xfId="35088" applyFont="1" applyFill="1" applyBorder="1" applyAlignment="1">
      <alignment horizontal="center" vertical="center" wrapText="1"/>
    </xf>
    <xf numFmtId="0" fontId="73" fillId="0" borderId="18" xfId="35088" applyFont="1" applyFill="1" applyBorder="1" applyAlignment="1">
      <alignment horizontal="center" vertical="center" wrapText="1"/>
    </xf>
    <xf numFmtId="0" fontId="293" fillId="0" borderId="140" xfId="0" applyFont="1" applyBorder="1" applyAlignment="1">
      <alignment horizontal="center" vertical="center" wrapText="1"/>
    </xf>
    <xf numFmtId="0" fontId="293" fillId="0" borderId="142" xfId="0" applyFont="1" applyBorder="1" applyAlignment="1">
      <alignment horizontal="center" vertical="center" wrapText="1"/>
    </xf>
    <xf numFmtId="49" fontId="293" fillId="0" borderId="74" xfId="0" applyNumberFormat="1" applyFont="1" applyBorder="1" applyAlignment="1">
      <alignment horizontal="center" vertical="center" wrapText="1"/>
    </xf>
    <xf numFmtId="0" fontId="293" fillId="0" borderId="72" xfId="0" applyFont="1" applyBorder="1" applyAlignment="1">
      <alignment horizontal="center" vertical="center" wrapText="1"/>
    </xf>
    <xf numFmtId="0" fontId="293" fillId="0" borderId="74" xfId="0" applyFont="1" applyBorder="1" applyAlignment="1">
      <alignment horizontal="center" vertical="center" wrapText="1"/>
    </xf>
    <xf numFmtId="0" fontId="293" fillId="0" borderId="75" xfId="0" applyFont="1" applyBorder="1" applyAlignment="1">
      <alignment horizontal="center" vertical="center" wrapText="1"/>
    </xf>
    <xf numFmtId="0" fontId="82" fillId="0" borderId="38" xfId="35088" applyFont="1" applyFill="1" applyBorder="1" applyAlignment="1">
      <alignment horizontal="center" vertical="center" wrapText="1"/>
    </xf>
    <xf numFmtId="0" fontId="293" fillId="0" borderId="141" xfId="0" applyFont="1" applyBorder="1" applyAlignment="1">
      <alignment horizontal="center" vertical="center" wrapText="1"/>
    </xf>
    <xf numFmtId="0" fontId="292" fillId="0" borderId="0" xfId="4" applyFont="1" applyAlignment="1">
      <alignment horizontal="left" vertical="center" wrapText="1"/>
    </xf>
    <xf numFmtId="0" fontId="292" fillId="0" borderId="0" xfId="4" applyFont="1" applyAlignment="1">
      <alignment horizontal="justify" vertical="center" wrapText="1"/>
    </xf>
    <xf numFmtId="49" fontId="293" fillId="2" borderId="141" xfId="0" applyNumberFormat="1" applyFont="1" applyFill="1" applyBorder="1" applyAlignment="1">
      <alignment horizontal="center" vertical="center" wrapText="1"/>
    </xf>
    <xf numFmtId="0" fontId="293" fillId="0" borderId="0" xfId="0" applyFont="1" applyAlignment="1">
      <alignment horizontal="left" vertical="center"/>
    </xf>
    <xf numFmtId="17" fontId="293" fillId="0" borderId="72" xfId="0" applyNumberFormat="1" applyFont="1" applyBorder="1" applyAlignment="1">
      <alignment horizontal="center" vertical="center" wrapText="1"/>
    </xf>
    <xf numFmtId="17" fontId="293" fillId="0" borderId="75" xfId="0" applyNumberFormat="1" applyFont="1" applyBorder="1" applyAlignment="1">
      <alignment horizontal="center" vertical="center" wrapText="1"/>
    </xf>
    <xf numFmtId="168" fontId="301" fillId="0" borderId="140" xfId="1" applyFont="1" applyFill="1" applyBorder="1" applyAlignment="1">
      <alignment horizontal="center" vertical="center"/>
    </xf>
    <xf numFmtId="168" fontId="301" fillId="0" borderId="142" xfId="1" applyFont="1" applyFill="1" applyBorder="1" applyAlignment="1">
      <alignment horizontal="center" vertical="center"/>
    </xf>
    <xf numFmtId="17" fontId="301" fillId="0" borderId="35" xfId="0" applyNumberFormat="1" applyFont="1" applyBorder="1" applyAlignment="1">
      <alignment horizontal="center" vertical="center" wrapText="1"/>
    </xf>
    <xf numFmtId="17" fontId="301" fillId="0" borderId="2" xfId="0" applyNumberFormat="1" applyFont="1" applyBorder="1" applyAlignment="1">
      <alignment horizontal="center" vertical="center" wrapText="1"/>
    </xf>
    <xf numFmtId="0" fontId="292" fillId="0" borderId="0" xfId="0" applyFont="1" applyAlignment="1">
      <alignment horizontal="left" vertical="center" wrapText="1"/>
    </xf>
    <xf numFmtId="0" fontId="293" fillId="0" borderId="160" xfId="0" applyFont="1" applyBorder="1" applyAlignment="1">
      <alignment horizontal="center" vertical="center"/>
    </xf>
    <xf numFmtId="0" fontId="301" fillId="2" borderId="0" xfId="0" applyFont="1" applyFill="1" applyAlignment="1">
      <alignment horizontal="center" vertical="center"/>
    </xf>
    <xf numFmtId="0" fontId="301" fillId="2" borderId="3" xfId="0" applyFont="1" applyFill="1" applyBorder="1" applyAlignment="1">
      <alignment horizontal="center" vertical="center"/>
    </xf>
    <xf numFmtId="0" fontId="301" fillId="2" borderId="169" xfId="0" applyFont="1" applyFill="1" applyBorder="1" applyAlignment="1">
      <alignment horizontal="center" vertical="center"/>
    </xf>
    <xf numFmtId="0" fontId="301" fillId="2" borderId="170" xfId="0" applyFont="1" applyFill="1" applyBorder="1" applyAlignment="1">
      <alignment horizontal="center" vertical="center"/>
    </xf>
    <xf numFmtId="0" fontId="293" fillId="0" borderId="59" xfId="0" applyFont="1" applyBorder="1" applyAlignment="1">
      <alignment horizontal="center" vertical="center" wrapText="1"/>
    </xf>
    <xf numFmtId="0" fontId="293" fillId="0" borderId="18" xfId="0" applyFont="1" applyBorder="1" applyAlignment="1">
      <alignment horizontal="center" vertical="center" wrapText="1"/>
    </xf>
    <xf numFmtId="0" fontId="364" fillId="0" borderId="1" xfId="0" applyFont="1" applyBorder="1" applyAlignment="1">
      <alignment horizontal="center" vertical="center" wrapText="1"/>
    </xf>
    <xf numFmtId="0" fontId="302" fillId="0" borderId="1" xfId="0" applyFont="1" applyBorder="1" applyAlignment="1">
      <alignment horizontal="center" vertical="center" wrapText="1"/>
    </xf>
    <xf numFmtId="0" fontId="330" fillId="30" borderId="13" xfId="0" applyFont="1" applyFill="1" applyBorder="1" applyAlignment="1">
      <alignment horizontal="center" vertical="center" wrapText="1"/>
    </xf>
    <xf numFmtId="0" fontId="330" fillId="30" borderId="14" xfId="0" applyFont="1" applyFill="1" applyBorder="1" applyAlignment="1">
      <alignment horizontal="center" vertical="center" wrapText="1"/>
    </xf>
    <xf numFmtId="49" fontId="330" fillId="0" borderId="0" xfId="0" applyNumberFormat="1" applyFont="1" applyAlignment="1">
      <alignment horizontal="center" vertical="center" wrapText="1"/>
    </xf>
    <xf numFmtId="49" fontId="338" fillId="0" borderId="0" xfId="0" applyNumberFormat="1" applyFont="1" applyAlignment="1">
      <alignment horizontal="center" vertical="center" wrapText="1"/>
    </xf>
    <xf numFmtId="181" fontId="330" fillId="32" borderId="0" xfId="0" applyNumberFormat="1" applyFont="1" applyFill="1" applyAlignment="1">
      <alignment horizontal="left" vertical="center"/>
    </xf>
    <xf numFmtId="43" fontId="343" fillId="0" borderId="17" xfId="0" applyNumberFormat="1" applyFont="1" applyBorder="1" applyAlignment="1">
      <alignment horizontal="left" vertical="center" wrapText="1"/>
    </xf>
    <xf numFmtId="43" fontId="343" fillId="0" borderId="41" xfId="0" applyNumberFormat="1" applyFont="1" applyBorder="1" applyAlignment="1">
      <alignment horizontal="left" vertical="center" wrapText="1"/>
    </xf>
    <xf numFmtId="43" fontId="343" fillId="0" borderId="49" xfId="0" applyNumberFormat="1" applyFont="1" applyBorder="1" applyAlignment="1">
      <alignment horizontal="left" vertical="center" wrapText="1"/>
    </xf>
    <xf numFmtId="0" fontId="283" fillId="0" borderId="0" xfId="0" applyFont="1" applyAlignment="1">
      <alignment horizontal="center" vertical="center" wrapText="1"/>
    </xf>
    <xf numFmtId="0" fontId="330" fillId="0" borderId="0" xfId="0" applyFont="1" applyAlignment="1">
      <alignment horizontal="center" vertical="center" wrapText="1"/>
    </xf>
    <xf numFmtId="49" fontId="283" fillId="0" borderId="0" xfId="0" applyNumberFormat="1" applyFont="1" applyAlignment="1">
      <alignment horizontal="center" vertical="center" wrapText="1"/>
    </xf>
    <xf numFmtId="0" fontId="330" fillId="30" borderId="15" xfId="0" applyFont="1" applyFill="1" applyBorder="1" applyAlignment="1">
      <alignment horizontal="center" vertical="center" wrapText="1"/>
    </xf>
    <xf numFmtId="181" fontId="306" fillId="35" borderId="20" xfId="0" applyNumberFormat="1" applyFont="1" applyFill="1" applyBorder="1" applyAlignment="1">
      <alignment horizontal="center" vertical="center" wrapText="1"/>
    </xf>
    <xf numFmtId="181" fontId="306" fillId="35" borderId="44" xfId="0" applyNumberFormat="1" applyFont="1" applyFill="1" applyBorder="1" applyAlignment="1">
      <alignment horizontal="center" vertical="center" wrapText="1"/>
    </xf>
    <xf numFmtId="181" fontId="306" fillId="35" borderId="33" xfId="0" applyNumberFormat="1" applyFont="1" applyFill="1" applyBorder="1" applyAlignment="1">
      <alignment horizontal="center" vertical="center" wrapText="1"/>
    </xf>
    <xf numFmtId="181" fontId="306" fillId="35" borderId="5" xfId="0" applyNumberFormat="1" applyFont="1" applyFill="1" applyBorder="1" applyAlignment="1">
      <alignment horizontal="center" vertical="center" wrapText="1"/>
    </xf>
    <xf numFmtId="181" fontId="306" fillId="35" borderId="42" xfId="0" applyNumberFormat="1" applyFont="1" applyFill="1" applyBorder="1" applyAlignment="1">
      <alignment horizontal="center" vertical="center" wrapText="1"/>
    </xf>
    <xf numFmtId="181" fontId="330" fillId="0" borderId="0" xfId="0" applyNumberFormat="1" applyFont="1" applyAlignment="1">
      <alignment horizontal="left" vertical="center"/>
    </xf>
    <xf numFmtId="181" fontId="306" fillId="35" borderId="1" xfId="0" applyNumberFormat="1" applyFont="1" applyFill="1" applyBorder="1" applyAlignment="1">
      <alignment horizontal="center" vertical="center" wrapText="1"/>
    </xf>
    <xf numFmtId="0" fontId="330" fillId="30" borderId="9" xfId="4" applyFont="1" applyFill="1" applyBorder="1" applyAlignment="1">
      <alignment horizontal="center" vertical="center" wrapText="1"/>
    </xf>
    <xf numFmtId="0" fontId="330" fillId="30" borderId="0" xfId="4" applyFont="1" applyFill="1" applyAlignment="1">
      <alignment horizontal="center" vertical="center" wrapText="1"/>
    </xf>
    <xf numFmtId="49" fontId="330" fillId="2" borderId="0" xfId="0" applyNumberFormat="1" applyFont="1" applyFill="1" applyAlignment="1">
      <alignment horizontal="center" vertical="center" wrapText="1"/>
    </xf>
    <xf numFmtId="0" fontId="330" fillId="2" borderId="0" xfId="44058" applyFont="1" applyFill="1" applyAlignment="1">
      <alignment horizontal="left" vertical="center"/>
    </xf>
    <xf numFmtId="44" fontId="292" fillId="0" borderId="156" xfId="4" applyNumberFormat="1" applyFont="1" applyBorder="1" applyAlignment="1">
      <alignment horizontal="left" vertical="center"/>
    </xf>
    <xf numFmtId="44" fontId="292" fillId="0" borderId="158" xfId="4" applyNumberFormat="1" applyFont="1" applyBorder="1" applyAlignment="1">
      <alignment horizontal="left" vertical="center"/>
    </xf>
    <xf numFmtId="44" fontId="292" fillId="0" borderId="159" xfId="4" applyNumberFormat="1" applyFont="1" applyBorder="1" applyAlignment="1">
      <alignment horizontal="left" vertical="center"/>
    </xf>
    <xf numFmtId="0" fontId="0" fillId="0" borderId="79" xfId="0" applyBorder="1" applyAlignment="1">
      <alignment horizontal="center" vertical="center" wrapText="1"/>
    </xf>
    <xf numFmtId="0" fontId="0" fillId="0" borderId="18" xfId="0" applyBorder="1" applyAlignment="1">
      <alignment horizontal="center" vertical="center" wrapText="1"/>
    </xf>
    <xf numFmtId="0" fontId="398" fillId="0" borderId="0" xfId="0" applyFont="1" applyAlignment="1">
      <alignment horizontal="left" vertical="center" wrapText="1"/>
    </xf>
    <xf numFmtId="44" fontId="293" fillId="0" borderId="149" xfId="4" applyNumberFormat="1" applyFont="1" applyBorder="1" applyAlignment="1">
      <alignment horizontal="left" vertical="center"/>
    </xf>
    <xf numFmtId="0" fontId="0" fillId="0" borderId="0" xfId="0" applyAlignment="1">
      <alignment horizontal="left" vertical="center" wrapText="1"/>
    </xf>
    <xf numFmtId="0" fontId="330" fillId="0" borderId="85"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0" fillId="0" borderId="0" xfId="0" applyAlignment="1">
      <alignment vertical="center" wrapText="1"/>
    </xf>
    <xf numFmtId="0" fontId="338" fillId="0" borderId="149"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30" fillId="0" borderId="92" xfId="4" applyNumberFormat="1" applyFont="1" applyBorder="1" applyAlignment="1">
      <alignment horizontal="left" vertical="center"/>
    </xf>
    <xf numFmtId="167" fontId="330" fillId="0" borderId="93" xfId="4" applyNumberFormat="1" applyFont="1" applyBorder="1" applyAlignment="1">
      <alignment horizontal="left" vertical="center"/>
    </xf>
    <xf numFmtId="167" fontId="330" fillId="0" borderId="94" xfId="4" applyNumberFormat="1" applyFont="1" applyBorder="1" applyAlignment="1">
      <alignment horizontal="left" vertical="center"/>
    </xf>
    <xf numFmtId="0" fontId="0" fillId="0" borderId="153" xfId="0" applyBorder="1" applyAlignment="1">
      <alignment horizontal="center"/>
    </xf>
    <xf numFmtId="0" fontId="0" fillId="0" borderId="154" xfId="0" applyBorder="1" applyAlignment="1">
      <alignment horizontal="center"/>
    </xf>
    <xf numFmtId="0" fontId="0" fillId="0" borderId="155" xfId="0" applyBorder="1" applyAlignment="1">
      <alignment horizontal="center"/>
    </xf>
    <xf numFmtId="44" fontId="292" fillId="0" borderId="153" xfId="4" applyNumberFormat="1" applyFont="1" applyBorder="1" applyAlignment="1">
      <alignment horizontal="left" vertical="center"/>
    </xf>
    <xf numFmtId="44" fontId="292" fillId="0" borderId="154" xfId="4" applyNumberFormat="1" applyFont="1" applyBorder="1" applyAlignment="1">
      <alignment horizontal="left" vertical="center"/>
    </xf>
    <xf numFmtId="44" fontId="292" fillId="0" borderId="155" xfId="4" applyNumberFormat="1" applyFont="1" applyBorder="1" applyAlignment="1">
      <alignment horizontal="left" vertical="center"/>
    </xf>
    <xf numFmtId="0" fontId="282" fillId="0" borderId="167" xfId="44058" applyFont="1" applyBorder="1" applyAlignment="1">
      <alignment horizontal="center" vertical="center" textRotation="89"/>
    </xf>
    <xf numFmtId="0" fontId="282" fillId="0" borderId="31" xfId="44058" applyFont="1" applyBorder="1" applyAlignment="1">
      <alignment horizontal="center" vertical="center" textRotation="89"/>
    </xf>
    <xf numFmtId="0" fontId="282" fillId="0" borderId="18" xfId="44058" applyFont="1" applyBorder="1" applyAlignment="1">
      <alignment horizontal="center" vertical="center" textRotation="89"/>
    </xf>
    <xf numFmtId="0" fontId="282" fillId="0" borderId="85" xfId="44058" applyFont="1" applyBorder="1" applyAlignment="1">
      <alignment horizontal="center" vertical="center" textRotation="90"/>
    </xf>
    <xf numFmtId="0" fontId="282" fillId="0" borderId="4" xfId="44058" applyFont="1" applyBorder="1" applyAlignment="1">
      <alignment horizontal="center" vertical="center" textRotation="90"/>
    </xf>
    <xf numFmtId="0" fontId="410" fillId="0" borderId="4" xfId="44058" applyFont="1" applyBorder="1" applyAlignment="1">
      <alignment horizontal="center" vertical="center" textRotation="90" wrapText="1"/>
    </xf>
    <xf numFmtId="0" fontId="410" fillId="0" borderId="36" xfId="44058" applyFont="1" applyBorder="1" applyAlignment="1">
      <alignment horizontal="center" vertical="center" textRotation="90" wrapText="1"/>
    </xf>
    <xf numFmtId="0" fontId="330" fillId="0" borderId="0" xfId="44058" applyFont="1" applyAlignment="1">
      <alignment horizontal="center" vertical="center"/>
    </xf>
    <xf numFmtId="0" fontId="330" fillId="2" borderId="0" xfId="4" applyFont="1" applyFill="1" applyAlignment="1">
      <alignment horizontal="center" vertical="center" wrapText="1"/>
    </xf>
    <xf numFmtId="49" fontId="330" fillId="0" borderId="0" xfId="4" applyNumberFormat="1" applyFont="1" applyAlignment="1">
      <alignment horizontal="center" vertical="center"/>
    </xf>
    <xf numFmtId="49" fontId="330" fillId="30" borderId="0" xfId="4" applyNumberFormat="1" applyFont="1" applyFill="1" applyAlignment="1">
      <alignment horizontal="center" vertical="center"/>
    </xf>
    <xf numFmtId="0" fontId="330" fillId="2" borderId="164" xfId="44433" applyFont="1" applyFill="1" applyBorder="1" applyAlignment="1">
      <alignment horizontal="center" vertical="center" wrapText="1"/>
    </xf>
    <xf numFmtId="0" fontId="330" fillId="2" borderId="164" xfId="44433" applyFont="1" applyFill="1" applyBorder="1" applyAlignment="1">
      <alignment vertical="center" wrapText="1"/>
    </xf>
    <xf numFmtId="204" fontId="330" fillId="2" borderId="163" xfId="44433" applyNumberFormat="1" applyFont="1" applyFill="1" applyBorder="1" applyAlignment="1">
      <alignment horizontal="center" vertical="center"/>
    </xf>
    <xf numFmtId="204" fontId="330" fillId="2" borderId="158" xfId="44433" applyNumberFormat="1" applyFont="1" applyFill="1" applyBorder="1" applyAlignment="1">
      <alignment horizontal="center" vertical="center"/>
    </xf>
    <xf numFmtId="204" fontId="330" fillId="2" borderId="159" xfId="44433" applyNumberFormat="1" applyFont="1" applyFill="1" applyBorder="1" applyAlignment="1">
      <alignment horizontal="center" vertical="center"/>
    </xf>
    <xf numFmtId="204" fontId="355" fillId="2" borderId="163" xfId="44433" applyNumberFormat="1" applyFont="1" applyFill="1" applyBorder="1" applyAlignment="1">
      <alignment horizontal="center" vertical="center"/>
    </xf>
    <xf numFmtId="204" fontId="355" fillId="2" borderId="158" xfId="44433" applyNumberFormat="1" applyFont="1" applyFill="1" applyBorder="1" applyAlignment="1">
      <alignment horizontal="center" vertical="center"/>
    </xf>
    <xf numFmtId="204" fontId="355" fillId="2" borderId="159" xfId="44433" applyNumberFormat="1" applyFont="1" applyFill="1" applyBorder="1" applyAlignment="1">
      <alignment horizontal="center" vertical="center"/>
    </xf>
    <xf numFmtId="0" fontId="287" fillId="0" borderId="0" xfId="44086" applyFont="1" applyAlignment="1">
      <alignment horizontal="center"/>
    </xf>
    <xf numFmtId="0" fontId="330" fillId="30" borderId="0" xfId="4" applyFont="1" applyFill="1" applyAlignment="1">
      <alignment horizontal="center" vertical="center"/>
    </xf>
    <xf numFmtId="49" fontId="330" fillId="0" borderId="0" xfId="4" applyNumberFormat="1" applyFont="1" applyAlignment="1">
      <alignment horizontal="center" vertical="center" wrapText="1"/>
    </xf>
    <xf numFmtId="49" fontId="330" fillId="30" borderId="13" xfId="0" applyNumberFormat="1" applyFont="1" applyFill="1" applyBorder="1" applyAlignment="1">
      <alignment horizontal="center" vertical="center" wrapText="1"/>
    </xf>
    <xf numFmtId="49" fontId="330" fillId="30" borderId="14" xfId="0" applyNumberFormat="1" applyFont="1" applyFill="1" applyBorder="1" applyAlignment="1">
      <alignment horizontal="center" vertical="center"/>
    </xf>
    <xf numFmtId="49" fontId="330" fillId="30" borderId="15" xfId="0" applyNumberFormat="1" applyFont="1" applyFill="1" applyBorder="1" applyAlignment="1">
      <alignment horizontal="center" vertical="center"/>
    </xf>
    <xf numFmtId="0" fontId="290"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18" xfId="0" applyBorder="1" applyAlignment="1">
      <alignment vertical="center" wrapText="1"/>
    </xf>
    <xf numFmtId="0" fontId="290" fillId="4" borderId="69" xfId="13" applyFont="1" applyFill="1" applyBorder="1" applyAlignment="1">
      <alignment horizontal="center" vertical="center" wrapText="1"/>
    </xf>
    <xf numFmtId="0" fontId="290" fillId="4" borderId="4" xfId="13" applyFont="1" applyFill="1" applyBorder="1" applyAlignment="1">
      <alignment horizontal="center" vertical="center" wrapText="1"/>
    </xf>
    <xf numFmtId="0" fontId="290" fillId="4" borderId="76" xfId="13" applyFont="1" applyFill="1" applyBorder="1" applyAlignment="1">
      <alignment horizontal="center" vertical="center" wrapText="1"/>
    </xf>
    <xf numFmtId="0" fontId="290" fillId="4" borderId="85" xfId="13" applyFont="1" applyFill="1" applyBorder="1" applyAlignment="1">
      <alignment horizontal="center" vertical="center" wrapText="1"/>
    </xf>
    <xf numFmtId="0" fontId="287" fillId="4" borderId="1" xfId="0" applyFont="1" applyFill="1" applyBorder="1" applyAlignment="1">
      <alignment horizontal="center" vertical="center" wrapText="1"/>
    </xf>
    <xf numFmtId="0" fontId="290" fillId="4" borderId="89" xfId="13" applyFont="1" applyFill="1" applyBorder="1" applyAlignment="1">
      <alignment horizontal="center" vertical="center" wrapText="1"/>
    </xf>
    <xf numFmtId="0" fontId="292" fillId="41" borderId="167" xfId="44408" applyFont="1" applyFill="1" applyBorder="1" applyAlignment="1">
      <alignment horizontal="center" vertical="center"/>
    </xf>
    <xf numFmtId="0" fontId="292" fillId="41" borderId="31" xfId="44408" applyFont="1" applyFill="1" applyBorder="1" applyAlignment="1">
      <alignment horizontal="center" vertical="center"/>
    </xf>
    <xf numFmtId="0" fontId="292" fillId="41" borderId="18" xfId="44408" applyFont="1" applyFill="1" applyBorder="1" applyAlignment="1">
      <alignment horizontal="center" vertical="center"/>
    </xf>
    <xf numFmtId="0" fontId="292" fillId="41" borderId="167" xfId="44408" applyFont="1" applyFill="1" applyBorder="1" applyAlignment="1">
      <alignment horizontal="center" vertical="center" wrapText="1"/>
    </xf>
    <xf numFmtId="0" fontId="292" fillId="41" borderId="31" xfId="44408" applyFont="1" applyFill="1" applyBorder="1" applyAlignment="1">
      <alignment horizontal="center" vertical="center" wrapText="1"/>
    </xf>
    <xf numFmtId="0" fontId="292" fillId="41" borderId="18" xfId="44408" applyFont="1" applyFill="1" applyBorder="1" applyAlignment="1">
      <alignment horizontal="center" vertical="center" wrapText="1"/>
    </xf>
    <xf numFmtId="198" fontId="292" fillId="41" borderId="167" xfId="44408" applyNumberFormat="1" applyFont="1" applyFill="1" applyBorder="1" applyAlignment="1">
      <alignment horizontal="center" vertical="center"/>
    </xf>
    <xf numFmtId="198" fontId="292" fillId="41" borderId="31" xfId="44408" applyNumberFormat="1" applyFont="1" applyFill="1" applyBorder="1" applyAlignment="1">
      <alignment horizontal="center" vertical="center"/>
    </xf>
    <xf numFmtId="198" fontId="292" fillId="41" borderId="18" xfId="44408" applyNumberFormat="1" applyFont="1" applyFill="1" applyBorder="1" applyAlignment="1">
      <alignment horizontal="center" vertical="center"/>
    </xf>
    <xf numFmtId="0" fontId="293" fillId="2" borderId="167" xfId="44408" applyFont="1" applyFill="1" applyBorder="1" applyAlignment="1">
      <alignment horizontal="center" vertical="center"/>
    </xf>
    <xf numFmtId="0" fontId="293" fillId="2" borderId="31" xfId="44408" applyFont="1" applyFill="1" applyBorder="1" applyAlignment="1">
      <alignment horizontal="center" vertical="center"/>
    </xf>
    <xf numFmtId="0" fontId="293" fillId="2" borderId="18" xfId="44408" applyFont="1" applyFill="1" applyBorder="1" applyAlignment="1">
      <alignment horizontal="center" vertical="center"/>
    </xf>
    <xf numFmtId="0" fontId="292" fillId="2" borderId="167" xfId="44408" applyFont="1" applyFill="1" applyBorder="1" applyAlignment="1">
      <alignment horizontal="center" vertical="center"/>
    </xf>
    <xf numFmtId="0" fontId="292" fillId="2" borderId="31" xfId="44408" applyFont="1" applyFill="1" applyBorder="1" applyAlignment="1">
      <alignment horizontal="center" vertical="center"/>
    </xf>
    <xf numFmtId="0" fontId="292" fillId="2" borderId="18" xfId="44408" applyFont="1" applyFill="1" applyBorder="1" applyAlignment="1">
      <alignment horizontal="center" vertical="center"/>
    </xf>
    <xf numFmtId="0" fontId="292" fillId="2" borderId="167" xfId="44408" applyFont="1" applyFill="1" applyBorder="1" applyAlignment="1">
      <alignment horizontal="center" vertical="center" wrapText="1"/>
    </xf>
    <xf numFmtId="196" fontId="292" fillId="2" borderId="167" xfId="44408" applyNumberFormat="1" applyFont="1" applyFill="1" applyBorder="1" applyAlignment="1">
      <alignment horizontal="center" vertical="center"/>
    </xf>
    <xf numFmtId="196" fontId="292" fillId="2" borderId="31" xfId="44408" applyNumberFormat="1" applyFont="1" applyFill="1" applyBorder="1" applyAlignment="1">
      <alignment horizontal="center" vertical="center"/>
    </xf>
    <xf numFmtId="196" fontId="292" fillId="2" borderId="18" xfId="44408" applyNumberFormat="1" applyFont="1" applyFill="1" applyBorder="1" applyAlignment="1">
      <alignment horizontal="center" vertical="center"/>
    </xf>
    <xf numFmtId="0" fontId="292" fillId="2" borderId="31" xfId="44408" applyFont="1" applyFill="1" applyBorder="1" applyAlignment="1">
      <alignment horizontal="center" vertical="center" wrapText="1"/>
    </xf>
    <xf numFmtId="0" fontId="292" fillId="2" borderId="18" xfId="44408" applyFont="1" applyFill="1" applyBorder="1" applyAlignment="1">
      <alignment horizontal="center" vertical="center" wrapText="1"/>
    </xf>
    <xf numFmtId="198" fontId="292" fillId="2" borderId="167" xfId="44408" applyNumberFormat="1" applyFont="1" applyFill="1" applyBorder="1" applyAlignment="1">
      <alignment horizontal="center" vertical="center"/>
    </xf>
    <xf numFmtId="198" fontId="292" fillId="2" borderId="31" xfId="44408" applyNumberFormat="1" applyFont="1" applyFill="1" applyBorder="1" applyAlignment="1">
      <alignment horizontal="center" vertical="center"/>
    </xf>
    <xf numFmtId="198" fontId="292" fillId="2" borderId="18" xfId="44408" applyNumberFormat="1" applyFont="1" applyFill="1" applyBorder="1" applyAlignment="1">
      <alignment horizontal="center" vertical="center"/>
    </xf>
    <xf numFmtId="0" fontId="293" fillId="41" borderId="167" xfId="44408" applyFont="1" applyFill="1" applyBorder="1" applyAlignment="1">
      <alignment horizontal="center" vertical="center"/>
    </xf>
    <xf numFmtId="0" fontId="293" fillId="41" borderId="31" xfId="44408" applyFont="1" applyFill="1" applyBorder="1" applyAlignment="1">
      <alignment horizontal="center" vertical="center"/>
    </xf>
    <xf numFmtId="0" fontId="293" fillId="41" borderId="18" xfId="44408" applyFont="1" applyFill="1" applyBorder="1" applyAlignment="1">
      <alignment horizontal="center" vertical="center"/>
    </xf>
    <xf numFmtId="196" fontId="292" fillId="41" borderId="167" xfId="44408" applyNumberFormat="1" applyFont="1" applyFill="1" applyBorder="1" applyAlignment="1">
      <alignment horizontal="center" vertical="center"/>
    </xf>
    <xf numFmtId="196" fontId="292" fillId="41" borderId="31" xfId="44408" applyNumberFormat="1" applyFont="1" applyFill="1" applyBorder="1" applyAlignment="1">
      <alignment horizontal="center" vertical="center"/>
    </xf>
    <xf numFmtId="196" fontId="292" fillId="41" borderId="18" xfId="44408" applyNumberFormat="1" applyFont="1" applyFill="1" applyBorder="1" applyAlignment="1">
      <alignment horizontal="center" vertical="center"/>
    </xf>
    <xf numFmtId="0" fontId="292" fillId="41" borderId="175" xfId="44408" applyFont="1" applyFill="1" applyBorder="1" applyAlignment="1">
      <alignment horizontal="center" vertical="center"/>
    </xf>
    <xf numFmtId="198" fontId="292" fillId="41" borderId="175" xfId="44408" applyNumberFormat="1" applyFont="1" applyFill="1" applyBorder="1" applyAlignment="1">
      <alignment horizontal="center" vertical="center"/>
    </xf>
    <xf numFmtId="198" fontId="292" fillId="41" borderId="175" xfId="0" applyNumberFormat="1" applyFont="1" applyFill="1" applyBorder="1" applyAlignment="1">
      <alignment horizontal="center" vertical="center" wrapText="1"/>
    </xf>
    <xf numFmtId="0" fontId="293" fillId="41" borderId="175" xfId="44408" applyFont="1" applyFill="1" applyBorder="1" applyAlignment="1">
      <alignment horizontal="center" vertical="center"/>
    </xf>
    <xf numFmtId="44" fontId="292" fillId="41" borderId="175" xfId="44414" applyFont="1" applyFill="1" applyBorder="1" applyAlignment="1">
      <alignment horizontal="center" vertical="center"/>
    </xf>
    <xf numFmtId="0" fontId="292" fillId="41" borderId="175" xfId="44408" applyFont="1" applyFill="1" applyBorder="1" applyAlignment="1">
      <alignment horizontal="center" vertical="center" wrapText="1"/>
    </xf>
    <xf numFmtId="0" fontId="293" fillId="2" borderId="175" xfId="44408" applyFont="1" applyFill="1" applyBorder="1" applyAlignment="1">
      <alignment horizontal="center" vertical="center"/>
    </xf>
    <xf numFmtId="0" fontId="292" fillId="2" borderId="175" xfId="44408" applyFont="1" applyFill="1" applyBorder="1" applyAlignment="1">
      <alignment horizontal="center" vertical="center"/>
    </xf>
    <xf numFmtId="44" fontId="292" fillId="2" borderId="175" xfId="44414" applyFont="1" applyFill="1" applyBorder="1" applyAlignment="1">
      <alignment horizontal="center" vertical="center"/>
    </xf>
    <xf numFmtId="198" fontId="292" fillId="2" borderId="175" xfId="44408" applyNumberFormat="1" applyFont="1" applyFill="1" applyBorder="1" applyAlignment="1">
      <alignment horizontal="center" vertical="center"/>
    </xf>
    <xf numFmtId="198" fontId="292" fillId="2" borderId="175" xfId="0" applyNumberFormat="1" applyFont="1" applyFill="1" applyBorder="1" applyAlignment="1">
      <alignment horizontal="center" vertical="center" wrapText="1"/>
    </xf>
    <xf numFmtId="0" fontId="293" fillId="0" borderId="167" xfId="44408" applyFont="1" applyBorder="1" applyAlignment="1">
      <alignment horizontal="center" vertical="center"/>
    </xf>
    <xf numFmtId="0" fontId="293" fillId="0" borderId="31" xfId="44408" applyFont="1" applyBorder="1" applyAlignment="1">
      <alignment horizontal="center" vertical="center"/>
    </xf>
    <xf numFmtId="0" fontId="293" fillId="0" borderId="18" xfId="44408" applyFont="1" applyBorder="1" applyAlignment="1">
      <alignment horizontal="center" vertical="center"/>
    </xf>
    <xf numFmtId="0" fontId="292" fillId="0" borderId="167" xfId="44408" applyFont="1" applyBorder="1" applyAlignment="1">
      <alignment horizontal="center" vertical="center"/>
    </xf>
    <xf numFmtId="0" fontId="292" fillId="0" borderId="31" xfId="44408" applyFont="1" applyBorder="1" applyAlignment="1">
      <alignment horizontal="center" vertical="center"/>
    </xf>
    <xf numFmtId="0" fontId="292" fillId="0" borderId="18" xfId="44408" applyFont="1" applyBorder="1" applyAlignment="1">
      <alignment horizontal="center" vertical="center"/>
    </xf>
    <xf numFmtId="196" fontId="292" fillId="0" borderId="167" xfId="44408" applyNumberFormat="1" applyFont="1" applyBorder="1" applyAlignment="1">
      <alignment horizontal="center" vertical="center"/>
    </xf>
    <xf numFmtId="196" fontId="292" fillId="0" borderId="31" xfId="44408" applyNumberFormat="1" applyFont="1" applyBorder="1" applyAlignment="1">
      <alignment horizontal="center" vertical="center"/>
    </xf>
    <xf numFmtId="196" fontId="292" fillId="0" borderId="18" xfId="44408" applyNumberFormat="1" applyFont="1" applyBorder="1" applyAlignment="1">
      <alignment horizontal="center" vertical="center"/>
    </xf>
    <xf numFmtId="198" fontId="292" fillId="0" borderId="167" xfId="44408" applyNumberFormat="1" applyFont="1" applyBorder="1" applyAlignment="1">
      <alignment horizontal="center" vertical="center"/>
    </xf>
    <xf numFmtId="198" fontId="292" fillId="0" borderId="31" xfId="44408" applyNumberFormat="1" applyFont="1" applyBorder="1" applyAlignment="1">
      <alignment horizontal="center" vertical="center"/>
    </xf>
    <xf numFmtId="198" fontId="292" fillId="0" borderId="18" xfId="44408" applyNumberFormat="1" applyFont="1" applyBorder="1" applyAlignment="1">
      <alignment horizontal="center" vertical="center"/>
    </xf>
    <xf numFmtId="198" fontId="292" fillId="0" borderId="167" xfId="0" applyNumberFormat="1" applyFont="1" applyBorder="1" applyAlignment="1">
      <alignment horizontal="center" vertical="center" wrapText="1"/>
    </xf>
    <xf numFmtId="198" fontId="292" fillId="0" borderId="31" xfId="0" applyNumberFormat="1" applyFont="1" applyBorder="1" applyAlignment="1">
      <alignment horizontal="center" vertical="center" wrapText="1"/>
    </xf>
    <xf numFmtId="198" fontId="292" fillId="0" borderId="18" xfId="0" applyNumberFormat="1" applyFont="1" applyBorder="1" applyAlignment="1">
      <alignment horizontal="center" vertical="center" wrapText="1"/>
    </xf>
    <xf numFmtId="196" fontId="292" fillId="41" borderId="175" xfId="44408" applyNumberFormat="1" applyFont="1" applyFill="1" applyBorder="1" applyAlignment="1">
      <alignment horizontal="center" vertical="center"/>
    </xf>
    <xf numFmtId="0" fontId="292" fillId="41" borderId="167" xfId="0" applyFont="1" applyFill="1" applyBorder="1" applyAlignment="1">
      <alignment horizontal="center" vertical="center" wrapText="1"/>
    </xf>
    <xf numFmtId="0" fontId="292" fillId="41" borderId="31" xfId="0" applyFont="1" applyFill="1" applyBorder="1" applyAlignment="1">
      <alignment horizontal="center" vertical="center" wrapText="1"/>
    </xf>
    <xf numFmtId="0" fontId="292" fillId="41" borderId="18" xfId="0" applyFont="1" applyFill="1" applyBorder="1" applyAlignment="1">
      <alignment horizontal="center" vertical="center" wrapText="1"/>
    </xf>
    <xf numFmtId="198" fontId="292" fillId="41" borderId="167" xfId="44414" applyNumberFormat="1" applyFont="1" applyFill="1" applyBorder="1" applyAlignment="1">
      <alignment horizontal="center" vertical="center" wrapText="1"/>
    </xf>
    <xf numFmtId="198" fontId="292" fillId="41" borderId="31" xfId="44414" applyNumberFormat="1" applyFont="1" applyFill="1" applyBorder="1" applyAlignment="1">
      <alignment horizontal="center" vertical="center" wrapText="1"/>
    </xf>
    <xf numFmtId="198" fontId="292" fillId="41" borderId="18" xfId="44414" applyNumberFormat="1" applyFont="1" applyFill="1" applyBorder="1" applyAlignment="1">
      <alignment horizontal="center" vertical="center" wrapText="1"/>
    </xf>
    <xf numFmtId="0" fontId="293" fillId="0" borderId="175" xfId="44408" applyFont="1" applyBorder="1" applyAlignment="1">
      <alignment horizontal="center" vertical="center" wrapText="1"/>
    </xf>
    <xf numFmtId="0" fontId="293" fillId="2" borderId="175" xfId="44408" applyFont="1" applyFill="1" applyBorder="1" applyAlignment="1">
      <alignment horizontal="center" vertical="center" wrapText="1"/>
    </xf>
    <xf numFmtId="196" fontId="292" fillId="2" borderId="175" xfId="44408" applyNumberFormat="1" applyFont="1" applyFill="1" applyBorder="1" applyAlignment="1">
      <alignment horizontal="center" vertical="center" wrapText="1"/>
    </xf>
    <xf numFmtId="0" fontId="293" fillId="41" borderId="167" xfId="0" applyFont="1" applyFill="1" applyBorder="1" applyAlignment="1">
      <alignment horizontal="center" vertical="center" wrapText="1"/>
    </xf>
    <xf numFmtId="0" fontId="293" fillId="41" borderId="31" xfId="0" applyFont="1" applyFill="1" applyBorder="1" applyAlignment="1">
      <alignment horizontal="center" vertical="center" wrapText="1"/>
    </xf>
    <xf numFmtId="0" fontId="293" fillId="41" borderId="18" xfId="0" applyFont="1" applyFill="1" applyBorder="1" applyAlignment="1">
      <alignment horizontal="center" vertical="center" wrapText="1"/>
    </xf>
    <xf numFmtId="0" fontId="355" fillId="30" borderId="9" xfId="35116" applyFont="1" applyFill="1" applyBorder="1" applyAlignment="1">
      <alignment horizontal="center" vertical="center" wrapText="1"/>
    </xf>
    <xf numFmtId="0" fontId="355" fillId="30" borderId="0" xfId="35116" applyFont="1" applyFill="1" applyAlignment="1">
      <alignment horizontal="center" vertical="center" wrapText="1"/>
    </xf>
    <xf numFmtId="0" fontId="293" fillId="0" borderId="175" xfId="44408" applyFont="1" applyBorder="1" applyAlignment="1">
      <alignment horizontal="center" vertical="center"/>
    </xf>
    <xf numFmtId="0" fontId="292" fillId="0" borderId="175" xfId="44408" applyFont="1" applyBorder="1" applyAlignment="1">
      <alignment horizontal="center" vertical="center"/>
    </xf>
    <xf numFmtId="0" fontId="292" fillId="0" borderId="175" xfId="44408" applyFont="1" applyBorder="1" applyAlignment="1">
      <alignment horizontal="center" vertical="center" wrapText="1"/>
    </xf>
    <xf numFmtId="196" fontId="292" fillId="0" borderId="175" xfId="44408" applyNumberFormat="1" applyFont="1" applyBorder="1" applyAlignment="1">
      <alignment horizontal="center" vertical="center" wrapText="1"/>
    </xf>
    <xf numFmtId="198" fontId="292" fillId="41" borderId="175" xfId="44408" applyNumberFormat="1" applyFont="1" applyFill="1" applyBorder="1" applyAlignment="1">
      <alignment horizontal="center" vertical="center" wrapText="1"/>
    </xf>
    <xf numFmtId="196" fontId="292" fillId="41" borderId="175" xfId="44408" applyNumberFormat="1" applyFont="1" applyFill="1" applyBorder="1" applyAlignment="1">
      <alignment horizontal="center" vertical="center" wrapText="1"/>
    </xf>
    <xf numFmtId="0" fontId="293" fillId="41" borderId="175" xfId="44408" applyFont="1" applyFill="1" applyBorder="1" applyAlignment="1">
      <alignment horizontal="center" vertical="center" wrapText="1"/>
    </xf>
    <xf numFmtId="0" fontId="293" fillId="0" borderId="175" xfId="0" applyFont="1" applyBorder="1" applyAlignment="1">
      <alignment horizontal="center" vertical="center" wrapText="1"/>
    </xf>
    <xf numFmtId="0" fontId="292" fillId="0" borderId="175" xfId="0" applyFont="1" applyBorder="1" applyAlignment="1">
      <alignment horizontal="center" vertical="center" wrapText="1"/>
    </xf>
    <xf numFmtId="196" fontId="292" fillId="0" borderId="175" xfId="0" applyNumberFormat="1" applyFont="1" applyBorder="1" applyAlignment="1">
      <alignment horizontal="center" vertical="center" wrapText="1"/>
    </xf>
    <xf numFmtId="0" fontId="292" fillId="41" borderId="175" xfId="0" applyFont="1" applyFill="1" applyBorder="1" applyAlignment="1">
      <alignment horizontal="center" vertical="center" wrapText="1"/>
    </xf>
    <xf numFmtId="196" fontId="292" fillId="41" borderId="175" xfId="0" applyNumberFormat="1" applyFont="1" applyFill="1" applyBorder="1" applyAlignment="1">
      <alignment horizontal="center" vertical="center" wrapText="1"/>
    </xf>
    <xf numFmtId="0" fontId="293" fillId="41" borderId="175" xfId="0" applyFont="1" applyFill="1" applyBorder="1" applyAlignment="1">
      <alignment horizontal="center" vertical="center"/>
    </xf>
    <xf numFmtId="0" fontId="293" fillId="41" borderId="175" xfId="0" applyFont="1" applyFill="1" applyBorder="1" applyAlignment="1">
      <alignment horizontal="center" vertical="center" wrapText="1"/>
    </xf>
    <xf numFmtId="0" fontId="355" fillId="30" borderId="9" xfId="44171" applyFont="1" applyFill="1" applyBorder="1" applyAlignment="1">
      <alignment horizontal="center" vertical="center" wrapText="1"/>
    </xf>
    <xf numFmtId="0" fontId="355" fillId="30" borderId="0" xfId="44171" applyFont="1" applyFill="1" applyAlignment="1">
      <alignment horizontal="center" vertical="center" wrapText="1"/>
    </xf>
    <xf numFmtId="198" fontId="293" fillId="0" borderId="175" xfId="0" applyNumberFormat="1" applyFont="1" applyBorder="1" applyAlignment="1">
      <alignment horizontal="center" vertical="center" wrapText="1"/>
    </xf>
    <xf numFmtId="198" fontId="292" fillId="0" borderId="175" xfId="0" applyNumberFormat="1" applyFont="1" applyBorder="1" applyAlignment="1">
      <alignment horizontal="center" vertical="center" wrapText="1"/>
    </xf>
    <xf numFmtId="0" fontId="292" fillId="0" borderId="167" xfId="44408" applyFont="1" applyBorder="1" applyAlignment="1">
      <alignment horizontal="center" vertical="center" wrapText="1"/>
    </xf>
    <xf numFmtId="0" fontId="292" fillId="0" borderId="31" xfId="44408" applyFont="1" applyBorder="1" applyAlignment="1">
      <alignment horizontal="center" vertical="center" wrapText="1"/>
    </xf>
    <xf numFmtId="0" fontId="292" fillId="0" borderId="18" xfId="44408" applyFont="1" applyBorder="1" applyAlignment="1">
      <alignment horizontal="center" vertical="center" wrapText="1"/>
    </xf>
    <xf numFmtId="196" fontId="292" fillId="2" borderId="175" xfId="0" applyNumberFormat="1" applyFont="1" applyFill="1" applyBorder="1" applyAlignment="1">
      <alignment horizontal="center" vertical="center" wrapText="1"/>
    </xf>
    <xf numFmtId="198" fontId="292" fillId="2" borderId="167" xfId="0" applyNumberFormat="1" applyFont="1" applyFill="1" applyBorder="1" applyAlignment="1">
      <alignment horizontal="center" vertical="center" wrapText="1"/>
    </xf>
    <xf numFmtId="198" fontId="292" fillId="2" borderId="31" xfId="0" applyNumberFormat="1" applyFont="1" applyFill="1" applyBorder="1" applyAlignment="1">
      <alignment horizontal="center" vertical="center" wrapText="1"/>
    </xf>
    <xf numFmtId="198" fontId="292" fillId="2" borderId="18" xfId="0" applyNumberFormat="1" applyFont="1" applyFill="1" applyBorder="1" applyAlignment="1">
      <alignment horizontal="center" vertical="center" wrapText="1"/>
    </xf>
    <xf numFmtId="196" fontId="292" fillId="0" borderId="175" xfId="44408" applyNumberFormat="1" applyFont="1" applyBorder="1" applyAlignment="1">
      <alignment horizontal="center" vertical="center"/>
    </xf>
    <xf numFmtId="198" fontId="292" fillId="0" borderId="175" xfId="44408" applyNumberFormat="1" applyFont="1" applyBorder="1" applyAlignment="1">
      <alignment horizontal="center" vertical="center"/>
    </xf>
    <xf numFmtId="196" fontId="293" fillId="41" borderId="175" xfId="44408" applyNumberFormat="1" applyFont="1" applyFill="1" applyBorder="1" applyAlignment="1">
      <alignment horizontal="center" vertical="center" wrapText="1"/>
    </xf>
    <xf numFmtId="1" fontId="292" fillId="41" borderId="175" xfId="44408" applyNumberFormat="1" applyFont="1" applyFill="1" applyBorder="1" applyAlignment="1">
      <alignment horizontal="center" vertical="center" wrapText="1"/>
    </xf>
    <xf numFmtId="0" fontId="293" fillId="0" borderId="167" xfId="44408" applyFont="1" applyBorder="1" applyAlignment="1">
      <alignment horizontal="center" vertical="center" wrapText="1"/>
    </xf>
    <xf numFmtId="0" fontId="293" fillId="0" borderId="31" xfId="44408" applyFont="1" applyBorder="1" applyAlignment="1">
      <alignment horizontal="center" vertical="center" wrapText="1"/>
    </xf>
    <xf numFmtId="0" fontId="293" fillId="0" borderId="18" xfId="44408" applyFont="1" applyBorder="1" applyAlignment="1">
      <alignment horizontal="center" vertical="center" wrapText="1"/>
    </xf>
    <xf numFmtId="0" fontId="293" fillId="41" borderId="167" xfId="44408" applyFont="1" applyFill="1" applyBorder="1" applyAlignment="1">
      <alignment horizontal="center" vertical="center" wrapText="1"/>
    </xf>
    <xf numFmtId="0" fontId="293" fillId="41" borderId="31" xfId="44408" applyFont="1" applyFill="1" applyBorder="1" applyAlignment="1">
      <alignment horizontal="center" vertical="center" wrapText="1"/>
    </xf>
    <xf numFmtId="0" fontId="293" fillId="41" borderId="18" xfId="44408" applyFont="1" applyFill="1" applyBorder="1" applyAlignment="1">
      <alignment horizontal="center" vertical="center" wrapText="1"/>
    </xf>
    <xf numFmtId="0" fontId="292" fillId="41" borderId="159" xfId="44408" applyFont="1" applyFill="1" applyBorder="1" applyAlignment="1">
      <alignment horizontal="center" vertical="center" wrapText="1"/>
    </xf>
    <xf numFmtId="0" fontId="293" fillId="2" borderId="167" xfId="0" applyFont="1" applyFill="1" applyBorder="1" applyAlignment="1">
      <alignment horizontal="center" vertical="center" wrapText="1"/>
    </xf>
    <xf numFmtId="0" fontId="293" fillId="2" borderId="31" xfId="0" applyFont="1" applyFill="1" applyBorder="1" applyAlignment="1">
      <alignment horizontal="center" vertical="center" wrapText="1"/>
    </xf>
    <xf numFmtId="0" fontId="293" fillId="2" borderId="18" xfId="0" applyFont="1" applyFill="1" applyBorder="1" applyAlignment="1">
      <alignment horizontal="center" vertical="center" wrapText="1"/>
    </xf>
    <xf numFmtId="0" fontId="292" fillId="2" borderId="175" xfId="0" applyFont="1" applyFill="1" applyBorder="1" applyAlignment="1">
      <alignment horizontal="center" vertical="center" wrapText="1"/>
    </xf>
    <xf numFmtId="0" fontId="292" fillId="2" borderId="175" xfId="44408" applyFont="1" applyFill="1" applyBorder="1" applyAlignment="1">
      <alignment horizontal="center" vertical="center" wrapText="1"/>
    </xf>
    <xf numFmtId="0" fontId="293" fillId="34" borderId="13" xfId="0" applyFont="1" applyFill="1" applyBorder="1" applyAlignment="1">
      <alignment horizontal="center" wrapText="1"/>
    </xf>
    <xf numFmtId="0" fontId="293" fillId="34" borderId="14" xfId="0" applyFont="1" applyFill="1" applyBorder="1" applyAlignment="1">
      <alignment horizontal="center" wrapText="1"/>
    </xf>
    <xf numFmtId="0" fontId="293" fillId="34" borderId="15" xfId="0" applyFont="1" applyFill="1" applyBorder="1" applyAlignment="1">
      <alignment horizontal="center" wrapText="1"/>
    </xf>
    <xf numFmtId="49" fontId="293" fillId="2" borderId="0" xfId="4" applyNumberFormat="1" applyFont="1" applyFill="1" applyAlignment="1">
      <alignment horizontal="center" vertical="center" wrapText="1"/>
    </xf>
    <xf numFmtId="49" fontId="330" fillId="2" borderId="0" xfId="4" applyNumberFormat="1" applyFont="1" applyFill="1" applyAlignment="1">
      <alignment horizontal="center" vertical="center" wrapText="1"/>
    </xf>
    <xf numFmtId="49" fontId="330" fillId="30" borderId="6" xfId="4" applyNumberFormat="1" applyFont="1" applyFill="1" applyBorder="1" applyAlignment="1">
      <alignment horizontal="center" vertical="center" wrapText="1"/>
    </xf>
    <xf numFmtId="49" fontId="330" fillId="30" borderId="7" xfId="4" applyNumberFormat="1" applyFont="1" applyFill="1" applyBorder="1" applyAlignment="1">
      <alignment horizontal="center" vertical="center" wrapText="1"/>
    </xf>
    <xf numFmtId="49" fontId="330" fillId="30" borderId="8" xfId="4" applyNumberFormat="1" applyFont="1" applyFill="1" applyBorder="1" applyAlignment="1">
      <alignment horizontal="center" vertical="center" wrapText="1"/>
    </xf>
    <xf numFmtId="49" fontId="330" fillId="30" borderId="10" xfId="44010" applyNumberFormat="1" applyFont="1" applyFill="1" applyBorder="1" applyAlignment="1">
      <alignment horizontal="center" vertical="center" wrapText="1"/>
    </xf>
    <xf numFmtId="49" fontId="330" fillId="30" borderId="11" xfId="44010" applyNumberFormat="1" applyFont="1" applyFill="1" applyBorder="1" applyAlignment="1">
      <alignment horizontal="center" vertical="center" wrapText="1"/>
    </xf>
    <xf numFmtId="49" fontId="330" fillId="30" borderId="12" xfId="44010" applyNumberFormat="1" applyFont="1" applyFill="1" applyBorder="1" applyAlignment="1">
      <alignment horizontal="center" vertical="center" wrapText="1"/>
    </xf>
    <xf numFmtId="0" fontId="287" fillId="2" borderId="150" xfId="44152" applyFont="1" applyFill="1" applyBorder="1" applyAlignment="1">
      <alignment horizontal="center" vertical="center" wrapText="1"/>
    </xf>
    <xf numFmtId="0" fontId="287" fillId="2" borderId="69" xfId="44152" applyFont="1" applyFill="1" applyBorder="1" applyAlignment="1">
      <alignment horizontal="center" vertical="center" wrapText="1"/>
    </xf>
    <xf numFmtId="0" fontId="287" fillId="2" borderId="35" xfId="44152" applyFont="1" applyFill="1" applyBorder="1" applyAlignment="1">
      <alignment horizontal="center" vertical="center" wrapText="1"/>
    </xf>
    <xf numFmtId="0" fontId="287" fillId="2" borderId="36" xfId="44152" applyFont="1" applyFill="1" applyBorder="1" applyAlignment="1">
      <alignment horizontal="center" vertical="center" wrapText="1"/>
    </xf>
    <xf numFmtId="0" fontId="287" fillId="2" borderId="160" xfId="44152" applyFont="1" applyFill="1" applyBorder="1" applyAlignment="1">
      <alignment horizontal="center" vertical="center"/>
    </xf>
    <xf numFmtId="0" fontId="388" fillId="0" borderId="176" xfId="44152" applyFont="1" applyBorder="1" applyAlignment="1">
      <alignment horizontal="left" vertical="center" wrapText="1"/>
    </xf>
    <xf numFmtId="0" fontId="287" fillId="0" borderId="150" xfId="44152" applyFont="1" applyBorder="1" applyAlignment="1">
      <alignment horizontal="center" vertical="center"/>
    </xf>
    <xf numFmtId="0" fontId="287" fillId="0" borderId="176" xfId="44152" applyFont="1" applyBorder="1" applyAlignment="1">
      <alignment horizontal="center" vertical="center"/>
    </xf>
    <xf numFmtId="0" fontId="287" fillId="0" borderId="69" xfId="44152" applyFont="1" applyBorder="1" applyAlignment="1">
      <alignment horizontal="center" vertical="center"/>
    </xf>
    <xf numFmtId="0" fontId="287" fillId="0" borderId="35" xfId="44152" applyFont="1" applyBorder="1" applyAlignment="1">
      <alignment horizontal="center" vertical="center"/>
    </xf>
    <xf numFmtId="0" fontId="287" fillId="0" borderId="2" xfId="44152" applyFont="1" applyBorder="1" applyAlignment="1">
      <alignment horizontal="center" vertical="center"/>
    </xf>
    <xf numFmtId="0" fontId="287" fillId="0" borderId="36" xfId="44152" applyFont="1" applyBorder="1" applyAlignment="1">
      <alignment horizontal="center" vertical="center"/>
    </xf>
    <xf numFmtId="0" fontId="388" fillId="0" borderId="161" xfId="44152" applyFont="1" applyBorder="1" applyAlignment="1">
      <alignment horizontal="left" vertical="center" wrapText="1"/>
    </xf>
    <xf numFmtId="0" fontId="293" fillId="2" borderId="160" xfId="44152" applyFont="1" applyFill="1" applyBorder="1" applyAlignment="1">
      <alignment horizontal="center" vertical="center" wrapText="1"/>
    </xf>
    <xf numFmtId="49" fontId="330" fillId="30" borderId="146" xfId="4" applyNumberFormat="1" applyFont="1" applyFill="1" applyBorder="1" applyAlignment="1">
      <alignment horizontal="center" vertical="center" wrapText="1"/>
    </xf>
    <xf numFmtId="49" fontId="330" fillId="30" borderId="145" xfId="4" applyNumberFormat="1" applyFont="1" applyFill="1" applyBorder="1" applyAlignment="1">
      <alignment horizontal="center" vertical="center" wrapText="1"/>
    </xf>
    <xf numFmtId="49" fontId="330" fillId="30" borderId="9" xfId="44010" applyNumberFormat="1" applyFont="1" applyFill="1" applyBorder="1" applyAlignment="1">
      <alignment horizontal="center" vertical="center" wrapText="1"/>
    </xf>
    <xf numFmtId="49" fontId="330" fillId="30" borderId="0" xfId="44010" applyNumberFormat="1" applyFont="1" applyFill="1" applyAlignment="1">
      <alignment horizontal="center" vertical="center" wrapText="1"/>
    </xf>
    <xf numFmtId="0" fontId="293" fillId="0" borderId="174" xfId="4" applyFont="1" applyBorder="1" applyAlignment="1">
      <alignment horizontal="center" vertical="center" wrapText="1"/>
    </xf>
    <xf numFmtId="0" fontId="293" fillId="0" borderId="158" xfId="4" applyFont="1" applyBorder="1" applyAlignment="1">
      <alignment horizontal="center" vertical="center" wrapText="1"/>
    </xf>
    <xf numFmtId="0" fontId="293" fillId="0" borderId="159" xfId="4" applyFont="1" applyBorder="1" applyAlignment="1">
      <alignment horizontal="center" vertical="center" wrapText="1"/>
    </xf>
    <xf numFmtId="1" fontId="292" fillId="0" borderId="158" xfId="4" applyNumberFormat="1" applyFont="1" applyBorder="1" applyAlignment="1">
      <alignment horizontal="left" vertical="center" wrapText="1"/>
    </xf>
    <xf numFmtId="0" fontId="293" fillId="0" borderId="3" xfId="4" applyFont="1" applyBorder="1" applyAlignment="1">
      <alignment vertical="center" wrapText="1"/>
    </xf>
    <xf numFmtId="1" fontId="293" fillId="0" borderId="0" xfId="4" applyNumberFormat="1" applyFont="1" applyBorder="1" applyAlignment="1">
      <alignment vertical="center" wrapText="1"/>
    </xf>
    <xf numFmtId="1" fontId="293" fillId="0" borderId="0" xfId="4" applyNumberFormat="1" applyFont="1" applyBorder="1" applyAlignment="1">
      <alignment horizontal="left" vertical="center" wrapText="1"/>
    </xf>
    <xf numFmtId="1" fontId="292" fillId="0" borderId="0" xfId="4" applyNumberFormat="1" applyFont="1" applyBorder="1" applyAlignment="1">
      <alignment horizontal="left" vertical="center" wrapText="1"/>
    </xf>
    <xf numFmtId="0" fontId="292" fillId="0" borderId="0" xfId="0" applyFont="1" applyBorder="1" applyAlignment="1">
      <alignment vertical="center"/>
    </xf>
    <xf numFmtId="165" fontId="292" fillId="0" borderId="175" xfId="4" applyNumberFormat="1" applyFont="1" applyBorder="1" applyAlignment="1">
      <alignment horizontal="center" vertical="center" wrapText="1"/>
    </xf>
    <xf numFmtId="1" fontId="292" fillId="0" borderId="175" xfId="4" applyNumberFormat="1" applyFont="1" applyBorder="1" applyAlignment="1">
      <alignment horizontal="left" vertical="center" wrapText="1"/>
    </xf>
  </cellXfs>
  <cellStyles count="44440">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2" xr:uid="{55DA877E-3E3E-44B9-BAD8-0BD680FFE343}"/>
    <cellStyle name="20% - Énfasis3 6" xfId="44434" xr:uid="{D7D7092E-9CBA-4819-8975-87268EDB327C}"/>
    <cellStyle name="20% - Énfasis3 7" xfId="44439" xr:uid="{BBAEC37E-D562-48CD-8E4F-A12F5A14AEAF}"/>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7" xr:uid="{FEAE3397-E270-4971-8834-406FB94C21BD}"/>
    <cellStyle name="Millares 155" xfId="44419" xr:uid="{C516DB05-A6FE-4AA4-9770-8AEE3751D20E}"/>
    <cellStyle name="Millares 156" xfId="44422" xr:uid="{4CFABC99-F41C-4104-A864-EBEBA71A4AF1}"/>
    <cellStyle name="Millares 157" xfId="44424" xr:uid="{FABF9A78-FF3A-43CF-9ADA-9F2056183079}"/>
    <cellStyle name="Millares 158" xfId="44427" xr:uid="{A4C6ACE1-7BCC-4C2B-A12A-0F429BD3B585}"/>
    <cellStyle name="Millares 159" xfId="44429"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1" xr:uid="{7B4F63E0-1952-47D4-A487-5F6D7C82DABB}"/>
    <cellStyle name="Millares 161" xfId="44436" xr:uid="{BC045658-FCD0-4B5A-9DD4-9560A6595ACE}"/>
    <cellStyle name="Millares 162" xfId="44438" xr:uid="{4F4D9FA3-7569-4F0F-B33B-7796ADFD04F6}"/>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14"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5" xr:uid="{2280A4DE-493C-471F-82B2-B2D8AED6010B}"/>
    <cellStyle name="Normal 227" xfId="44416" xr:uid="{4D5735E3-CFCC-475A-A31E-390D4F2A8759}"/>
    <cellStyle name="Normal 228" xfId="44418" xr:uid="{0C48A990-2D4F-41EA-9821-F6D5EB8D44C6}"/>
    <cellStyle name="Normal 229" xfId="44421"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3" xr:uid="{20D00A3A-44DA-4293-8E81-D28C4AB986D2}"/>
    <cellStyle name="Normal 231" xfId="44425" xr:uid="{A6118E42-8287-4A0C-AF6D-EA96ED2C8A63}"/>
    <cellStyle name="Normal 232" xfId="44426" xr:uid="{BEE4A799-E960-4508-851B-199F3D28A04A}"/>
    <cellStyle name="Normal 233" xfId="44428" xr:uid="{7D4D422D-0BBC-4FA4-88C5-730727A784E6}"/>
    <cellStyle name="Normal 234" xfId="44430" xr:uid="{4EF4C3D1-8E51-4C37-932A-FFB5E424F587}"/>
    <cellStyle name="Normal 235" xfId="44433" xr:uid="{19A586C5-DB3D-4FBE-8F14-EACE911F5CFA}"/>
    <cellStyle name="Normal 236" xfId="44435" xr:uid="{4744C698-4457-45A9-B738-E779210241DB}"/>
    <cellStyle name="Normal 237" xfId="44437" xr:uid="{C8F45D09-5AAB-4D28-9578-11941EFA8B3C}"/>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20"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microsoft.com/office/2017/10/relationships/person" Target="persons/perso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284</c:v>
                </c:pt>
                <c:pt idx="1">
                  <c:v>446</c:v>
                </c:pt>
                <c:pt idx="2">
                  <c:v>261</c:v>
                </c:pt>
                <c:pt idx="3">
                  <c:v>295</c:v>
                </c:pt>
                <c:pt idx="4">
                  <c:v>348</c:v>
                </c:pt>
                <c:pt idx="5">
                  <c:v>632</c:v>
                </c:pt>
                <c:pt idx="6">
                  <c:v>370</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1004</c:v>
                </c:pt>
                <c:pt idx="1">
                  <c:v>1237</c:v>
                </c:pt>
                <c:pt idx="2">
                  <c:v>1288</c:v>
                </c:pt>
                <c:pt idx="3">
                  <c:v>797</c:v>
                </c:pt>
                <c:pt idx="4">
                  <c:v>2048</c:v>
                </c:pt>
                <c:pt idx="5">
                  <c:v>1966</c:v>
                </c:pt>
                <c:pt idx="6">
                  <c:v>2256</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GT </c:v>
                </c:pt>
                <c:pt idx="6">
                  <c:v> Muro de Retención </c:v>
                </c:pt>
              </c:strCache>
            </c:strRef>
          </c:cat>
          <c:val>
            <c:numRef>
              <c:f>'Estadisticas 2025'!$C$128:$C$134</c:f>
              <c:numCache>
                <c:formatCode>General</c:formatCode>
                <c:ptCount val="7"/>
                <c:pt idx="0">
                  <c:v>2635</c:v>
                </c:pt>
                <c:pt idx="1">
                  <c:v>6397</c:v>
                </c:pt>
                <c:pt idx="2">
                  <c:v>680</c:v>
                </c:pt>
                <c:pt idx="3">
                  <c:v>628</c:v>
                </c:pt>
                <c:pt idx="4">
                  <c:v>250</c:v>
                </c:pt>
                <c:pt idx="5">
                  <c:v>5</c:v>
                </c:pt>
                <c:pt idx="6">
                  <c:v>1</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3"/>
                <c:pt idx="0">
                  <c:v>De 18 a 35 (antes de cumplir 36)</c:v>
                </c:pt>
                <c:pt idx="1">
                  <c:v>De 36 a 65 (antes de cumplir 65)</c:v>
                </c:pt>
                <c:pt idx="2">
                  <c:v>Adulto mayor de 65 o más</c:v>
                </c:pt>
              </c:strCache>
            </c:strRef>
          </c:cat>
          <c:val>
            <c:numRef>
              <c:f>'Estadisticas 2025'!$C$159:$C$162</c:f>
              <c:numCache>
                <c:formatCode>General</c:formatCode>
                <c:ptCount val="3"/>
                <c:pt idx="0">
                  <c:v>5528</c:v>
                </c:pt>
                <c:pt idx="1">
                  <c:v>4210</c:v>
                </c:pt>
                <c:pt idx="2">
                  <c:v>858</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Diciembre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2025'!$E$244</c:f>
              <c:strCache>
                <c:ptCount val="1"/>
                <c:pt idx="0">
                  <c:v>Formalizados Diciembre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2025'!$B$246:$B$247</c:f>
              <c:strCache>
                <c:ptCount val="2"/>
                <c:pt idx="0">
                  <c:v>Ordinario</c:v>
                </c:pt>
                <c:pt idx="1">
                  <c:v>Art. 59</c:v>
                </c:pt>
              </c:strCache>
            </c:strRef>
          </c:cat>
          <c:val>
            <c:numRef>
              <c:f>'Estadisticas 2025'!$E$246:$E$247</c:f>
              <c:numCache>
                <c:formatCode>#\ ##0\ \ \ ;[Red]\(#\ ##0\)</c:formatCode>
                <c:ptCount val="2"/>
                <c:pt idx="0">
                  <c:v>805</c:v>
                </c:pt>
                <c:pt idx="1">
                  <c:v>254</c:v>
                </c:pt>
              </c:numCache>
            </c:numRef>
          </c:val>
          <c:extLst>
            <c:ext xmlns:c16="http://schemas.microsoft.com/office/drawing/2014/chart" uri="{C3380CC4-5D6E-409C-BE32-E72D297353CC}">
              <c16:uniqueId val="{00000001-A5B4-49E1-B5B5-828F170BCC10}"/>
            </c:ext>
          </c:extLst>
        </c:ser>
        <c:ser>
          <c:idx val="0"/>
          <c:order val="1"/>
          <c:tx>
            <c:strRef>
              <c:f>'Estadisticas 2025'!$C$244:$D$244</c:f>
              <c:strCache>
                <c:ptCount val="1"/>
                <c:pt idx="0">
                  <c:v>Formalizados Diciembre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2025'!$B$246:$B$247</c:f>
              <c:strCache>
                <c:ptCount val="2"/>
                <c:pt idx="0">
                  <c:v>Ordinario</c:v>
                </c:pt>
                <c:pt idx="1">
                  <c:v>Art. 59</c:v>
                </c:pt>
              </c:strCache>
            </c:strRef>
          </c:cat>
          <c:val>
            <c:numRef>
              <c:f>'Estadisticas 2025'!$C$246:$C$247</c:f>
              <c:numCache>
                <c:formatCode>#\ ##0\ \ \ ;[Red]\(#\ ##0\)</c:formatCode>
                <c:ptCount val="2"/>
                <c:pt idx="0">
                  <c:v>658</c:v>
                </c:pt>
                <c:pt idx="1">
                  <c:v>163</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Diciembre</a:t>
            </a:r>
            <a:r>
              <a:rPr lang="es-CR" sz="1200" b="1" i="0" baseline="0">
                <a:effectLst/>
              </a:rPr>
              <a:t>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2025'!$E$244:$G$244</c:f>
              <c:strCache>
                <c:ptCount val="1"/>
                <c:pt idx="0">
                  <c:v>Formalizados Diciembre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2025'!$B$246:$B$247</c:f>
              <c:strCache>
                <c:ptCount val="2"/>
                <c:pt idx="0">
                  <c:v>Ordinario</c:v>
                </c:pt>
                <c:pt idx="1">
                  <c:v>Art. 59</c:v>
                </c:pt>
              </c:strCache>
            </c:strRef>
          </c:cat>
          <c:val>
            <c:numRef>
              <c:f>'Estadisticas 2025'!$F$246:$F$247</c:f>
              <c:numCache>
                <c:formatCode>"¢"#\ ##0.00\ \ ;[Red]\("¢"#\ ##0.00\)</c:formatCode>
                <c:ptCount val="2"/>
                <c:pt idx="0">
                  <c:v>9.207966459627329</c:v>
                </c:pt>
                <c:pt idx="1">
                  <c:v>21.959948668976377</c:v>
                </c:pt>
              </c:numCache>
            </c:numRef>
          </c:val>
          <c:extLst>
            <c:ext xmlns:c16="http://schemas.microsoft.com/office/drawing/2014/chart" uri="{C3380CC4-5D6E-409C-BE32-E72D297353CC}">
              <c16:uniqueId val="{00000005-98D2-497A-A6B6-068871A04133}"/>
            </c:ext>
          </c:extLst>
        </c:ser>
        <c:ser>
          <c:idx val="1"/>
          <c:order val="1"/>
          <c:tx>
            <c:strRef>
              <c:f>'Estadisticas 2025'!$C$244:$D$244</c:f>
              <c:strCache>
                <c:ptCount val="1"/>
                <c:pt idx="0">
                  <c:v>Formalizados Diciembre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2025'!$B$246:$B$247</c:f>
              <c:strCache>
                <c:ptCount val="2"/>
                <c:pt idx="0">
                  <c:v>Ordinario</c:v>
                </c:pt>
                <c:pt idx="1">
                  <c:v>Art. 59</c:v>
                </c:pt>
              </c:strCache>
            </c:strRef>
          </c:cat>
          <c:val>
            <c:numRef>
              <c:f>'Estadisticas 2025'!$D$246:$D$247</c:f>
              <c:numCache>
                <c:formatCode>"¢"#\ ##0.00\ \ ;[Red]\("¢"#\ ##0.00\)</c:formatCode>
                <c:ptCount val="2"/>
                <c:pt idx="0">
                  <c:v>9.183463525835867</c:v>
                </c:pt>
                <c:pt idx="1">
                  <c:v>21.89191335208589</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2025'!$B$313</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2025'!$B$316:$B$327</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'Estadisticas 2025'!$C$316:$C$327</c:f>
              <c:numCache>
                <c:formatCode>General</c:formatCode>
                <c:ptCount val="12"/>
                <c:pt idx="0">
                  <c:v>10</c:v>
                </c:pt>
                <c:pt idx="1">
                  <c:v>9</c:v>
                </c:pt>
                <c:pt idx="2">
                  <c:v>70</c:v>
                </c:pt>
                <c:pt idx="3">
                  <c:v>8</c:v>
                </c:pt>
                <c:pt idx="4">
                  <c:v>66</c:v>
                </c:pt>
                <c:pt idx="5">
                  <c:v>81</c:v>
                </c:pt>
                <c:pt idx="6">
                  <c:v>50</c:v>
                </c:pt>
                <c:pt idx="7">
                  <c:v>65</c:v>
                </c:pt>
                <c:pt idx="8">
                  <c:v>21</c:v>
                </c:pt>
                <c:pt idx="9">
                  <c:v>109</c:v>
                </c:pt>
                <c:pt idx="10">
                  <c:v>128</c:v>
                </c:pt>
                <c:pt idx="11">
                  <c:v>168</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2025'!$C$341:$E$341</c:f>
              <c:strCache>
                <c:ptCount val="1"/>
                <c:pt idx="0">
                  <c:v>EMITIDOS DEL 01/01/2025 AL 31/12/2025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2025'!$B$343:$B$366</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2025'!$C$343:$C$366</c:f>
              <c:numCache>
                <c:formatCode>0</c:formatCode>
                <c:ptCount val="24"/>
                <c:pt idx="0">
                  <c:v>2902</c:v>
                </c:pt>
                <c:pt idx="1">
                  <c:v>3112</c:v>
                </c:pt>
                <c:pt idx="2">
                  <c:v>64</c:v>
                </c:pt>
                <c:pt idx="3">
                  <c:v>487</c:v>
                </c:pt>
                <c:pt idx="4">
                  <c:v>38</c:v>
                </c:pt>
                <c:pt idx="5">
                  <c:v>339</c:v>
                </c:pt>
                <c:pt idx="6">
                  <c:v>845</c:v>
                </c:pt>
                <c:pt idx="7">
                  <c:v>759</c:v>
                </c:pt>
                <c:pt idx="8">
                  <c:v>772</c:v>
                </c:pt>
                <c:pt idx="9">
                  <c:v>435</c:v>
                </c:pt>
                <c:pt idx="10">
                  <c:v>0</c:v>
                </c:pt>
                <c:pt idx="11">
                  <c:v>22</c:v>
                </c:pt>
                <c:pt idx="12">
                  <c:v>40</c:v>
                </c:pt>
                <c:pt idx="13">
                  <c:v>230</c:v>
                </c:pt>
                <c:pt idx="14">
                  <c:v>284</c:v>
                </c:pt>
                <c:pt idx="15">
                  <c:v>295</c:v>
                </c:pt>
                <c:pt idx="16">
                  <c:v>58</c:v>
                </c:pt>
                <c:pt idx="17">
                  <c:v>11</c:v>
                </c:pt>
                <c:pt idx="18">
                  <c:v>0</c:v>
                </c:pt>
                <c:pt idx="19">
                  <c:v>0</c:v>
                </c:pt>
                <c:pt idx="20">
                  <c:v>0</c:v>
                </c:pt>
                <c:pt idx="21">
                  <c:v>0</c:v>
                </c:pt>
                <c:pt idx="22">
                  <c:v>309</c:v>
                </c:pt>
                <c:pt idx="23">
                  <c:v>255</c:v>
                </c:pt>
              </c:numCache>
            </c:numRef>
          </c:val>
          <c:extLst>
            <c:ext xmlns:c16="http://schemas.microsoft.com/office/drawing/2014/chart" uri="{C3380CC4-5D6E-409C-BE32-E72D297353CC}">
              <c16:uniqueId val="{00000000-EBDB-4C2D-9AF1-A92F50B3C0AF}"/>
            </c:ext>
          </c:extLst>
        </c:ser>
        <c:ser>
          <c:idx val="1"/>
          <c:order val="1"/>
          <c:tx>
            <c:strRef>
              <c:f>'Estadisticas 2025'!$K$341:$L$341</c:f>
              <c:strCache>
                <c:ptCount val="1"/>
                <c:pt idx="0">
                  <c:v>EMITIDOS DEL 01/01/2024 AL 31/12/2024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2025'!$B$343:$B$366</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2025'!$K$343:$K$366</c:f>
              <c:numCache>
                <c:formatCode>0</c:formatCode>
                <c:ptCount val="24"/>
                <c:pt idx="0">
                  <c:v>2881</c:v>
                </c:pt>
                <c:pt idx="1">
                  <c:v>2656</c:v>
                </c:pt>
                <c:pt idx="2">
                  <c:v>46</c:v>
                </c:pt>
                <c:pt idx="3">
                  <c:v>206</c:v>
                </c:pt>
                <c:pt idx="4">
                  <c:v>35</c:v>
                </c:pt>
                <c:pt idx="5">
                  <c:v>268</c:v>
                </c:pt>
                <c:pt idx="6">
                  <c:v>754</c:v>
                </c:pt>
                <c:pt idx="7">
                  <c:v>496</c:v>
                </c:pt>
                <c:pt idx="8">
                  <c:v>596</c:v>
                </c:pt>
                <c:pt idx="9">
                  <c:v>347</c:v>
                </c:pt>
                <c:pt idx="10">
                  <c:v>0</c:v>
                </c:pt>
                <c:pt idx="11">
                  <c:v>49</c:v>
                </c:pt>
                <c:pt idx="12">
                  <c:v>33</c:v>
                </c:pt>
                <c:pt idx="13">
                  <c:v>316</c:v>
                </c:pt>
                <c:pt idx="14">
                  <c:v>390</c:v>
                </c:pt>
                <c:pt idx="15">
                  <c:v>239</c:v>
                </c:pt>
                <c:pt idx="16">
                  <c:v>16</c:v>
                </c:pt>
                <c:pt idx="17">
                  <c:v>27</c:v>
                </c:pt>
                <c:pt idx="18">
                  <c:v>4</c:v>
                </c:pt>
                <c:pt idx="19">
                  <c:v>0</c:v>
                </c:pt>
                <c:pt idx="20">
                  <c:v>0</c:v>
                </c:pt>
                <c:pt idx="21">
                  <c:v>0</c:v>
                </c:pt>
                <c:pt idx="22">
                  <c:v>157</c:v>
                </c:pt>
                <c:pt idx="23">
                  <c:v>158</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Diciembre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2025'!$D$492</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2025'!$B$493:$B$499</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2025'!$D$493:$D$499</c:f>
              <c:numCache>
                <c:formatCode>"₡"#\ ##0.00</c:formatCode>
                <c:ptCount val="7"/>
                <c:pt idx="0">
                  <c:v>8686.4930000000004</c:v>
                </c:pt>
                <c:pt idx="1">
                  <c:v>53847.757999999987</c:v>
                </c:pt>
                <c:pt idx="2">
                  <c:v>4329.5910000000003</c:v>
                </c:pt>
                <c:pt idx="3">
                  <c:v>3509.808</c:v>
                </c:pt>
                <c:pt idx="4">
                  <c:v>6046.2690000000002</c:v>
                </c:pt>
                <c:pt idx="5">
                  <c:v>5.2729999999999997</c:v>
                </c:pt>
                <c:pt idx="6">
                  <c:v>76425.191999999995</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Diciembre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2025'!$J$492</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2025'!$H$493:$H$498</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2025'!$J$493:$J$498</c:f>
              <c:numCache>
                <c:formatCode>#,##0.00</c:formatCode>
                <c:ptCount val="6"/>
                <c:pt idx="0">
                  <c:v>9937.3832338100001</c:v>
                </c:pt>
                <c:pt idx="1">
                  <c:v>4246.1570867899991</c:v>
                </c:pt>
                <c:pt idx="2">
                  <c:v>0</c:v>
                </c:pt>
                <c:pt idx="3">
                  <c:v>18.152577879999999</c:v>
                </c:pt>
                <c:pt idx="4">
                  <c:v>1378.9580876800001</c:v>
                </c:pt>
                <c:pt idx="5">
                  <c:v>41859.08738102499</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2025'!$B$288</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2025'!$B$292:$B$303</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'Estadisticas 2025'!$G$292:$G$295</c:f>
              <c:numCache>
                <c:formatCode>#\ ##0\ \ \ ;[Red]\(#\ ##0\)</c:formatCode>
                <c:ptCount val="4"/>
                <c:pt idx="0">
                  <c:v>148</c:v>
                </c:pt>
                <c:pt idx="1">
                  <c:v>426</c:v>
                </c:pt>
                <c:pt idx="2">
                  <c:v>1188</c:v>
                </c:pt>
                <c:pt idx="3">
                  <c:v>338</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2025'!$F$341:$H$341</c:f>
              <c:strCache>
                <c:ptCount val="1"/>
                <c:pt idx="0">
                  <c:v>FORMALIZADOS DEL 01/01/2025 AL 31/12/2025</c:v>
                </c:pt>
              </c:strCache>
            </c:strRef>
          </c:tx>
          <c:spPr>
            <a:solidFill>
              <a:srgbClr val="0070C0"/>
            </a:solidFill>
          </c:spPr>
          <c:invertIfNegative val="0"/>
          <c:cat>
            <c:strRef>
              <c:f>'Estadisticas 2025'!$B$343:$B$366</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2025'!$F$343:$F$366</c:f>
              <c:numCache>
                <c:formatCode>0</c:formatCode>
                <c:ptCount val="24"/>
                <c:pt idx="0">
                  <c:v>2643</c:v>
                </c:pt>
                <c:pt idx="1">
                  <c:v>2901</c:v>
                </c:pt>
                <c:pt idx="2">
                  <c:v>57</c:v>
                </c:pt>
                <c:pt idx="3">
                  <c:v>414</c:v>
                </c:pt>
                <c:pt idx="4">
                  <c:v>33</c:v>
                </c:pt>
                <c:pt idx="5">
                  <c:v>316</c:v>
                </c:pt>
                <c:pt idx="6">
                  <c:v>836</c:v>
                </c:pt>
                <c:pt idx="7">
                  <c:v>595</c:v>
                </c:pt>
                <c:pt idx="8">
                  <c:v>609</c:v>
                </c:pt>
                <c:pt idx="9">
                  <c:v>382</c:v>
                </c:pt>
                <c:pt idx="10">
                  <c:v>0</c:v>
                </c:pt>
                <c:pt idx="11">
                  <c:v>30</c:v>
                </c:pt>
                <c:pt idx="12">
                  <c:v>41</c:v>
                </c:pt>
                <c:pt idx="13">
                  <c:v>308</c:v>
                </c:pt>
                <c:pt idx="14">
                  <c:v>382</c:v>
                </c:pt>
                <c:pt idx="15">
                  <c:v>307</c:v>
                </c:pt>
                <c:pt idx="16">
                  <c:v>22</c:v>
                </c:pt>
                <c:pt idx="17">
                  <c:v>10</c:v>
                </c:pt>
                <c:pt idx="18">
                  <c:v>0</c:v>
                </c:pt>
                <c:pt idx="19">
                  <c:v>0</c:v>
                </c:pt>
                <c:pt idx="20">
                  <c:v>0</c:v>
                </c:pt>
                <c:pt idx="21">
                  <c:v>0</c:v>
                </c:pt>
                <c:pt idx="22">
                  <c:v>236</c:v>
                </c:pt>
                <c:pt idx="23">
                  <c:v>214</c:v>
                </c:pt>
              </c:numCache>
            </c:numRef>
          </c:val>
          <c:extLst>
            <c:ext xmlns:c16="http://schemas.microsoft.com/office/drawing/2014/chart" uri="{C3380CC4-5D6E-409C-BE32-E72D297353CC}">
              <c16:uniqueId val="{00000000-6E73-4796-AF17-CDB65AE0EE48}"/>
            </c:ext>
          </c:extLst>
        </c:ser>
        <c:ser>
          <c:idx val="3"/>
          <c:order val="1"/>
          <c:tx>
            <c:strRef>
              <c:f>'Estadisticas 2025'!$M$341:$O$341</c:f>
              <c:strCache>
                <c:ptCount val="1"/>
                <c:pt idx="0">
                  <c:v>FORMALIZADOS DEL 01/01/2024 AL 31/12/2024</c:v>
                </c:pt>
              </c:strCache>
            </c:strRef>
          </c:tx>
          <c:spPr>
            <a:solidFill>
              <a:srgbClr val="9CBC5C"/>
            </a:solidFill>
          </c:spPr>
          <c:invertIfNegative val="0"/>
          <c:cat>
            <c:strRef>
              <c:f>'Estadisticas 2025'!$B$343:$B$366</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2025'!$M$343:$M$366</c:f>
              <c:numCache>
                <c:formatCode>0</c:formatCode>
                <c:ptCount val="24"/>
                <c:pt idx="0">
                  <c:v>2789</c:v>
                </c:pt>
                <c:pt idx="1">
                  <c:v>2723</c:v>
                </c:pt>
                <c:pt idx="2">
                  <c:v>64</c:v>
                </c:pt>
                <c:pt idx="3">
                  <c:v>230</c:v>
                </c:pt>
                <c:pt idx="4">
                  <c:v>38</c:v>
                </c:pt>
                <c:pt idx="5">
                  <c:v>238</c:v>
                </c:pt>
                <c:pt idx="6">
                  <c:v>593</c:v>
                </c:pt>
                <c:pt idx="7">
                  <c:v>533</c:v>
                </c:pt>
                <c:pt idx="8">
                  <c:v>597</c:v>
                </c:pt>
                <c:pt idx="9">
                  <c:v>318</c:v>
                </c:pt>
                <c:pt idx="10">
                  <c:v>36</c:v>
                </c:pt>
                <c:pt idx="11">
                  <c:v>53</c:v>
                </c:pt>
                <c:pt idx="12">
                  <c:v>42</c:v>
                </c:pt>
                <c:pt idx="13">
                  <c:v>229</c:v>
                </c:pt>
                <c:pt idx="14">
                  <c:v>375</c:v>
                </c:pt>
                <c:pt idx="15">
                  <c:v>143</c:v>
                </c:pt>
                <c:pt idx="16">
                  <c:v>14</c:v>
                </c:pt>
                <c:pt idx="17">
                  <c:v>27</c:v>
                </c:pt>
                <c:pt idx="18">
                  <c:v>10</c:v>
                </c:pt>
                <c:pt idx="19">
                  <c:v>1</c:v>
                </c:pt>
                <c:pt idx="20">
                  <c:v>0</c:v>
                </c:pt>
                <c:pt idx="21">
                  <c:v>0</c:v>
                </c:pt>
                <c:pt idx="22">
                  <c:v>145</c:v>
                </c:pt>
                <c:pt idx="23">
                  <c:v>122</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2025'!$C$629</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1C8ED269-B2A7-4AB3-9C98-680E5D0CB9E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1846BA29-4D7A-4EF6-A051-EFD35F9ECEEC}"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A4476AFF-CFF2-4B8D-903C-36AFBB7FEA34}"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67125C79-9902-41F4-B86C-DCCB7F38B53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22A1DE43-BE6C-426C-8C69-35712F82EC97}"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66AD9205-4A75-4A56-9D37-190EB45CC502}"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44D-449E-92A4-FE6884B07031}"/>
                </c:ext>
              </c:extLst>
            </c:dLbl>
            <c:dLbl>
              <c:idx val="8"/>
              <c:tx>
                <c:rich>
                  <a:bodyPr/>
                  <a:lstStyle/>
                  <a:p>
                    <a:fld id="{DC954245-3B62-4832-B279-75AA38E9AF00}"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59-453A-8CEE-E50FD5183C05}"/>
                </c:ext>
              </c:extLst>
            </c:dLbl>
            <c:dLbl>
              <c:idx val="9"/>
              <c:tx>
                <c:rich>
                  <a:bodyPr/>
                  <a:lstStyle/>
                  <a:p>
                    <a:fld id="{98687CCA-D0E5-4F1A-A1EE-9CC995DC40F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0D-4D8F-B10F-BE4BA6CE6E83}"/>
                </c:ext>
              </c:extLst>
            </c:dLbl>
            <c:dLbl>
              <c:idx val="10"/>
              <c:tx>
                <c:rich>
                  <a:bodyPr/>
                  <a:lstStyle/>
                  <a:p>
                    <a:fld id="{662148A4-1773-4644-870D-1E04A5D9D732}"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64E-473A-893C-0DAD66350678}"/>
                </c:ext>
              </c:extLst>
            </c:dLbl>
            <c:dLbl>
              <c:idx val="11"/>
              <c:tx>
                <c:rich>
                  <a:bodyPr/>
                  <a:lstStyle/>
                  <a:p>
                    <a:fld id="{D5E24975-6871-43AA-A31C-EC152D76112C}"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55-41E0-8F7D-3226DE489326}"/>
                </c:ext>
              </c:extLst>
            </c:dLbl>
            <c:dLbl>
              <c:idx val="12"/>
              <c:tx>
                <c:rich>
                  <a:bodyPr/>
                  <a:lstStyle/>
                  <a:p>
                    <a:fld id="{6B32A140-C0B1-426B-9441-C2F6FC5FC6A0}"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B1-4D32-B81A-EC757BC6D6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2025'!$B$630:$B$643</c:f>
              <c:strCache>
                <c:ptCount val="13"/>
                <c:pt idx="0">
                  <c:v>Ene</c:v>
                </c:pt>
                <c:pt idx="1">
                  <c:v>Feb</c:v>
                </c:pt>
                <c:pt idx="2">
                  <c:v>Mar</c:v>
                </c:pt>
                <c:pt idx="3">
                  <c:v>Abr</c:v>
                </c:pt>
                <c:pt idx="4">
                  <c:v>May</c:v>
                </c:pt>
                <c:pt idx="5">
                  <c:v>Jun</c:v>
                </c:pt>
                <c:pt idx="6">
                  <c:v>Jul</c:v>
                </c:pt>
                <c:pt idx="7">
                  <c:v>Ago</c:v>
                </c:pt>
                <c:pt idx="8">
                  <c:v>Set</c:v>
                </c:pt>
                <c:pt idx="9">
                  <c:v>Oct</c:v>
                </c:pt>
                <c:pt idx="10">
                  <c:v>Nov</c:v>
                </c:pt>
                <c:pt idx="11">
                  <c:v>Dic</c:v>
                </c:pt>
                <c:pt idx="12">
                  <c:v>Total</c:v>
                </c:pt>
              </c:strCache>
            </c:strRef>
          </c:cat>
          <c:val>
            <c:numRef>
              <c:f>'Estadisticas 2025'!$C$630:$C$643</c:f>
              <c:numCache>
                <c:formatCode>General</c:formatCode>
                <c:ptCount val="13"/>
                <c:pt idx="0">
                  <c:v>769</c:v>
                </c:pt>
                <c:pt idx="1">
                  <c:v>742</c:v>
                </c:pt>
                <c:pt idx="2">
                  <c:v>774</c:v>
                </c:pt>
                <c:pt idx="3">
                  <c:v>864</c:v>
                </c:pt>
                <c:pt idx="4">
                  <c:v>760</c:v>
                </c:pt>
                <c:pt idx="5">
                  <c:v>709</c:v>
                </c:pt>
                <c:pt idx="6">
                  <c:v>612</c:v>
                </c:pt>
                <c:pt idx="7">
                  <c:v>476</c:v>
                </c:pt>
                <c:pt idx="8">
                  <c:v>1161</c:v>
                </c:pt>
                <c:pt idx="9">
                  <c:v>1135</c:v>
                </c:pt>
                <c:pt idx="10">
                  <c:v>885</c:v>
                </c:pt>
                <c:pt idx="11">
                  <c:v>753</c:v>
                </c:pt>
                <c:pt idx="12">
                  <c:v>9640</c:v>
                </c:pt>
              </c:numCache>
            </c:numRef>
          </c:val>
          <c:extLst>
            <c:ext xmlns:c15="http://schemas.microsoft.com/office/drawing/2012/chart" uri="{02D57815-91ED-43cb-92C2-25804820EDAC}">
              <c15:datalabelsRange>
                <c15:f>'Estadisticas 2025'!$X$633:$X$647</c15:f>
                <c15:dlblRangeCache>
                  <c:ptCount val="14"/>
                  <c:pt idx="0">
                    <c:v>0,7%</c:v>
                  </c:pt>
                  <c:pt idx="1">
                    <c:v>0,6%</c:v>
                  </c:pt>
                  <c:pt idx="2">
                    <c:v>0,8%</c:v>
                  </c:pt>
                  <c:pt idx="3">
                    <c:v>0,9%</c:v>
                  </c:pt>
                  <c:pt idx="4">
                    <c:v>0,7%</c:v>
                  </c:pt>
                  <c:pt idx="5">
                    <c:v>0,6%</c:v>
                  </c:pt>
                  <c:pt idx="6">
                    <c:v>0,6%</c:v>
                  </c:pt>
                  <c:pt idx="7">
                    <c:v>0,4%</c:v>
                  </c:pt>
                  <c:pt idx="8">
                    <c:v>1,3%</c:v>
                  </c:pt>
                  <c:pt idx="13">
                    <c:v>91,0%</c:v>
                  </c:pt>
                </c15:dlblRangeCache>
              </c15:datalabelsRange>
            </c:ext>
            <c:ext xmlns:c16="http://schemas.microsoft.com/office/drawing/2014/chart" uri="{C3380CC4-5D6E-409C-BE32-E72D297353CC}">
              <c16:uniqueId val="{00000000-8780-4D22-88C5-CE5247CAF6CB}"/>
            </c:ext>
          </c:extLst>
        </c:ser>
        <c:ser>
          <c:idx val="1"/>
          <c:order val="1"/>
          <c:tx>
            <c:strRef>
              <c:f>'Estadisticas 2025'!$D$629</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dLbl>
              <c:idx val="10"/>
              <c:tx>
                <c:rich>
                  <a:bodyPr/>
                  <a:lstStyle/>
                  <a:p>
                    <a:fld id="{BBE6A087-0290-4CD4-9A77-D129BAC7B9C3}"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64E-473A-893C-0DAD66350678}"/>
                </c:ext>
              </c:extLst>
            </c:dLbl>
            <c:dLbl>
              <c:idx val="11"/>
              <c:tx>
                <c:rich>
                  <a:bodyPr/>
                  <a:lstStyle/>
                  <a:p>
                    <a:fld id="{CBA73C7C-FB49-4373-B2CC-D6BF91F02B20}"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55-41E0-8F7D-3226DE489326}"/>
                </c:ext>
              </c:extLst>
            </c:dLbl>
            <c:dLbl>
              <c:idx val="12"/>
              <c:tx>
                <c:rich>
                  <a:bodyPr/>
                  <a:lstStyle/>
                  <a:p>
                    <a:fld id="{863BE2C5-97C7-453D-80A5-37A04FFE5404}"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B1-4D32-B81A-EC757BC6D6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2025'!$B$630:$B$643</c:f>
              <c:strCache>
                <c:ptCount val="13"/>
                <c:pt idx="0">
                  <c:v>Ene</c:v>
                </c:pt>
                <c:pt idx="1">
                  <c:v>Feb</c:v>
                </c:pt>
                <c:pt idx="2">
                  <c:v>Mar</c:v>
                </c:pt>
                <c:pt idx="3">
                  <c:v>Abr</c:v>
                </c:pt>
                <c:pt idx="4">
                  <c:v>May</c:v>
                </c:pt>
                <c:pt idx="5">
                  <c:v>Jun</c:v>
                </c:pt>
                <c:pt idx="6">
                  <c:v>Jul</c:v>
                </c:pt>
                <c:pt idx="7">
                  <c:v>Ago</c:v>
                </c:pt>
                <c:pt idx="8">
                  <c:v>Set</c:v>
                </c:pt>
                <c:pt idx="9">
                  <c:v>Oct</c:v>
                </c:pt>
                <c:pt idx="10">
                  <c:v>Nov</c:v>
                </c:pt>
                <c:pt idx="11">
                  <c:v>Dic</c:v>
                </c:pt>
                <c:pt idx="12">
                  <c:v>Total</c:v>
                </c:pt>
              </c:strCache>
            </c:strRef>
          </c:cat>
          <c:val>
            <c:numRef>
              <c:f>'Estadisticas 2025'!$D$630:$D$643</c:f>
              <c:numCache>
                <c:formatCode>General</c:formatCode>
                <c:ptCount val="13"/>
                <c:pt idx="0">
                  <c:v>76</c:v>
                </c:pt>
                <c:pt idx="1">
                  <c:v>67</c:v>
                </c:pt>
                <c:pt idx="2">
                  <c:v>84</c:v>
                </c:pt>
                <c:pt idx="3">
                  <c:v>93</c:v>
                </c:pt>
                <c:pt idx="4">
                  <c:v>78</c:v>
                </c:pt>
                <c:pt idx="5">
                  <c:v>66</c:v>
                </c:pt>
                <c:pt idx="6">
                  <c:v>66</c:v>
                </c:pt>
                <c:pt idx="7">
                  <c:v>44</c:v>
                </c:pt>
                <c:pt idx="8">
                  <c:v>134</c:v>
                </c:pt>
                <c:pt idx="9">
                  <c:v>84</c:v>
                </c:pt>
                <c:pt idx="10">
                  <c:v>96</c:v>
                </c:pt>
                <c:pt idx="11">
                  <c:v>68</c:v>
                </c:pt>
                <c:pt idx="12">
                  <c:v>956</c:v>
                </c:pt>
              </c:numCache>
            </c:numRef>
          </c:val>
          <c:extLst>
            <c:ext xmlns:c15="http://schemas.microsoft.com/office/drawing/2012/chart" uri="{02D57815-91ED-43cb-92C2-25804820EDAC}">
              <c15:datalabelsRange>
                <c15:f>'Estadisticas 2025'!$Y$633:$Y$647</c15:f>
                <c15:dlblRangeCache>
                  <c:ptCount val="14"/>
                  <c:pt idx="13">
                    <c:v>9,0%</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2025'!$C$218</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2025'!$B$219:$B$230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'Estadisticas 2025'!$C$219:$C$230</c:f>
              <c:numCache>
                <c:formatCode>#\ ##0\ \ \ ;[Red]\(#\ ##0\)</c:formatCode>
                <c:ptCount val="12"/>
                <c:pt idx="0">
                  <c:v>845</c:v>
                </c:pt>
                <c:pt idx="1">
                  <c:v>809</c:v>
                </c:pt>
                <c:pt idx="2">
                  <c:v>858</c:v>
                </c:pt>
                <c:pt idx="3">
                  <c:v>957</c:v>
                </c:pt>
                <c:pt idx="4">
                  <c:v>838</c:v>
                </c:pt>
                <c:pt idx="5">
                  <c:v>775</c:v>
                </c:pt>
                <c:pt idx="6">
                  <c:v>678</c:v>
                </c:pt>
                <c:pt idx="7">
                  <c:v>520</c:v>
                </c:pt>
                <c:pt idx="8">
                  <c:v>1295</c:v>
                </c:pt>
                <c:pt idx="9">
                  <c:v>1219</c:v>
                </c:pt>
                <c:pt idx="10">
                  <c:v>981</c:v>
                </c:pt>
                <c:pt idx="11">
                  <c:v>821</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2025'!$C$629</c:f>
              <c:strCache>
                <c:ptCount val="1"/>
                <c:pt idx="0">
                  <c:v>Nacional</c:v>
                </c:pt>
              </c:strCache>
            </c:strRef>
          </c:tx>
          <c:spPr>
            <a:solidFill>
              <a:schemeClr val="accent1"/>
            </a:solidFill>
            <a:ln>
              <a:noFill/>
            </a:ln>
            <a:effectLst/>
          </c:spPr>
          <c:invertIfNegative val="0"/>
          <c:cat>
            <c:strRef>
              <c:f>'Estadisticas 2025'!$B$630:$B$643</c:f>
              <c:strCache>
                <c:ptCount val="13"/>
                <c:pt idx="0">
                  <c:v>Ene</c:v>
                </c:pt>
                <c:pt idx="1">
                  <c:v>Feb</c:v>
                </c:pt>
                <c:pt idx="2">
                  <c:v>Mar</c:v>
                </c:pt>
                <c:pt idx="3">
                  <c:v>Abr</c:v>
                </c:pt>
                <c:pt idx="4">
                  <c:v>May</c:v>
                </c:pt>
                <c:pt idx="5">
                  <c:v>Jun</c:v>
                </c:pt>
                <c:pt idx="6">
                  <c:v>Jul</c:v>
                </c:pt>
                <c:pt idx="7">
                  <c:v>Ago</c:v>
                </c:pt>
                <c:pt idx="8">
                  <c:v>Set</c:v>
                </c:pt>
                <c:pt idx="9">
                  <c:v>Oct</c:v>
                </c:pt>
                <c:pt idx="10">
                  <c:v>Nov</c:v>
                </c:pt>
                <c:pt idx="11">
                  <c:v>Dic</c:v>
                </c:pt>
                <c:pt idx="12">
                  <c:v>Total</c:v>
                </c:pt>
              </c:strCache>
            </c:strRef>
          </c:cat>
          <c:val>
            <c:numRef>
              <c:f>'Estadisticas 2025'!$C$630:$C$643</c:f>
              <c:numCache>
                <c:formatCode>General</c:formatCode>
                <c:ptCount val="13"/>
                <c:pt idx="0">
                  <c:v>769</c:v>
                </c:pt>
                <c:pt idx="1">
                  <c:v>742</c:v>
                </c:pt>
                <c:pt idx="2">
                  <c:v>774</c:v>
                </c:pt>
                <c:pt idx="3">
                  <c:v>864</c:v>
                </c:pt>
                <c:pt idx="4">
                  <c:v>760</c:v>
                </c:pt>
                <c:pt idx="5">
                  <c:v>709</c:v>
                </c:pt>
                <c:pt idx="6">
                  <c:v>612</c:v>
                </c:pt>
                <c:pt idx="7">
                  <c:v>476</c:v>
                </c:pt>
                <c:pt idx="8">
                  <c:v>1161</c:v>
                </c:pt>
                <c:pt idx="9">
                  <c:v>1135</c:v>
                </c:pt>
                <c:pt idx="10">
                  <c:v>885</c:v>
                </c:pt>
                <c:pt idx="11">
                  <c:v>753</c:v>
                </c:pt>
                <c:pt idx="12">
                  <c:v>9640</c:v>
                </c:pt>
              </c:numCache>
            </c:numRef>
          </c:val>
          <c:extLst>
            <c:ext xmlns:c16="http://schemas.microsoft.com/office/drawing/2014/chart" uri="{C3380CC4-5D6E-409C-BE32-E72D297353CC}">
              <c16:uniqueId val="{00000000-085F-4AE7-964B-3E5774B6B2A5}"/>
            </c:ext>
          </c:extLst>
        </c:ser>
        <c:ser>
          <c:idx val="1"/>
          <c:order val="1"/>
          <c:tx>
            <c:strRef>
              <c:f>'Estadisticas 2025'!$D$629</c:f>
              <c:strCache>
                <c:ptCount val="1"/>
                <c:pt idx="0">
                  <c:v>Extranjero</c:v>
                </c:pt>
              </c:strCache>
            </c:strRef>
          </c:tx>
          <c:spPr>
            <a:solidFill>
              <a:srgbClr val="92D050"/>
            </a:solidFill>
            <a:ln>
              <a:noFill/>
            </a:ln>
            <a:effectLst/>
          </c:spPr>
          <c:invertIfNegative val="0"/>
          <c:cat>
            <c:strRef>
              <c:f>'Estadisticas 2025'!$B$630:$B$643</c:f>
              <c:strCache>
                <c:ptCount val="13"/>
                <c:pt idx="0">
                  <c:v>Ene</c:v>
                </c:pt>
                <c:pt idx="1">
                  <c:v>Feb</c:v>
                </c:pt>
                <c:pt idx="2">
                  <c:v>Mar</c:v>
                </c:pt>
                <c:pt idx="3">
                  <c:v>Abr</c:v>
                </c:pt>
                <c:pt idx="4">
                  <c:v>May</c:v>
                </c:pt>
                <c:pt idx="5">
                  <c:v>Jun</c:v>
                </c:pt>
                <c:pt idx="6">
                  <c:v>Jul</c:v>
                </c:pt>
                <c:pt idx="7">
                  <c:v>Ago</c:v>
                </c:pt>
                <c:pt idx="8">
                  <c:v>Set</c:v>
                </c:pt>
                <c:pt idx="9">
                  <c:v>Oct</c:v>
                </c:pt>
                <c:pt idx="10">
                  <c:v>Nov</c:v>
                </c:pt>
                <c:pt idx="11">
                  <c:v>Dic</c:v>
                </c:pt>
                <c:pt idx="12">
                  <c:v>Total</c:v>
                </c:pt>
              </c:strCache>
            </c:strRef>
          </c:cat>
          <c:val>
            <c:numRef>
              <c:f>'Estadisticas 2025'!$D$630:$D$643</c:f>
              <c:numCache>
                <c:formatCode>General</c:formatCode>
                <c:ptCount val="13"/>
                <c:pt idx="0">
                  <c:v>76</c:v>
                </c:pt>
                <c:pt idx="1">
                  <c:v>67</c:v>
                </c:pt>
                <c:pt idx="2">
                  <c:v>84</c:v>
                </c:pt>
                <c:pt idx="3">
                  <c:v>93</c:v>
                </c:pt>
                <c:pt idx="4">
                  <c:v>78</c:v>
                </c:pt>
                <c:pt idx="5">
                  <c:v>66</c:v>
                </c:pt>
                <c:pt idx="6">
                  <c:v>66</c:v>
                </c:pt>
                <c:pt idx="7">
                  <c:v>44</c:v>
                </c:pt>
                <c:pt idx="8">
                  <c:v>134</c:v>
                </c:pt>
                <c:pt idx="9">
                  <c:v>84</c:v>
                </c:pt>
                <c:pt idx="10">
                  <c:v>96</c:v>
                </c:pt>
                <c:pt idx="11">
                  <c:v>68</c:v>
                </c:pt>
                <c:pt idx="12">
                  <c:v>956</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31/12/2025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349</c:v>
                </c:pt>
                <c:pt idx="1">
                  <c:v>27</c:v>
                </c:pt>
                <c:pt idx="2">
                  <c:v>414</c:v>
                </c:pt>
                <c:pt idx="3">
                  <c:v>729</c:v>
                </c:pt>
                <c:pt idx="4">
                  <c:v>29</c:v>
                </c:pt>
                <c:pt idx="5">
                  <c:v>1044</c:v>
                </c:pt>
                <c:pt idx="6">
                  <c:v>0</c:v>
                </c:pt>
                <c:pt idx="7">
                  <c:v>1844</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31/12/2025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4593</c:v>
                </c:pt>
                <c:pt idx="1">
                  <c:v>1567</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9275</c:v>
                </c:pt>
                <c:pt idx="1">
                  <c:v>9053</c:v>
                </c:pt>
                <c:pt idx="2">
                  <c:v>9791</c:v>
                </c:pt>
                <c:pt idx="3">
                  <c:v>11595</c:v>
                </c:pt>
              </c:numCache>
            </c:numRef>
          </c:val>
          <c:smooth val="0"/>
          <c:extLst>
            <c:ext xmlns:c16="http://schemas.microsoft.com/office/drawing/2014/chart" uri="{C3380CC4-5D6E-409C-BE32-E72D297353CC}">
              <c16:uniqueId val="{00000000-8B02-4B77-99EE-7BA3B61E6EC0}"/>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8369</c:v>
                </c:pt>
                <c:pt idx="1">
                  <c:v>8222</c:v>
                </c:pt>
                <c:pt idx="2">
                  <c:v>9320</c:v>
                </c:pt>
                <c:pt idx="3">
                  <c:v>10596</c:v>
                </c:pt>
              </c:numCache>
            </c:numRef>
          </c:val>
          <c:smooth val="0"/>
          <c:extLst>
            <c:ext xmlns:c16="http://schemas.microsoft.com/office/drawing/2014/chart" uri="{C3380CC4-5D6E-409C-BE32-E72D297353CC}">
              <c16:uniqueId val="{00000001-8B02-4B77-99EE-7BA3B61E6EC0}"/>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12000"/>
          <c:min val="0"/>
        </c:scaling>
        <c:delete val="0"/>
        <c:axPos val="l"/>
        <c:majorGridlines/>
        <c:numFmt formatCode="#,##0" sourceLinked="1"/>
        <c:majorTickMark val="none"/>
        <c:minorTickMark val="none"/>
        <c:tickLblPos val="nextTo"/>
        <c:crossAx val="231812480"/>
        <c:crosses val="autoZero"/>
        <c:crossBetween val="between"/>
        <c:majorUnit val="30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#,##0</c:formatCode>
                <c:ptCount val="3"/>
                <c:pt idx="0">
                  <c:v>2907</c:v>
                </c:pt>
                <c:pt idx="1">
                  <c:v>3203</c:v>
                </c:pt>
                <c:pt idx="2">
                  <c:v>4486</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3"/>
                <c:pt idx="0">
                  <c:v>Femenino</c:v>
                </c:pt>
                <c:pt idx="1">
                  <c:v>No binario</c:v>
                </c:pt>
                <c:pt idx="2">
                  <c:v>Masculino</c:v>
                </c:pt>
              </c:strCache>
            </c:strRef>
          </c:cat>
          <c:val>
            <c:numRef>
              <c:f>'Estadisticas 2025'!$C$142:$C$145</c:f>
              <c:numCache>
                <c:formatCode>General</c:formatCode>
                <c:ptCount val="3"/>
                <c:pt idx="0">
                  <c:v>6743</c:v>
                </c:pt>
                <c:pt idx="1">
                  <c:v>91</c:v>
                </c:pt>
                <c:pt idx="2">
                  <c:v>3762</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3781</c:v>
                </c:pt>
                <c:pt idx="1">
                  <c:v>1523</c:v>
                </c:pt>
                <c:pt idx="2">
                  <c:v>781</c:v>
                </c:pt>
                <c:pt idx="3">
                  <c:v>934</c:v>
                </c:pt>
                <c:pt idx="4">
                  <c:v>460</c:v>
                </c:pt>
                <c:pt idx="5">
                  <c:v>339</c:v>
                </c:pt>
                <c:pt idx="6">
                  <c:v>142</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5953</c:v>
                </c:pt>
                <c:pt idx="1">
                  <c:v>1977</c:v>
                </c:pt>
                <c:pt idx="2">
                  <c:v>787</c:v>
                </c:pt>
                <c:pt idx="3">
                  <c:v>938</c:v>
                </c:pt>
                <c:pt idx="4">
                  <c:v>460</c:v>
                </c:pt>
                <c:pt idx="5">
                  <c:v>339</c:v>
                </c:pt>
                <c:pt idx="6">
                  <c:v>142</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4"/>
                <c:pt idx="0">
                  <c:v>Estrato 1</c:v>
                </c:pt>
                <c:pt idx="1">
                  <c:v>Estrato 1.5</c:v>
                </c:pt>
                <c:pt idx="2">
                  <c:v>Estrato 2</c:v>
                </c:pt>
                <c:pt idx="3">
                  <c:v>Estrato 3</c:v>
                </c:pt>
              </c:strCache>
            </c:strRef>
          </c:cat>
          <c:val>
            <c:numRef>
              <c:f>'Estadisticas 2025'!$C$32:$C$35</c:f>
              <c:numCache>
                <c:formatCode>General</c:formatCode>
                <c:ptCount val="4"/>
                <c:pt idx="0">
                  <c:v>2172</c:v>
                </c:pt>
                <c:pt idx="1">
                  <c:v>454</c:v>
                </c:pt>
                <c:pt idx="2">
                  <c:v>6</c:v>
                </c:pt>
                <c:pt idx="3">
                  <c:v>4</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2025'!$B$272:$B$274</c:f>
              <c:strCache>
                <c:ptCount val="3"/>
                <c:pt idx="0">
                  <c:v>Casos Indigenas</c:v>
                </c:pt>
                <c:pt idx="1">
                  <c:v>Proyectos</c:v>
                </c:pt>
                <c:pt idx="2">
                  <c:v>Casos Individuales</c:v>
                </c:pt>
              </c:strCache>
            </c:strRef>
          </c:cat>
          <c:val>
            <c:numRef>
              <c:f>'Estadisticas 2025'!$D$272:$D$274</c:f>
              <c:numCache>
                <c:formatCode>"¢"#\ ##0.00\ \ ;[Red]\("¢"#\ ##0.00\)</c:formatCode>
                <c:ptCount val="3"/>
                <c:pt idx="0">
                  <c:v>18.775482645</c:v>
                </c:pt>
                <c:pt idx="1">
                  <c:v>39.879944610869572</c:v>
                </c:pt>
                <c:pt idx="2">
                  <c:v>18.954653915158737</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720</c:v>
                </c:pt>
                <c:pt idx="1">
                  <c:v>791</c:v>
                </c:pt>
                <c:pt idx="2">
                  <c:v>1027</c:v>
                </c:pt>
                <c:pt idx="3">
                  <c:v>502</c:v>
                </c:pt>
                <c:pt idx="4">
                  <c:v>1700</c:v>
                </c:pt>
                <c:pt idx="5">
                  <c:v>1334</c:v>
                </c:pt>
                <c:pt idx="6">
                  <c:v>1886</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520</xdr:row>
      <xdr:rowOff>0</xdr:rowOff>
    </xdr:from>
    <xdr:to>
      <xdr:col>1</xdr:col>
      <xdr:colOff>15240</xdr:colOff>
      <xdr:row>520</xdr:row>
      <xdr:rowOff>15240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284</xdr:row>
      <xdr:rowOff>102396</xdr:rowOff>
    </xdr:from>
    <xdr:to>
      <xdr:col>15</xdr:col>
      <xdr:colOff>295274</xdr:colOff>
      <xdr:row>306</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293</xdr:row>
      <xdr:rowOff>0</xdr:rowOff>
    </xdr:from>
    <xdr:to>
      <xdr:col>20</xdr:col>
      <xdr:colOff>15240</xdr:colOff>
      <xdr:row>293</xdr:row>
      <xdr:rowOff>15240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306</xdr:row>
      <xdr:rowOff>0</xdr:rowOff>
    </xdr:from>
    <xdr:to>
      <xdr:col>21</xdr:col>
      <xdr:colOff>15240</xdr:colOff>
      <xdr:row>306</xdr:row>
      <xdr:rowOff>15240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296</xdr:row>
      <xdr:rowOff>0</xdr:rowOff>
    </xdr:from>
    <xdr:to>
      <xdr:col>20</xdr:col>
      <xdr:colOff>15240</xdr:colOff>
      <xdr:row>296</xdr:row>
      <xdr:rowOff>15240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520</xdr:row>
      <xdr:rowOff>0</xdr:rowOff>
    </xdr:from>
    <xdr:to>
      <xdr:col>1</xdr:col>
      <xdr:colOff>15240</xdr:colOff>
      <xdr:row>520</xdr:row>
      <xdr:rowOff>15240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520</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219</xdr:row>
      <xdr:rowOff>127592</xdr:rowOff>
    </xdr:from>
    <xdr:to>
      <xdr:col>9</xdr:col>
      <xdr:colOff>409251</xdr:colOff>
      <xdr:row>220</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220</xdr:row>
      <xdr:rowOff>145520</xdr:rowOff>
    </xdr:from>
    <xdr:to>
      <xdr:col>9</xdr:col>
      <xdr:colOff>323772</xdr:colOff>
      <xdr:row>221</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221</xdr:row>
      <xdr:rowOff>97942</xdr:rowOff>
    </xdr:from>
    <xdr:to>
      <xdr:col>9</xdr:col>
      <xdr:colOff>388291</xdr:colOff>
      <xdr:row>222</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520</xdr:row>
      <xdr:rowOff>0</xdr:rowOff>
    </xdr:from>
    <xdr:to>
      <xdr:col>1</xdr:col>
      <xdr:colOff>15240</xdr:colOff>
      <xdr:row>520</xdr:row>
      <xdr:rowOff>15240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15240</xdr:colOff>
      <xdr:row>520</xdr:row>
      <xdr:rowOff>15240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504</xdr:row>
      <xdr:rowOff>0</xdr:rowOff>
    </xdr:from>
    <xdr:to>
      <xdr:col>14</xdr:col>
      <xdr:colOff>15240</xdr:colOff>
      <xdr:row>504</xdr:row>
      <xdr:rowOff>15240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504</xdr:row>
      <xdr:rowOff>0</xdr:rowOff>
    </xdr:from>
    <xdr:to>
      <xdr:col>14</xdr:col>
      <xdr:colOff>15240</xdr:colOff>
      <xdr:row>504</xdr:row>
      <xdr:rowOff>15240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15240</xdr:colOff>
      <xdr:row>520</xdr:row>
      <xdr:rowOff>15240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15240</xdr:colOff>
      <xdr:row>520</xdr:row>
      <xdr:rowOff>15240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15240</xdr:colOff>
      <xdr:row>520</xdr:row>
      <xdr:rowOff>15240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15240</xdr:colOff>
      <xdr:row>520</xdr:row>
      <xdr:rowOff>15240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15240</xdr:colOff>
      <xdr:row>505</xdr:row>
      <xdr:rowOff>15240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15240</xdr:colOff>
      <xdr:row>523</xdr:row>
      <xdr:rowOff>15240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523</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520</xdr:row>
      <xdr:rowOff>0</xdr:rowOff>
    </xdr:from>
    <xdr:to>
      <xdr:col>21</xdr:col>
      <xdr:colOff>15240</xdr:colOff>
      <xdr:row>520</xdr:row>
      <xdr:rowOff>15240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15240</xdr:colOff>
      <xdr:row>520</xdr:row>
      <xdr:rowOff>15240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292</xdr:row>
      <xdr:rowOff>0</xdr:rowOff>
    </xdr:from>
    <xdr:to>
      <xdr:col>26</xdr:col>
      <xdr:colOff>15240</xdr:colOff>
      <xdr:row>292</xdr:row>
      <xdr:rowOff>15240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292</xdr:row>
      <xdr:rowOff>0</xdr:rowOff>
    </xdr:from>
    <xdr:to>
      <xdr:col>26</xdr:col>
      <xdr:colOff>15240</xdr:colOff>
      <xdr:row>292</xdr:row>
      <xdr:rowOff>15240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218</xdr:row>
      <xdr:rowOff>0</xdr:rowOff>
    </xdr:from>
    <xdr:to>
      <xdr:col>26</xdr:col>
      <xdr:colOff>15240</xdr:colOff>
      <xdr:row>218</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218</xdr:row>
      <xdr:rowOff>0</xdr:rowOff>
    </xdr:from>
    <xdr:to>
      <xdr:col>26</xdr:col>
      <xdr:colOff>15240</xdr:colOff>
      <xdr:row>218</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171449</xdr:rowOff>
    </xdr:from>
    <xdr:to>
      <xdr:col>11</xdr:col>
      <xdr:colOff>920751</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295</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295</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523</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220</xdr:row>
      <xdr:rowOff>186386</xdr:rowOff>
    </xdr:from>
    <xdr:to>
      <xdr:col>11</xdr:col>
      <xdr:colOff>56889</xdr:colOff>
      <xdr:row>222</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218</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222</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222</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203</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203</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267</xdr:row>
      <xdr:rowOff>57150</xdr:rowOff>
    </xdr:from>
    <xdr:to>
      <xdr:col>11</xdr:col>
      <xdr:colOff>333375</xdr:colOff>
      <xdr:row>283</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249</xdr:row>
      <xdr:rowOff>76198</xdr:rowOff>
    </xdr:from>
    <xdr:to>
      <xdr:col>6</xdr:col>
      <xdr:colOff>623885</xdr:colOff>
      <xdr:row>264</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249</xdr:row>
      <xdr:rowOff>110155</xdr:rowOff>
    </xdr:from>
    <xdr:to>
      <xdr:col>12</xdr:col>
      <xdr:colOff>307622</xdr:colOff>
      <xdr:row>264</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308</xdr:row>
      <xdr:rowOff>178594</xdr:rowOff>
    </xdr:from>
    <xdr:to>
      <xdr:col>12</xdr:col>
      <xdr:colOff>678656</xdr:colOff>
      <xdr:row>336</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372</xdr:row>
      <xdr:rowOff>104775</xdr:rowOff>
    </xdr:from>
    <xdr:to>
      <xdr:col>11</xdr:col>
      <xdr:colOff>561974</xdr:colOff>
      <xdr:row>394</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501</xdr:row>
      <xdr:rowOff>142875</xdr:rowOff>
    </xdr:from>
    <xdr:to>
      <xdr:col>6</xdr:col>
      <xdr:colOff>38100</xdr:colOff>
      <xdr:row>517</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501</xdr:row>
      <xdr:rowOff>130176</xdr:rowOff>
    </xdr:from>
    <xdr:to>
      <xdr:col>11</xdr:col>
      <xdr:colOff>700881</xdr:colOff>
      <xdr:row>517</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395</xdr:row>
      <xdr:rowOff>104774</xdr:rowOff>
    </xdr:from>
    <xdr:to>
      <xdr:col>11</xdr:col>
      <xdr:colOff>561975</xdr:colOff>
      <xdr:row>420</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222</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224</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224</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627</xdr:row>
      <xdr:rowOff>6239</xdr:rowOff>
    </xdr:from>
    <xdr:to>
      <xdr:col>4</xdr:col>
      <xdr:colOff>0</xdr:colOff>
      <xdr:row>655</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215</xdr:row>
      <xdr:rowOff>255586</xdr:rowOff>
    </xdr:from>
    <xdr:to>
      <xdr:col>10</xdr:col>
      <xdr:colOff>631031</xdr:colOff>
      <xdr:row>236</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624</xdr:row>
      <xdr:rowOff>176781</xdr:rowOff>
    </xdr:from>
    <xdr:to>
      <xdr:col>7</xdr:col>
      <xdr:colOff>1200830</xdr:colOff>
      <xdr:row>645</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83342</xdr:rowOff>
    </xdr:from>
    <xdr:to>
      <xdr:col>14</xdr:col>
      <xdr:colOff>771525</xdr:colOff>
      <xdr:row>4</xdr:row>
      <xdr:rowOff>28574</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5571787" y="83342"/>
          <a:ext cx="1154113" cy="54530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581025</xdr:colOff>
      <xdr:row>6</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A8E2E2CD-55AD-4688-B150-12524EFA7262}"/>
            </a:ext>
          </a:extLst>
        </xdr:cNvPr>
        <xdr:cNvSpPr/>
      </xdr:nvSpPr>
      <xdr:spPr>
        <a:xfrm>
          <a:off x="15784060" y="444952"/>
          <a:ext cx="1122815" cy="58374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E15AAF17-7638-4289-A0B5-7F3D2298BDF5}"/>
            </a:ext>
          </a:extLst>
        </xdr:cNvPr>
        <xdr:cNvSpPr/>
      </xdr:nvSpPr>
      <xdr:spPr>
        <a:xfrm>
          <a:off x="5337669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87CAB832-C949-4B06-B586-704900696712}"/>
            </a:ext>
          </a:extLst>
        </xdr:cNvPr>
        <xdr:cNvSpPr/>
      </xdr:nvSpPr>
      <xdr:spPr>
        <a:xfrm>
          <a:off x="1231714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ADDD9F0A-6C84-45BE-B851-41539794E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F312171B-80A1-42A6-9289-AE37E73397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11C556BB-6ABA-4FBD-AF15-6C24ED73A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A0EAC837-0FC6-4C62-961C-57B683A0A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DE381AAA-E84C-43C1-81AF-BB2389B47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D0E3E03E-CF75-431D-AF09-9B45D76B2E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E549F050-183C-4C56-A30C-1FF3B678BF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2F9E63F9-256F-48CD-86F0-693E35F1B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B59354BA-DCD1-4578-9050-D6F97D2A0E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66E27259-1DDA-494F-B645-0B9263DE2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F32DBC76-B991-4ABE-B5F6-F0405AF25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29D43C3B-674A-4647-8FD4-895B0F171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A7A7076F-4E55-4E8B-AC6A-C4338D06D5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36645BB3-1C75-42C2-AF89-4D7835EE8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6CCDC4D2-E6E9-41B6-866D-A0CA8045F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8A508870-E9C1-45EA-A2CF-5F201634FB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38BA712C-1E8C-4621-817B-2723BC8E1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DBC1B1B4-36F1-45E4-8E90-7716C3F4E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84196AD7-B059-4430-9409-C7B75B58C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E31B5E09-0399-43BB-8199-7104AC5AE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28092EA1-6FF3-477B-B5C1-AA6C9CB83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3FC5930C-1B87-470A-992F-67E0C5774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E64F6EF5-1723-4651-BFF5-67B027E71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DD1F7F99-29C1-4981-BCF2-5AF4B3FC8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8C1FAD8C-2CC8-4ABC-800E-7A16CE754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870E9524-A70E-4C14-BF7A-495F09FD3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88BEB6BF-6F31-477E-B6EF-714FC2227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1B7216EE-BF15-4170-9D31-65E5770BC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15CD5FAE-2F8C-46CF-8E20-1F5962F15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0DD4001F-7BD7-41C5-9DF0-5953845FE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1C8A08EA-817C-4B2F-952A-DF0F29915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E6A29D97-EE3B-4877-B08E-6B86687C7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9805C2C8-CF07-4B43-9C73-AEF93A8A9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68E29645-BEC3-472A-A721-1124CFDC5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F87C5E44-A29C-4E95-B6DD-4DF5A1EC5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E12975F8-EAFF-40B2-9129-B52AEABE9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938754ED-FB16-4C77-9AC1-E179693B6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7B357D9B-FEBC-4642-97E0-6646B7E5A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8794CB40-D173-4837-93A3-1201373DE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3C5AC285-D31F-41CD-A3E1-6449A5FA4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65B5DFB7-EE86-4C22-97E7-F310318C2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60B4D115-DC30-4390-9915-F988F9B94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61681F67-B3E4-46D8-B20C-EFAA4BD57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332C2055-9B1E-41B4-9D0A-41934D384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334E7D5D-DB49-4CAE-BA8C-A7738139C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0BB75A03-A1EA-4F74-8242-57778093A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03C6C9EB-5B4E-4D7D-A63B-17F570A6B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79DF9A72-44E0-4A69-BD4E-491F85544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E27674C4-CE81-4E8C-9085-C4BF880A3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711D6D5B-AD4E-42BC-93DA-A9E27BD28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32BCCE79-75AF-4229-BE19-915FFCE867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6313A1D6-743C-4C4E-AD40-28B191BFD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2A7BF5BF-EDC5-4599-BECC-AC414C2698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1001A8C1-5DA4-4EF6-B656-9440EBB5D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DB67DF90-7F34-4C89-930A-1CA278313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8828D0BA-03CC-46F4-9BED-A1A980913E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EB85265F-18D8-4524-93A9-883220740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A221BED5-E7E1-45B3-A1C8-A47C249E69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3F349044-EBA5-4186-A23D-424188731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20C83655-DAD9-423C-A6E8-7BA9E34E68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F8CECFFE-8701-4931-9B01-935E74B878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0BD0F56F-174F-4D21-9036-81665FD55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26FD9285-5D9E-4BF0-8071-41BE98EED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B5B8CA36-65D2-4DD9-8205-829E00149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01712585-440B-4F38-8B8E-4A80A4E9AE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902F7D1E-6598-40E1-BED8-01A85B226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7A934FF1-76B2-49D5-9E1E-08BED5ABC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1C2FB69C-C580-4528-8CAB-D419D4AEC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79549415-F27D-44B7-B77D-DA1F89C35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F2366D9F-22D9-4475-9C73-B15B4B0B5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620A3B08-E1C6-47CE-AE53-D4B49827A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4D8EF9CE-7CFF-4242-B419-F44CC21BA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08D8C1F0-C1E9-491D-970D-CE5150989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7F42B27E-683F-4A9A-81EF-DF4541D0B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5CE94AE2-5575-477B-8057-32E2F735D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32A92921-4465-4AD6-BAB4-0BF766092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EA194033-3D40-4941-8D00-8BA51569A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1696A75A-BA08-4187-B942-709E5E7FE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AA9423C5-70E0-48EA-9128-DED65295D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D91E8755-4CCD-4B0D-85D8-DBA903F8D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E86CC03F-CE0A-4A0B-A587-FC0947D94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8F2FD76C-700A-4236-83F1-8F99C9E44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4F5A075D-1F80-4267-8338-6359DF24C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4754EC09-3997-4CA9-B0B2-B73E97F86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585DE413-A6A4-48BA-9C3E-8DC378DFF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BFB471BA-423C-4844-BF21-4488B5AE6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3836E2F7-049C-41FA-AE34-F6A8056E0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BD595815-BEC5-4E90-AB29-DA351EB85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FD66443B-534E-40B8-8F32-654BAF76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E7865B0A-EF04-4441-BFC2-8B40FB845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AC35CDB8-1658-434F-B48C-5BBE34AFA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9F917ACF-FD94-463E-9B90-6B9ECC100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505CDBB8-A1EC-4EF6-9577-D6CE2FA27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9BEA82C7-2E42-4486-BDF7-03BEE60BD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E372C2E5-8083-45FF-83EC-62A012010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1D237A56-3E3A-4197-BC67-CDEEE5272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C6A53B95-48E9-4C1E-BED3-5E3BCA3F0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4D4E75C8-5782-4874-9C54-8FA69C751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6A349CED-08AD-438E-AF6A-2339503B4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2C78EB79-03F3-4FE6-AA90-E8210570C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AF82AFAE-E005-41F2-A8C4-7F1936F47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7202A561-82A8-442A-AC6E-25C9D8A1E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1D40A284-22C2-4D9D-AB3B-EB25E1659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7BF114C7-7E32-4C3B-9E4D-732802464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314C4FF9-F96B-4E41-865A-28576F288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7CF9D294-43DC-450E-87E3-1B5E2C032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FFFECF6C-F649-424E-8C8B-1B68C8646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6D748BC3-EA9C-4AD5-B6ED-01962E007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560A5DB0-2AFF-46F2-A876-BC272778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4D982A94-E277-45C8-8A94-F0280789D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230965AF-EB0D-470C-8EF2-E5361A96F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D930FA12-ED63-417C-A501-1A237A3A2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FDA19800-B3B9-4D1C-9107-07B83EE2B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183536F6-A675-42D0-AFC2-B86705F9812B}"/>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920F9386-7156-4C1D-AF8B-113AD963E630}"/>
            </a:ext>
          </a:extLst>
        </xdr:cNvPr>
        <xdr:cNvSpPr/>
      </xdr:nvSpPr>
      <xdr:spPr>
        <a:xfrm>
          <a:off x="13452792" y="174626"/>
          <a:ext cx="1109980" cy="49307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Inf_inst_Unidad\Dpto.%20Analisis%20y%20Control\Presupuesto\Informes%202025\Ejecuci&#243;n%20Base%20Efectivo%202025.xlsx" TargetMode="External"/><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 val="Pres 2024 Efectivo Ago-25"/>
      <sheetName val="Pres 2024 Efectivo Set-25"/>
      <sheetName val="Pres 2024 Efectivo Oct-25"/>
      <sheetName val="Pres 2024 Efectivo Nov-25"/>
      <sheetName val="Pres 2024 Efectivo Dic-25"/>
    </sheetNames>
    <sheetDataSet>
      <sheetData sheetId="0"/>
      <sheetData sheetId="1">
        <row r="8">
          <cell r="B8" t="str">
            <v>BONOS ORDINARIOS</v>
          </cell>
        </row>
      </sheetData>
      <sheetData sheetId="2"/>
      <sheetData sheetId="3"/>
      <sheetData sheetId="4"/>
      <sheetData sheetId="5"/>
      <sheetData sheetId="6"/>
      <sheetData sheetId="7">
        <row r="4">
          <cell r="A4" t="str">
            <v>NUM_ENTIDAD</v>
          </cell>
        </row>
      </sheetData>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040.555649305556" createdVersion="8" refreshedVersion="8" minRefreshableVersion="3" recordCount="1072" xr:uid="{8869C12E-F7EE-45DB-BEC0-9C3F3314A031}">
  <cacheSource type="worksheet">
    <worksheetSource ref="B1:I1073" sheet="Resumen"/>
  </cacheSource>
  <cacheFields count="8">
    <cacheField name="ENTIDAD" numFmtId="0">
      <sharedItems containsSemiMixedTypes="0" containsString="0" containsNumber="1" containsInteger="1" minValue="4" maxValue="122" count="19">
        <n v="4"/>
        <n v="14"/>
        <n v="22"/>
        <n v="27"/>
        <n v="28"/>
        <n v="32"/>
        <n v="87"/>
        <n v="88"/>
        <n v="92"/>
        <n v="93"/>
        <n v="96"/>
        <n v="101"/>
        <n v="105"/>
        <n v="108"/>
        <n v="116"/>
        <n v="117"/>
        <n v="121"/>
        <n v="120"/>
        <n v="122"/>
      </sharedItems>
    </cacheField>
    <cacheField name="NOM_PROVINCIA" numFmtId="0">
      <sharedItems count="7">
        <s v="SAN JOSÉ"/>
        <s v="ALAJUELA"/>
        <s v="CARTAGO"/>
        <s v="HEREDIA"/>
        <s v="GUANACASTE"/>
        <s v="PUNTARENAS"/>
        <s v="LIMÓN"/>
      </sharedItems>
    </cacheField>
    <cacheField name="NOM_CANTON" numFmtId="0">
      <sharedItems count="77">
        <s v="SAN JOSÉ"/>
        <s v="TARRAZÚ"/>
        <s v="ASERRÍ"/>
        <s v="MORA"/>
        <s v="GOICOECHEA"/>
        <s v="ACOSTA"/>
        <s v="MORAVIA"/>
        <s v="PÉREZ ZELEDÓN"/>
        <s v="OROTINA"/>
        <s v="SAN CARLOS"/>
        <s v="UPALA"/>
        <s v="LOS CHILES"/>
        <s v="GUATUSO"/>
        <s v="CARTAGO"/>
        <s v="PARAÍSO"/>
        <s v="LA UNIÓN"/>
        <s v="TURRIALBA"/>
        <s v="SARAPIQUÍ"/>
        <s v="LIBERIA"/>
        <s v="NICOYA"/>
        <s v="SANTA CRUZ"/>
        <s v="BAGACES"/>
        <s v="CARRILLO"/>
        <s v="TILARÁN"/>
        <s v="NANDAYURE"/>
        <s v="LA CRUZ"/>
        <s v="PUNTARENAS"/>
        <s v="BUENOS AIRES"/>
        <s v="OSA"/>
        <s v="QUEPOS"/>
        <s v="GOLFITO"/>
        <s v="COTO BRUS"/>
        <s v="PARRITA"/>
        <s v="CORREDORES"/>
        <s v="PUERTO JIMÉNEZ"/>
        <s v="LIMÓN"/>
        <s v="POCOCÍ"/>
        <s v="SIQUIRRES"/>
        <s v="TALAMANCA"/>
        <s v="MATINA"/>
        <s v="GUÁCIMO"/>
        <s v="ALAJUELITA"/>
        <s v="DOTA"/>
        <s v="SAN RAMÓN"/>
        <s v="SAN MATEO"/>
        <s v="PALMARES"/>
        <s v="ALVARADO"/>
        <s v="OREAMUNO"/>
        <s v="DESAMPARADOS"/>
        <s v="VÁZQUEZ DE CORONADO"/>
        <s v="ALAJUELA"/>
        <s v="GRECIA"/>
        <s v="NARANJO"/>
        <s v="POÁS"/>
        <s v="RÍO CUARTO"/>
        <s v="HOJANCHA"/>
        <s v="GARABITO"/>
        <s v="LEÓN CORTÉS CASTRO"/>
        <s v="PURISCAL"/>
        <s v="TIBÁS"/>
        <s v="ATENAS"/>
        <s v="SARCHÍ  (VALVERDE VEGA)"/>
        <s v="HEREDIA"/>
        <s v="SAN RAFAEL"/>
        <s v="CAÑAS"/>
        <s v="ABANGARES"/>
        <s v="ESPARZA"/>
        <s v="MONTES DE ORO"/>
        <s v="TURRUBARES"/>
        <s v="SANTA BÁRBARA"/>
        <s v="MONTE VERDE"/>
        <s v="JIMÉNEZ"/>
        <s v="EL GUARCO"/>
        <s v="ZARCERO"/>
        <s v="MONTES DE OCA"/>
        <s v="BARVA"/>
        <s v="CURRIDABAT"/>
      </sharedItems>
    </cacheField>
    <cacheField name="NOM_DISTRITO" numFmtId="0">
      <sharedItems count="261">
        <s v="PAVAS"/>
        <s v="HATILLO"/>
        <s v="SAN MARCOS"/>
        <s v="SAN GABRIEL"/>
        <s v="TABARCIA"/>
        <s v="PURRAL"/>
        <s v="SAN IGNACIO"/>
        <s v="GUAITIL VILLA"/>
        <s v="PALMICHAL"/>
        <s v="CANGREJAL"/>
        <s v="LA TRINIDAD"/>
        <s v="SAN ISIDRO DE EL GENERAL"/>
        <s v="DANIEL FLORES"/>
        <s v="SAN PEDRO"/>
        <s v="PEJIBAYE"/>
        <s v="OROTINA"/>
        <s v="QUESADA"/>
        <s v="FLORENCIA"/>
        <s v="AGUAS ZARCAS"/>
        <s v="LA PALMERA"/>
        <s v="CUTRIS"/>
        <s v="POCOSOL"/>
        <s v="UPALA"/>
        <s v="AGUAS CLARAS"/>
        <s v="SAN JOSÉ O PIZOTE"/>
        <s v="BIJAGUA"/>
        <s v="DELICIAS"/>
        <s v="DOS RÍOS"/>
        <s v="YOLILLAL"/>
        <s v="LOS CHILES"/>
        <s v="CAÑO NEGRO"/>
        <s v="EL AMPARO"/>
        <s v="SAN RAFAEL"/>
        <s v="BUENAVISTA"/>
        <s v="TIERRA BLANCA"/>
        <s v="PARAÍSO"/>
        <s v="SANTIAGO"/>
        <s v="OROSI"/>
        <s v="LLANOS DE SANTA LUCÍA"/>
        <s v="CONCEPCIÓN"/>
        <s v="SANTA ROSA"/>
        <s v="TRES EQUIS"/>
        <s v="LA ISABEL"/>
        <s v="PUERTO VIEJO"/>
        <s v="LA VIRGEN"/>
        <s v="LAS HORQUETAS"/>
        <s v="LIBERIA"/>
        <s v="CAÑAS DULCES"/>
        <s v="SAN ANTONIO"/>
        <s v="SANTA CRUZ"/>
        <s v="BAGACES"/>
        <s v="LA FORTUNA"/>
        <s v="MOGOTE"/>
        <s v="PALMIRA"/>
        <s v="BELÉN"/>
        <s v="CARMONA"/>
        <s v="SANTA RITA"/>
        <s v="ZAPOTAL"/>
        <s v="LA CRUZ"/>
        <s v="SANTA CECILIA"/>
        <s v="LEPANTO"/>
        <s v="BUENOS AIRES"/>
        <s v="POTRERO GRANDE"/>
        <s v="BIOLLEY"/>
        <s v="BRUNKA"/>
        <s v="PUERTO CORTÉS"/>
        <s v="PALMAR"/>
        <s v="QUEPOS"/>
        <s v="NARANJITO"/>
        <s v="GOLFITO"/>
        <s v="GUAYCARÁ"/>
        <s v="SAN VITO"/>
        <s v="PARRITA"/>
        <s v="CORREDOR"/>
        <s v="LA CUESTA"/>
        <s v="CANOAS"/>
        <s v="LAUREL"/>
        <s v="PUERTO JIMÉNEZ"/>
        <s v="LIMÓN"/>
        <s v="MATAMA"/>
        <s v="GUÁPILES"/>
        <s v="JIMÉNEZ"/>
        <s v="RITA"/>
        <s v="ROXANA"/>
        <s v="CARIARI"/>
        <s v="LA COLONIA"/>
        <s v="SIQUIRRES"/>
        <s v="PACUARITO"/>
        <s v="EL CAIRO"/>
        <s v="ALEGRÍA"/>
        <s v="CAHUITA"/>
        <s v="MATINA"/>
        <s v="BATÁN"/>
        <s v="CARRANDI"/>
        <s v="GUÁCIMO"/>
        <s v="MERCEDES"/>
        <s v="POCORA"/>
        <s v="RÍO JIMÉNEZ"/>
        <s v="DUACARÍ"/>
        <s v="SAN FELIPE"/>
        <s v="IPÍS"/>
        <s v="SANTA MARÍA"/>
        <s v="SAN ISIDRO"/>
        <s v="DESMONTE"/>
        <s v="ZARAGOZA"/>
        <s v="SAN NICOLÁS"/>
        <s v="AGUACALIENTE O SAN FRANCISCO"/>
        <s v="CERVANTES"/>
        <s v="SIXAOLA"/>
        <s v="SAN MIGUEL"/>
        <s v="SAN JOSÉ"/>
        <s v="GUÁCIMA"/>
        <s v="TURRÚCARES"/>
        <s v="TAMBOR"/>
        <s v="PUENTE DE PIEDRA"/>
        <s v="JESÚS MARÍA"/>
        <s v="SAN JERÓNIMO"/>
        <s v="CARRILLOS"/>
        <s v="EL GENERAL"/>
        <s v="LABRADOR"/>
        <s v="EL MASTATE"/>
        <s v="LA CEIBA"/>
        <s v="LA TIGRA"/>
        <s v="RÍO CUARTO"/>
        <s v="NICOYA"/>
        <s v="MANSIÓN"/>
        <s v="SÁMARA"/>
        <s v="NOSARA"/>
        <s v="BELÉN DE NOSARITA"/>
        <s v="BOLSÓN"/>
        <s v="VEINTISIETE DE ABRIL"/>
        <s v="DIRIÁ"/>
        <s v="FILADELFIA"/>
        <s v="SANTA ELENA"/>
        <s v="MONTE ROMO"/>
        <s v="COLINAS"/>
        <s v="SIERPE"/>
        <s v="SABALITO"/>
        <s v="GUTIERREZ BRAUN"/>
        <s v="TÁRCOLES"/>
        <s v="VALLE LA ESTRELLA"/>
        <s v="SAN PABLO"/>
        <s v="ÁNGELES"/>
        <s v="ALFARO"/>
        <s v="SAN LORENZO"/>
        <s v="COT"/>
        <s v="HOJANCHA"/>
        <s v="PUERTO CARRILLO"/>
        <s v="VOLCÁN"/>
        <s v="CAJÓN"/>
        <s v="KATIRA"/>
        <s v="CARTAGENA"/>
        <s v="SARDINAL"/>
        <s v="AGUABUENA"/>
        <s v="REVENTAZÓN"/>
        <s v="BRATSI"/>
        <s v="CHIRES"/>
        <s v="LA AMISTAD"/>
        <s v="PITAHAYA"/>
        <s v="PAQUERA"/>
        <s v="PITTIER"/>
        <s v="CINCO ESQUINAS"/>
        <s v="PÁRAMO"/>
        <s v="SAN JUAN"/>
        <s v="PIEDADES SUR"/>
        <s v="PEÑAS BLANCAS"/>
        <s v="ATENAS"/>
        <s v="NARANJO"/>
        <s v="PALMITOS"/>
        <s v="VENECIA"/>
        <s v="PITAL"/>
        <s v="MONTERREY"/>
        <s v="RODRÍGUEZ"/>
        <s v="DULCE NOMBRE"/>
        <s v="SAN DIEGO"/>
        <s v="TURRIALBA"/>
        <s v="SANTA TERESITA"/>
        <s v="ULLOA"/>
        <s v="CURUBANDÉ"/>
        <s v="TEMPATE"/>
        <s v="CAÑAS"/>
        <s v="LAS JUNTAS"/>
        <s v="TILARÁN"/>
        <s v="TIERRAS MORENAS"/>
        <s v="ARENAL"/>
        <s v="MANZANILLO"/>
        <s v="BARRANCA"/>
        <s v="CÓBANO"/>
        <s v="ESPÍRITU SANTO"/>
        <s v="SAN JUAN GRANDE"/>
        <s v="MACACONA"/>
        <s v="CHÁNGUENA"/>
        <s v="MIRAMAR"/>
        <s v="PAVÓN"/>
        <s v="LIMONCITO"/>
        <s v="RÍO BLANCO"/>
        <s v="TELIRE"/>
        <s v="PATARRÁ"/>
        <s v="BEJUCO"/>
        <s v="PLATANARES"/>
        <s v="SAN JORGE"/>
        <s v="BAHÍA DRAKE"/>
        <s v="SAVEGRE"/>
        <s v="PUNTARENAS"/>
        <s v="CHACARITA"/>
        <s v="RÍO SEGUNDO"/>
        <s v="PIEDADES NORTE"/>
        <s v="JESÚS"/>
        <s v="ESQUÍPULAS"/>
        <s v="SIERRA"/>
        <s v="CABECERAS"/>
        <s v="LA GARITA"/>
        <s v="CHOMES"/>
        <s v="ACAPULCO"/>
        <s v="EL ROBLE"/>
        <s v="MONTE VERDE"/>
        <s v="SAN MATEO"/>
        <s v="CANALETE"/>
        <s v="SANTA ISABEL"/>
        <s v="DESAMPARADOS"/>
        <s v="ROSARIO"/>
        <s v="SAN CARLOS"/>
        <s v="TARBACA"/>
        <s v="VUELTA DE JORCO"/>
        <s v="LEGUA"/>
        <s v="COPEY"/>
        <s v="CARRIZAL"/>
        <s v="QUEBRADILLA"/>
        <s v="BIRRISITO"/>
        <s v="TUCURRIQUE"/>
        <s v="LA SUIZA"/>
        <s v="EL TEJAR"/>
        <s v="JACÓ"/>
        <s v="FLORIDA"/>
        <s v="GERMANIA"/>
        <s v="SALITRILLOS"/>
        <s v="RÍO AZUL"/>
        <s v="SAN FRANCISCO"/>
        <s v="DAMAS"/>
        <s v="TACARES"/>
        <s v="CIRRÍ SUR"/>
        <s v="COYOLAR"/>
        <s v="BORUCA"/>
        <s v="PILAS"/>
        <s v="VOLIO"/>
        <s v="SAN ANDRÉS"/>
        <s v="LLANO BONITO"/>
        <s v="SAN ROQUE"/>
        <s v="BOLÍVAR"/>
        <s v="BRISAS"/>
        <s v="SARCHÍ NORTE"/>
        <s v="NACASCOLO"/>
        <s v="COLORADO"/>
        <s v="SABANILLA"/>
        <s v="PATALILLO"/>
        <s v="JARDÍN"/>
        <s v="HACIENDA VIEJA"/>
        <s v="QUEBRADA HONDA"/>
        <s v="CURRIDABAT"/>
        <s v="CHIRRIPÓ"/>
        <s v="CHIRA"/>
      </sharedItems>
    </cacheField>
    <cacheField name="MTO_BONO" numFmtId="0">
      <sharedItems containsSemiMixedTypes="0" containsString="0" containsNumber="1" minValue="4174000" maxValue="44699139.422499999"/>
    </cacheField>
    <cacheField name="SOLUCION" numFmtId="0">
      <sharedItems containsSemiMixedTypes="0" containsString="0" containsNumber="1" minValue="4265164.0549999997" maxValue="73797000"/>
    </cacheField>
    <cacheField name="ORD" numFmtId="0">
      <sharedItems containsString="0" containsBlank="1" containsNumber="1" containsInteger="1" minValue="1" maxValue="29"/>
    </cacheField>
    <cacheField name="ART59" numFmtId="0">
      <sharedItems containsString="0" containsBlank="1" containsNumber="1" containsInteger="1" minValue="1" maxValue="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2">
  <r>
    <x v="0"/>
    <x v="0"/>
    <x v="0"/>
    <x v="0"/>
    <n v="9300000"/>
    <n v="9600000"/>
    <n v="2"/>
    <m/>
  </r>
  <r>
    <x v="0"/>
    <x v="0"/>
    <x v="0"/>
    <x v="1"/>
    <n v="9300000"/>
    <n v="9600000"/>
    <n v="1"/>
    <m/>
  </r>
  <r>
    <x v="0"/>
    <x v="0"/>
    <x v="1"/>
    <x v="2"/>
    <n v="9085000"/>
    <n v="9600000"/>
    <n v="1"/>
    <m/>
  </r>
  <r>
    <x v="0"/>
    <x v="0"/>
    <x v="2"/>
    <x v="3"/>
    <n v="9300000"/>
    <n v="9600000"/>
    <n v="1"/>
    <m/>
  </r>
  <r>
    <x v="0"/>
    <x v="0"/>
    <x v="3"/>
    <x v="4"/>
    <n v="9108500"/>
    <n v="9600000"/>
    <n v="2"/>
    <m/>
  </r>
  <r>
    <x v="0"/>
    <x v="0"/>
    <x v="4"/>
    <x v="5"/>
    <n v="13950000"/>
    <n v="14250000"/>
    <n v="1"/>
    <m/>
  </r>
  <r>
    <x v="0"/>
    <x v="0"/>
    <x v="5"/>
    <x v="6"/>
    <n v="9182000"/>
    <n v="9600000"/>
    <n v="1"/>
    <m/>
  </r>
  <r>
    <x v="0"/>
    <x v="0"/>
    <x v="5"/>
    <x v="7"/>
    <n v="9087500"/>
    <n v="14892336.810000001"/>
    <n v="2"/>
    <m/>
  </r>
  <r>
    <x v="0"/>
    <x v="0"/>
    <x v="5"/>
    <x v="8"/>
    <n v="8917000"/>
    <n v="9600000"/>
    <n v="1"/>
    <m/>
  </r>
  <r>
    <x v="0"/>
    <x v="0"/>
    <x v="5"/>
    <x v="9"/>
    <n v="9300000"/>
    <n v="9600000"/>
    <n v="1"/>
    <m/>
  </r>
  <r>
    <x v="0"/>
    <x v="0"/>
    <x v="6"/>
    <x v="10"/>
    <n v="9241000"/>
    <n v="9600000"/>
    <n v="1"/>
    <m/>
  </r>
  <r>
    <x v="0"/>
    <x v="0"/>
    <x v="7"/>
    <x v="11"/>
    <n v="10848600"/>
    <n v="17770999.993999999"/>
    <n v="5"/>
    <m/>
  </r>
  <r>
    <x v="0"/>
    <x v="0"/>
    <x v="7"/>
    <x v="12"/>
    <n v="9195000"/>
    <n v="9600000"/>
    <n v="1"/>
    <m/>
  </r>
  <r>
    <x v="0"/>
    <x v="0"/>
    <x v="7"/>
    <x v="13"/>
    <n v="9286000"/>
    <n v="9699057.6899999995"/>
    <n v="1"/>
    <m/>
  </r>
  <r>
    <x v="0"/>
    <x v="0"/>
    <x v="7"/>
    <x v="14"/>
    <n v="6975000"/>
    <n v="11825000"/>
    <n v="2"/>
    <m/>
  </r>
  <r>
    <x v="0"/>
    <x v="1"/>
    <x v="8"/>
    <x v="15"/>
    <n v="9267000"/>
    <n v="25317000"/>
    <n v="1"/>
    <m/>
  </r>
  <r>
    <x v="0"/>
    <x v="1"/>
    <x v="9"/>
    <x v="16"/>
    <n v="13950000"/>
    <n v="14250000"/>
    <n v="1"/>
    <m/>
  </r>
  <r>
    <x v="0"/>
    <x v="1"/>
    <x v="9"/>
    <x v="17"/>
    <n v="11603250"/>
    <n v="12061875"/>
    <n v="4"/>
    <m/>
  </r>
  <r>
    <x v="0"/>
    <x v="1"/>
    <x v="9"/>
    <x v="18"/>
    <n v="9300000"/>
    <n v="9600000.0675000008"/>
    <n v="4"/>
    <m/>
  </r>
  <r>
    <x v="0"/>
    <x v="1"/>
    <x v="9"/>
    <x v="19"/>
    <n v="13950000"/>
    <n v="14250000"/>
    <n v="1"/>
    <m/>
  </r>
  <r>
    <x v="0"/>
    <x v="1"/>
    <x v="9"/>
    <x v="20"/>
    <n v="11625000"/>
    <n v="11925000"/>
    <n v="2"/>
    <m/>
  </r>
  <r>
    <x v="0"/>
    <x v="1"/>
    <x v="9"/>
    <x v="21"/>
    <n v="11621500"/>
    <n v="11925000"/>
    <n v="2"/>
    <m/>
  </r>
  <r>
    <x v="0"/>
    <x v="1"/>
    <x v="10"/>
    <x v="22"/>
    <n v="9045000"/>
    <n v="9583333.3333333302"/>
    <n v="6"/>
    <m/>
  </r>
  <r>
    <x v="0"/>
    <x v="1"/>
    <x v="10"/>
    <x v="23"/>
    <n v="9285000"/>
    <n v="10762500"/>
    <n v="8"/>
    <m/>
  </r>
  <r>
    <x v="0"/>
    <x v="1"/>
    <x v="10"/>
    <x v="24"/>
    <n v="9997250"/>
    <n v="10366666.6666667"/>
    <n v="12"/>
    <m/>
  </r>
  <r>
    <x v="0"/>
    <x v="1"/>
    <x v="10"/>
    <x v="25"/>
    <n v="13950000"/>
    <n v="14250000"/>
    <n v="2"/>
    <m/>
  </r>
  <r>
    <x v="0"/>
    <x v="1"/>
    <x v="10"/>
    <x v="26"/>
    <n v="8626285.7142857108"/>
    <n v="10928571.428571399"/>
    <n v="7"/>
    <m/>
  </r>
  <r>
    <x v="0"/>
    <x v="1"/>
    <x v="10"/>
    <x v="27"/>
    <n v="9300000"/>
    <n v="9600000"/>
    <n v="2"/>
    <m/>
  </r>
  <r>
    <x v="0"/>
    <x v="1"/>
    <x v="10"/>
    <x v="28"/>
    <n v="9300000"/>
    <n v="9583333.3333333302"/>
    <n v="3"/>
    <m/>
  </r>
  <r>
    <x v="0"/>
    <x v="1"/>
    <x v="11"/>
    <x v="29"/>
    <n v="13950000"/>
    <n v="14250000"/>
    <n v="1"/>
    <m/>
  </r>
  <r>
    <x v="0"/>
    <x v="1"/>
    <x v="11"/>
    <x v="30"/>
    <n v="11625000"/>
    <n v="11925000"/>
    <n v="2"/>
    <m/>
  </r>
  <r>
    <x v="0"/>
    <x v="1"/>
    <x v="11"/>
    <x v="31"/>
    <n v="13950000"/>
    <n v="14250000"/>
    <n v="1"/>
    <m/>
  </r>
  <r>
    <x v="0"/>
    <x v="1"/>
    <x v="12"/>
    <x v="32"/>
    <n v="9234500"/>
    <n v="9600000"/>
    <n v="2"/>
    <m/>
  </r>
  <r>
    <x v="0"/>
    <x v="1"/>
    <x v="12"/>
    <x v="33"/>
    <n v="9300000"/>
    <n v="9600000"/>
    <n v="1"/>
    <m/>
  </r>
  <r>
    <x v="0"/>
    <x v="2"/>
    <x v="13"/>
    <x v="34"/>
    <n v="9300000"/>
    <n v="9600000"/>
    <n v="2"/>
    <m/>
  </r>
  <r>
    <x v="0"/>
    <x v="2"/>
    <x v="14"/>
    <x v="35"/>
    <n v="9300000"/>
    <n v="9600000"/>
    <n v="1"/>
    <m/>
  </r>
  <r>
    <x v="0"/>
    <x v="2"/>
    <x v="14"/>
    <x v="36"/>
    <n v="10771666.6666667"/>
    <n v="11077833.456666701"/>
    <n v="3"/>
    <m/>
  </r>
  <r>
    <x v="0"/>
    <x v="2"/>
    <x v="14"/>
    <x v="37"/>
    <n v="9214000"/>
    <n v="30889000"/>
    <n v="1"/>
    <m/>
  </r>
  <r>
    <x v="0"/>
    <x v="2"/>
    <x v="14"/>
    <x v="38"/>
    <n v="7531000"/>
    <n v="41588000"/>
    <n v="1"/>
    <m/>
  </r>
  <r>
    <x v="0"/>
    <x v="2"/>
    <x v="15"/>
    <x v="39"/>
    <n v="6776000"/>
    <n v="68076000"/>
    <n v="1"/>
    <m/>
  </r>
  <r>
    <x v="0"/>
    <x v="2"/>
    <x v="16"/>
    <x v="40"/>
    <n v="9003500"/>
    <n v="9600000"/>
    <n v="2"/>
    <m/>
  </r>
  <r>
    <x v="0"/>
    <x v="2"/>
    <x v="16"/>
    <x v="41"/>
    <n v="9300000"/>
    <n v="9600000"/>
    <n v="2"/>
    <m/>
  </r>
  <r>
    <x v="0"/>
    <x v="2"/>
    <x v="16"/>
    <x v="42"/>
    <n v="9300000"/>
    <n v="9600000"/>
    <n v="1"/>
    <m/>
  </r>
  <r>
    <x v="0"/>
    <x v="3"/>
    <x v="17"/>
    <x v="43"/>
    <n v="12787500"/>
    <n v="13112500.067500001"/>
    <n v="4"/>
    <m/>
  </r>
  <r>
    <x v="0"/>
    <x v="3"/>
    <x v="17"/>
    <x v="44"/>
    <n v="9300000"/>
    <n v="9600000"/>
    <n v="1"/>
    <m/>
  </r>
  <r>
    <x v="0"/>
    <x v="3"/>
    <x v="17"/>
    <x v="45"/>
    <n v="12159571.428571399"/>
    <n v="12654171.428571399"/>
    <n v="14"/>
    <m/>
  </r>
  <r>
    <x v="0"/>
    <x v="4"/>
    <x v="18"/>
    <x v="46"/>
    <n v="7797000"/>
    <n v="10988800"/>
    <n v="5"/>
    <m/>
  </r>
  <r>
    <x v="0"/>
    <x v="4"/>
    <x v="18"/>
    <x v="47"/>
    <n v="9175000"/>
    <n v="9600000"/>
    <n v="1"/>
    <m/>
  </r>
  <r>
    <x v="0"/>
    <x v="4"/>
    <x v="19"/>
    <x v="48"/>
    <n v="13950000"/>
    <n v="14250000"/>
    <n v="1"/>
    <m/>
  </r>
  <r>
    <x v="0"/>
    <x v="4"/>
    <x v="20"/>
    <x v="49"/>
    <n v="13950000"/>
    <n v="14250000"/>
    <n v="1"/>
    <m/>
  </r>
  <r>
    <x v="0"/>
    <x v="4"/>
    <x v="21"/>
    <x v="50"/>
    <n v="13950000"/>
    <n v="14250000"/>
    <n v="1"/>
    <m/>
  </r>
  <r>
    <x v="0"/>
    <x v="4"/>
    <x v="21"/>
    <x v="51"/>
    <n v="6902000"/>
    <n v="7202000"/>
    <n v="1"/>
    <m/>
  </r>
  <r>
    <x v="0"/>
    <x v="4"/>
    <x v="21"/>
    <x v="52"/>
    <n v="9254000"/>
    <n v="9600000"/>
    <n v="1"/>
    <m/>
  </r>
  <r>
    <x v="0"/>
    <x v="4"/>
    <x v="22"/>
    <x v="53"/>
    <n v="9175000"/>
    <n v="9600000"/>
    <n v="1"/>
    <m/>
  </r>
  <r>
    <x v="0"/>
    <x v="4"/>
    <x v="22"/>
    <x v="54"/>
    <n v="13950000"/>
    <n v="14250000"/>
    <n v="1"/>
    <m/>
  </r>
  <r>
    <x v="0"/>
    <x v="4"/>
    <x v="23"/>
    <x v="40"/>
    <n v="7951000"/>
    <n v="9600000"/>
    <n v="1"/>
    <m/>
  </r>
  <r>
    <x v="0"/>
    <x v="4"/>
    <x v="24"/>
    <x v="55"/>
    <n v="8539000"/>
    <n v="9600000"/>
    <n v="1"/>
    <m/>
  </r>
  <r>
    <x v="0"/>
    <x v="4"/>
    <x v="24"/>
    <x v="56"/>
    <n v="9043000"/>
    <n v="9600000"/>
    <n v="1"/>
    <m/>
  </r>
  <r>
    <x v="0"/>
    <x v="4"/>
    <x v="24"/>
    <x v="57"/>
    <n v="8665000"/>
    <n v="9600000"/>
    <n v="1"/>
    <m/>
  </r>
  <r>
    <x v="0"/>
    <x v="4"/>
    <x v="25"/>
    <x v="58"/>
    <n v="9065500"/>
    <n v="9600000"/>
    <n v="2"/>
    <m/>
  </r>
  <r>
    <x v="0"/>
    <x v="4"/>
    <x v="25"/>
    <x v="59"/>
    <n v="11625000"/>
    <n v="11925000"/>
    <n v="2"/>
    <m/>
  </r>
  <r>
    <x v="0"/>
    <x v="5"/>
    <x v="26"/>
    <x v="60"/>
    <n v="9263500"/>
    <n v="9600000"/>
    <n v="2"/>
    <m/>
  </r>
  <r>
    <x v="0"/>
    <x v="5"/>
    <x v="27"/>
    <x v="61"/>
    <n v="9300000"/>
    <n v="9600000"/>
    <n v="1"/>
    <m/>
  </r>
  <r>
    <x v="0"/>
    <x v="5"/>
    <x v="27"/>
    <x v="62"/>
    <n v="13950000"/>
    <n v="14250000"/>
    <n v="1"/>
    <m/>
  </r>
  <r>
    <x v="0"/>
    <x v="5"/>
    <x v="27"/>
    <x v="63"/>
    <n v="9273000"/>
    <n v="9600000"/>
    <n v="1"/>
    <m/>
  </r>
  <r>
    <x v="0"/>
    <x v="5"/>
    <x v="27"/>
    <x v="64"/>
    <n v="13950000"/>
    <n v="14345000"/>
    <n v="1"/>
    <m/>
  </r>
  <r>
    <x v="0"/>
    <x v="5"/>
    <x v="28"/>
    <x v="65"/>
    <n v="9087500"/>
    <n v="9600000"/>
    <n v="2"/>
    <m/>
  </r>
  <r>
    <x v="0"/>
    <x v="5"/>
    <x v="28"/>
    <x v="66"/>
    <n v="13950000"/>
    <n v="14250000"/>
    <n v="2"/>
    <m/>
  </r>
  <r>
    <x v="0"/>
    <x v="5"/>
    <x v="29"/>
    <x v="67"/>
    <n v="10767000"/>
    <n v="11150000"/>
    <n v="3"/>
    <m/>
  </r>
  <r>
    <x v="0"/>
    <x v="5"/>
    <x v="29"/>
    <x v="68"/>
    <n v="8077000"/>
    <n v="9600000"/>
    <n v="1"/>
    <m/>
  </r>
  <r>
    <x v="0"/>
    <x v="5"/>
    <x v="30"/>
    <x v="69"/>
    <n v="13950000"/>
    <n v="14250000"/>
    <n v="1"/>
    <m/>
  </r>
  <r>
    <x v="0"/>
    <x v="5"/>
    <x v="30"/>
    <x v="70"/>
    <n v="11625000"/>
    <n v="11977500"/>
    <n v="2"/>
    <m/>
  </r>
  <r>
    <x v="0"/>
    <x v="5"/>
    <x v="31"/>
    <x v="71"/>
    <n v="11625000"/>
    <n v="11925000"/>
    <n v="2"/>
    <m/>
  </r>
  <r>
    <x v="0"/>
    <x v="5"/>
    <x v="32"/>
    <x v="72"/>
    <n v="10070500"/>
    <n v="10375000"/>
    <n v="6"/>
    <m/>
  </r>
  <r>
    <x v="0"/>
    <x v="5"/>
    <x v="33"/>
    <x v="73"/>
    <n v="9056333.3333333302"/>
    <n v="20467840.626666699"/>
    <n v="3"/>
    <m/>
  </r>
  <r>
    <x v="0"/>
    <x v="5"/>
    <x v="33"/>
    <x v="74"/>
    <n v="10366750"/>
    <n v="10815958.612500001"/>
    <n v="4"/>
    <m/>
  </r>
  <r>
    <x v="0"/>
    <x v="5"/>
    <x v="33"/>
    <x v="75"/>
    <n v="9300000"/>
    <n v="11460000"/>
    <n v="5"/>
    <m/>
  </r>
  <r>
    <x v="0"/>
    <x v="5"/>
    <x v="33"/>
    <x v="76"/>
    <n v="9293000"/>
    <n v="9692422.2949999999"/>
    <n v="2"/>
    <m/>
  </r>
  <r>
    <x v="0"/>
    <x v="5"/>
    <x v="34"/>
    <x v="77"/>
    <n v="10850000"/>
    <n v="11150000"/>
    <n v="3"/>
    <m/>
  </r>
  <r>
    <x v="0"/>
    <x v="6"/>
    <x v="35"/>
    <x v="78"/>
    <n v="12090000"/>
    <n v="12493000"/>
    <n v="5"/>
    <m/>
  </r>
  <r>
    <x v="0"/>
    <x v="6"/>
    <x v="35"/>
    <x v="79"/>
    <n v="9300000"/>
    <n v="9721666.6666666698"/>
    <n v="3"/>
    <m/>
  </r>
  <r>
    <x v="0"/>
    <x v="6"/>
    <x v="36"/>
    <x v="80"/>
    <n v="7238000"/>
    <n v="7538000"/>
    <n v="1"/>
    <m/>
  </r>
  <r>
    <x v="0"/>
    <x v="6"/>
    <x v="36"/>
    <x v="81"/>
    <n v="11604166.6666667"/>
    <n v="11984666.6666667"/>
    <n v="6"/>
    <m/>
  </r>
  <r>
    <x v="0"/>
    <x v="6"/>
    <x v="36"/>
    <x v="82"/>
    <n v="11414800"/>
    <n v="12383700.009"/>
    <n v="10"/>
    <m/>
  </r>
  <r>
    <x v="0"/>
    <x v="6"/>
    <x v="36"/>
    <x v="83"/>
    <n v="11595500"/>
    <n v="11925000"/>
    <n v="2"/>
    <m/>
  </r>
  <r>
    <x v="0"/>
    <x v="6"/>
    <x v="36"/>
    <x v="84"/>
    <n v="11287500"/>
    <n v="11691437.5"/>
    <n v="16"/>
    <m/>
  </r>
  <r>
    <x v="0"/>
    <x v="6"/>
    <x v="36"/>
    <x v="85"/>
    <n v="9289500"/>
    <n v="9600000"/>
    <n v="2"/>
    <m/>
  </r>
  <r>
    <x v="0"/>
    <x v="6"/>
    <x v="37"/>
    <x v="86"/>
    <n v="13950000"/>
    <n v="14250000"/>
    <n v="2"/>
    <m/>
  </r>
  <r>
    <x v="0"/>
    <x v="6"/>
    <x v="37"/>
    <x v="87"/>
    <n v="9267000"/>
    <n v="9567000"/>
    <n v="1"/>
    <m/>
  </r>
  <r>
    <x v="0"/>
    <x v="6"/>
    <x v="37"/>
    <x v="88"/>
    <n v="9300000"/>
    <n v="9850000"/>
    <n v="1"/>
    <m/>
  </r>
  <r>
    <x v="0"/>
    <x v="6"/>
    <x v="37"/>
    <x v="89"/>
    <n v="10645400"/>
    <n v="13170303"/>
    <n v="5"/>
    <m/>
  </r>
  <r>
    <x v="0"/>
    <x v="6"/>
    <x v="38"/>
    <x v="90"/>
    <n v="9300000"/>
    <n v="12400000"/>
    <n v="5"/>
    <m/>
  </r>
  <r>
    <x v="0"/>
    <x v="6"/>
    <x v="39"/>
    <x v="91"/>
    <n v="9300000"/>
    <n v="9600000"/>
    <n v="1"/>
    <m/>
  </r>
  <r>
    <x v="0"/>
    <x v="6"/>
    <x v="39"/>
    <x v="92"/>
    <n v="10314250"/>
    <n v="10729750"/>
    <n v="4"/>
    <m/>
  </r>
  <r>
    <x v="0"/>
    <x v="6"/>
    <x v="39"/>
    <x v="93"/>
    <n v="9958571.4285714291"/>
    <n v="12235714.2857143"/>
    <n v="7"/>
    <m/>
  </r>
  <r>
    <x v="0"/>
    <x v="6"/>
    <x v="40"/>
    <x v="94"/>
    <n v="9197800"/>
    <n v="12350000"/>
    <n v="5"/>
    <m/>
  </r>
  <r>
    <x v="0"/>
    <x v="6"/>
    <x v="40"/>
    <x v="95"/>
    <n v="13950000"/>
    <n v="14250000"/>
    <n v="1"/>
    <m/>
  </r>
  <r>
    <x v="0"/>
    <x v="6"/>
    <x v="40"/>
    <x v="96"/>
    <n v="12048000"/>
    <n v="12390000"/>
    <n v="5"/>
    <m/>
  </r>
  <r>
    <x v="0"/>
    <x v="6"/>
    <x v="40"/>
    <x v="97"/>
    <n v="9300000"/>
    <n v="9600000"/>
    <n v="1"/>
    <m/>
  </r>
  <r>
    <x v="0"/>
    <x v="6"/>
    <x v="40"/>
    <x v="98"/>
    <n v="13950000"/>
    <n v="14275000"/>
    <n v="2"/>
    <m/>
  </r>
  <r>
    <x v="1"/>
    <x v="0"/>
    <x v="41"/>
    <x v="99"/>
    <n v="5779000"/>
    <n v="5843390.3775000004"/>
    <n v="4"/>
    <m/>
  </r>
  <r>
    <x v="1"/>
    <x v="6"/>
    <x v="35"/>
    <x v="78"/>
    <n v="4174000"/>
    <n v="4265164.0549999997"/>
    <n v="4"/>
    <m/>
  </r>
  <r>
    <x v="2"/>
    <x v="0"/>
    <x v="0"/>
    <x v="1"/>
    <n v="7951000"/>
    <n v="34751000"/>
    <n v="1"/>
    <m/>
  </r>
  <r>
    <x v="2"/>
    <x v="0"/>
    <x v="4"/>
    <x v="100"/>
    <n v="8891500"/>
    <n v="45762500"/>
    <n v="2"/>
    <m/>
  </r>
  <r>
    <x v="2"/>
    <x v="0"/>
    <x v="41"/>
    <x v="99"/>
    <n v="7657000"/>
    <n v="42000000"/>
    <n v="1"/>
    <m/>
  </r>
  <r>
    <x v="2"/>
    <x v="0"/>
    <x v="42"/>
    <x v="101"/>
    <n v="6986000"/>
    <n v="42836000"/>
    <n v="1"/>
    <m/>
  </r>
  <r>
    <x v="2"/>
    <x v="0"/>
    <x v="7"/>
    <x v="11"/>
    <n v="9234000"/>
    <n v="23334000"/>
    <n v="1"/>
    <m/>
  </r>
  <r>
    <x v="2"/>
    <x v="1"/>
    <x v="43"/>
    <x v="102"/>
    <n v="7783000"/>
    <n v="41223000"/>
    <n v="1"/>
    <m/>
  </r>
  <r>
    <x v="2"/>
    <x v="1"/>
    <x v="44"/>
    <x v="103"/>
    <n v="8455000"/>
    <n v="17955000"/>
    <n v="1"/>
    <m/>
  </r>
  <r>
    <x v="2"/>
    <x v="1"/>
    <x v="45"/>
    <x v="104"/>
    <n v="7364000"/>
    <n v="49864495.229999997"/>
    <n v="1"/>
    <m/>
  </r>
  <r>
    <x v="2"/>
    <x v="2"/>
    <x v="13"/>
    <x v="105"/>
    <n v="8665000"/>
    <n v="51665000"/>
    <n v="1"/>
    <m/>
  </r>
  <r>
    <x v="2"/>
    <x v="2"/>
    <x v="13"/>
    <x v="106"/>
    <n v="7426750"/>
    <n v="59378500"/>
    <n v="4"/>
    <m/>
  </r>
  <r>
    <x v="2"/>
    <x v="2"/>
    <x v="46"/>
    <x v="107"/>
    <n v="8497000"/>
    <n v="32797000"/>
    <n v="1"/>
    <m/>
  </r>
  <r>
    <x v="2"/>
    <x v="2"/>
    <x v="47"/>
    <x v="32"/>
    <n v="7531000"/>
    <n v="44231000"/>
    <n v="1"/>
    <m/>
  </r>
  <r>
    <x v="2"/>
    <x v="4"/>
    <x v="21"/>
    <x v="52"/>
    <n v="7909000"/>
    <n v="25809000"/>
    <n v="1"/>
    <m/>
  </r>
  <r>
    <x v="2"/>
    <x v="6"/>
    <x v="36"/>
    <x v="80"/>
    <n v="7364000"/>
    <n v="20164000"/>
    <n v="1"/>
    <m/>
  </r>
  <r>
    <x v="2"/>
    <x v="6"/>
    <x v="36"/>
    <x v="81"/>
    <n v="9221000"/>
    <n v="24221000"/>
    <n v="1"/>
    <m/>
  </r>
  <r>
    <x v="2"/>
    <x v="6"/>
    <x v="37"/>
    <x v="86"/>
    <n v="9188000"/>
    <n v="14913000"/>
    <n v="1"/>
    <m/>
  </r>
  <r>
    <x v="2"/>
    <x v="6"/>
    <x v="38"/>
    <x v="108"/>
    <n v="9267000"/>
    <n v="21750000"/>
    <n v="1"/>
    <m/>
  </r>
  <r>
    <x v="3"/>
    <x v="0"/>
    <x v="48"/>
    <x v="109"/>
    <n v="8161000"/>
    <n v="41249000"/>
    <n v="1"/>
    <m/>
  </r>
  <r>
    <x v="3"/>
    <x v="0"/>
    <x v="49"/>
    <x v="32"/>
    <n v="9208000"/>
    <n v="9493476.5600000005"/>
    <n v="1"/>
    <m/>
  </r>
  <r>
    <x v="3"/>
    <x v="1"/>
    <x v="50"/>
    <x v="110"/>
    <n v="7951000"/>
    <n v="52494000"/>
    <n v="1"/>
    <m/>
  </r>
  <r>
    <x v="3"/>
    <x v="1"/>
    <x v="50"/>
    <x v="111"/>
    <n v="6818000"/>
    <n v="64111000"/>
    <n v="1"/>
    <m/>
  </r>
  <r>
    <x v="3"/>
    <x v="1"/>
    <x v="50"/>
    <x v="102"/>
    <n v="6566000"/>
    <n v="59358000"/>
    <n v="1"/>
    <m/>
  </r>
  <r>
    <x v="3"/>
    <x v="1"/>
    <x v="50"/>
    <x v="112"/>
    <n v="9085000"/>
    <n v="40651000"/>
    <n v="1"/>
    <m/>
  </r>
  <r>
    <x v="3"/>
    <x v="1"/>
    <x v="50"/>
    <x v="113"/>
    <n v="9241000"/>
    <n v="36840000"/>
    <n v="1"/>
    <m/>
  </r>
  <r>
    <x v="3"/>
    <x v="1"/>
    <x v="51"/>
    <x v="114"/>
    <n v="6734000"/>
    <n v="44272000"/>
    <n v="1"/>
    <m/>
  </r>
  <r>
    <x v="3"/>
    <x v="1"/>
    <x v="44"/>
    <x v="115"/>
    <n v="6776000"/>
    <n v="26656000"/>
    <n v="1"/>
    <m/>
  </r>
  <r>
    <x v="3"/>
    <x v="1"/>
    <x v="52"/>
    <x v="116"/>
    <n v="7573000"/>
    <n v="50835000"/>
    <n v="1"/>
    <m/>
  </r>
  <r>
    <x v="3"/>
    <x v="1"/>
    <x v="53"/>
    <x v="117"/>
    <n v="8371000"/>
    <n v="48649000"/>
    <n v="1"/>
    <m/>
  </r>
  <r>
    <x v="3"/>
    <x v="1"/>
    <x v="9"/>
    <x v="18"/>
    <n v="9267000"/>
    <n v="26250000"/>
    <n v="1"/>
    <m/>
  </r>
  <r>
    <x v="3"/>
    <x v="1"/>
    <x v="9"/>
    <x v="19"/>
    <n v="7448000"/>
    <n v="30563000"/>
    <n v="1"/>
    <m/>
  </r>
  <r>
    <x v="3"/>
    <x v="2"/>
    <x v="13"/>
    <x v="105"/>
    <n v="5811000"/>
    <n v="73797000"/>
    <n v="1"/>
    <m/>
  </r>
  <r>
    <x v="3"/>
    <x v="2"/>
    <x v="14"/>
    <x v="38"/>
    <n v="7573000"/>
    <n v="41908000"/>
    <n v="1"/>
    <m/>
  </r>
  <r>
    <x v="3"/>
    <x v="2"/>
    <x v="47"/>
    <x v="32"/>
    <n v="7867000"/>
    <n v="68723000"/>
    <n v="1"/>
    <m/>
  </r>
  <r>
    <x v="3"/>
    <x v="4"/>
    <x v="18"/>
    <x v="46"/>
    <n v="7448000"/>
    <n v="43759000"/>
    <n v="1"/>
    <m/>
  </r>
  <r>
    <x v="3"/>
    <x v="4"/>
    <x v="21"/>
    <x v="50"/>
    <n v="9260000"/>
    <n v="19480000"/>
    <n v="1"/>
    <m/>
  </r>
  <r>
    <x v="3"/>
    <x v="5"/>
    <x v="27"/>
    <x v="64"/>
    <n v="9085000"/>
    <n v="13890088.689999999"/>
    <n v="1"/>
    <m/>
  </r>
  <r>
    <x v="3"/>
    <x v="5"/>
    <x v="30"/>
    <x v="70"/>
    <n v="4600500"/>
    <n v="4719144.5199999996"/>
    <n v="2"/>
    <m/>
  </r>
  <r>
    <x v="3"/>
    <x v="6"/>
    <x v="36"/>
    <x v="85"/>
    <n v="9247000"/>
    <n v="20946000"/>
    <n v="1"/>
    <m/>
  </r>
  <r>
    <x v="3"/>
    <x v="6"/>
    <x v="40"/>
    <x v="94"/>
    <n v="9221000"/>
    <n v="19734000"/>
    <n v="1"/>
    <m/>
  </r>
  <r>
    <x v="4"/>
    <x v="0"/>
    <x v="7"/>
    <x v="11"/>
    <n v="9300000"/>
    <n v="9915760.6233333293"/>
    <n v="3"/>
    <m/>
  </r>
  <r>
    <x v="4"/>
    <x v="0"/>
    <x v="7"/>
    <x v="118"/>
    <n v="9300000"/>
    <n v="10318576.300000001"/>
    <n v="1"/>
    <m/>
  </r>
  <r>
    <x v="4"/>
    <x v="0"/>
    <x v="7"/>
    <x v="12"/>
    <n v="9300000"/>
    <n v="9606025.0299999993"/>
    <n v="1"/>
    <m/>
  </r>
  <r>
    <x v="4"/>
    <x v="1"/>
    <x v="44"/>
    <x v="119"/>
    <n v="9286000"/>
    <n v="9571616.5299999993"/>
    <n v="1"/>
    <m/>
  </r>
  <r>
    <x v="4"/>
    <x v="1"/>
    <x v="8"/>
    <x v="15"/>
    <n v="9300000"/>
    <n v="9940591.1199999992"/>
    <n v="1"/>
    <m/>
  </r>
  <r>
    <x v="4"/>
    <x v="1"/>
    <x v="8"/>
    <x v="120"/>
    <n v="9300000"/>
    <n v="9606025.0299999993"/>
    <n v="1"/>
    <m/>
  </r>
  <r>
    <x v="4"/>
    <x v="1"/>
    <x v="8"/>
    <x v="121"/>
    <n v="9300000"/>
    <n v="9606025.0299999993"/>
    <n v="2"/>
    <m/>
  </r>
  <r>
    <x v="4"/>
    <x v="1"/>
    <x v="9"/>
    <x v="16"/>
    <n v="9300000"/>
    <n v="9606025.0299999993"/>
    <n v="1"/>
    <m/>
  </r>
  <r>
    <x v="4"/>
    <x v="1"/>
    <x v="9"/>
    <x v="17"/>
    <n v="9300000"/>
    <n v="9571842.5299999993"/>
    <n v="1"/>
    <m/>
  </r>
  <r>
    <x v="4"/>
    <x v="1"/>
    <x v="9"/>
    <x v="122"/>
    <n v="9300000"/>
    <n v="9606025.0299999993"/>
    <n v="1"/>
    <m/>
  </r>
  <r>
    <x v="4"/>
    <x v="1"/>
    <x v="9"/>
    <x v="20"/>
    <n v="9280000"/>
    <n v="9605799.0299999993"/>
    <n v="1"/>
    <m/>
  </r>
  <r>
    <x v="4"/>
    <x v="1"/>
    <x v="9"/>
    <x v="21"/>
    <n v="9300000"/>
    <n v="9587840"/>
    <n v="1"/>
    <m/>
  </r>
  <r>
    <x v="4"/>
    <x v="1"/>
    <x v="10"/>
    <x v="24"/>
    <n v="11625000"/>
    <n v="12032159.550000001"/>
    <n v="2"/>
    <m/>
  </r>
  <r>
    <x v="4"/>
    <x v="1"/>
    <x v="11"/>
    <x v="29"/>
    <n v="9300000"/>
    <n v="9643954.6549999993"/>
    <n v="2"/>
    <m/>
  </r>
  <r>
    <x v="4"/>
    <x v="1"/>
    <x v="11"/>
    <x v="30"/>
    <n v="9300000"/>
    <n v="9571842.5299999993"/>
    <n v="1"/>
    <m/>
  </r>
  <r>
    <x v="4"/>
    <x v="1"/>
    <x v="12"/>
    <x v="32"/>
    <n v="9300000"/>
    <n v="9606025.0299999993"/>
    <n v="1"/>
    <m/>
  </r>
  <r>
    <x v="4"/>
    <x v="1"/>
    <x v="54"/>
    <x v="123"/>
    <n v="9300000"/>
    <n v="9571842.5299999993"/>
    <n v="1"/>
    <m/>
  </r>
  <r>
    <x v="4"/>
    <x v="2"/>
    <x v="16"/>
    <x v="49"/>
    <n v="13950000"/>
    <n v="14383612.550000001"/>
    <n v="1"/>
    <m/>
  </r>
  <r>
    <x v="4"/>
    <x v="3"/>
    <x v="17"/>
    <x v="43"/>
    <n v="9270500"/>
    <n v="9605872.4800000004"/>
    <n v="2"/>
    <m/>
  </r>
  <r>
    <x v="4"/>
    <x v="3"/>
    <x v="17"/>
    <x v="44"/>
    <n v="9293000"/>
    <n v="9605945.9299999997"/>
    <n v="1"/>
    <m/>
  </r>
  <r>
    <x v="4"/>
    <x v="3"/>
    <x v="17"/>
    <x v="45"/>
    <n v="8532750"/>
    <n v="9612985.3300000001"/>
    <n v="4"/>
    <m/>
  </r>
  <r>
    <x v="4"/>
    <x v="4"/>
    <x v="19"/>
    <x v="124"/>
    <n v="9243500"/>
    <n v="9605386.5800000001"/>
    <n v="4"/>
    <m/>
  </r>
  <r>
    <x v="4"/>
    <x v="4"/>
    <x v="19"/>
    <x v="125"/>
    <n v="6200000"/>
    <n v="9606025.0299999993"/>
    <n v="3"/>
    <m/>
  </r>
  <r>
    <x v="4"/>
    <x v="4"/>
    <x v="19"/>
    <x v="48"/>
    <n v="9300000"/>
    <n v="9597297.1083333306"/>
    <n v="6"/>
    <m/>
  </r>
  <r>
    <x v="4"/>
    <x v="4"/>
    <x v="19"/>
    <x v="126"/>
    <n v="9227000"/>
    <n v="9571017.6300000008"/>
    <n v="1"/>
    <m/>
  </r>
  <r>
    <x v="4"/>
    <x v="4"/>
    <x v="19"/>
    <x v="127"/>
    <n v="9300000"/>
    <n v="9606025.0299999993"/>
    <n v="1"/>
    <m/>
  </r>
  <r>
    <x v="4"/>
    <x v="4"/>
    <x v="19"/>
    <x v="128"/>
    <n v="9300000"/>
    <n v="9606025.0299999993"/>
    <n v="1"/>
    <m/>
  </r>
  <r>
    <x v="4"/>
    <x v="4"/>
    <x v="20"/>
    <x v="129"/>
    <n v="9043000"/>
    <n v="9568938.4299999997"/>
    <n v="1"/>
    <m/>
  </r>
  <r>
    <x v="4"/>
    <x v="4"/>
    <x v="20"/>
    <x v="130"/>
    <n v="9300000"/>
    <n v="9606025.0299999993"/>
    <n v="1"/>
    <m/>
  </r>
  <r>
    <x v="4"/>
    <x v="4"/>
    <x v="20"/>
    <x v="131"/>
    <n v="9300000"/>
    <n v="9606025.0299999993"/>
    <n v="1"/>
    <m/>
  </r>
  <r>
    <x v="4"/>
    <x v="4"/>
    <x v="21"/>
    <x v="52"/>
    <n v="9300000"/>
    <n v="9606025.0299999993"/>
    <n v="1"/>
    <m/>
  </r>
  <r>
    <x v="4"/>
    <x v="4"/>
    <x v="22"/>
    <x v="132"/>
    <n v="9213500"/>
    <n v="9605047.5800000001"/>
    <n v="2"/>
    <m/>
  </r>
  <r>
    <x v="4"/>
    <x v="4"/>
    <x v="22"/>
    <x v="53"/>
    <n v="9300000"/>
    <n v="9606025.0299999993"/>
    <n v="1"/>
    <m/>
  </r>
  <r>
    <x v="4"/>
    <x v="4"/>
    <x v="22"/>
    <x v="54"/>
    <n v="9234000"/>
    <n v="9605279.2300000004"/>
    <n v="1"/>
    <m/>
  </r>
  <r>
    <x v="4"/>
    <x v="4"/>
    <x v="25"/>
    <x v="58"/>
    <n v="9300000"/>
    <n v="9606025.0299999993"/>
    <n v="1"/>
    <m/>
  </r>
  <r>
    <x v="4"/>
    <x v="4"/>
    <x v="25"/>
    <x v="133"/>
    <n v="9300000"/>
    <n v="9606025.0299999993"/>
    <n v="1"/>
    <m/>
  </r>
  <r>
    <x v="4"/>
    <x v="4"/>
    <x v="55"/>
    <x v="134"/>
    <n v="9300000"/>
    <n v="9571842.5299999993"/>
    <n v="1"/>
    <m/>
  </r>
  <r>
    <x v="4"/>
    <x v="5"/>
    <x v="27"/>
    <x v="135"/>
    <n v="9300000"/>
    <n v="9606025.0299999993"/>
    <n v="2"/>
    <m/>
  </r>
  <r>
    <x v="4"/>
    <x v="5"/>
    <x v="27"/>
    <x v="63"/>
    <n v="9214000"/>
    <n v="9570870.7300000004"/>
    <n v="1"/>
    <m/>
  </r>
  <r>
    <x v="4"/>
    <x v="5"/>
    <x v="28"/>
    <x v="136"/>
    <n v="9221000"/>
    <n v="9570949.8300000001"/>
    <n v="1"/>
    <m/>
  </r>
  <r>
    <x v="4"/>
    <x v="5"/>
    <x v="30"/>
    <x v="69"/>
    <n v="9300000"/>
    <n v="9587840"/>
    <n v="1"/>
    <m/>
  </r>
  <r>
    <x v="4"/>
    <x v="5"/>
    <x v="30"/>
    <x v="70"/>
    <n v="9300000"/>
    <n v="9606025.0299999993"/>
    <n v="1"/>
    <m/>
  </r>
  <r>
    <x v="4"/>
    <x v="5"/>
    <x v="31"/>
    <x v="137"/>
    <n v="9300000"/>
    <n v="9587840"/>
    <n v="1"/>
    <m/>
  </r>
  <r>
    <x v="4"/>
    <x v="5"/>
    <x v="31"/>
    <x v="138"/>
    <n v="9221000"/>
    <n v="9605132.3300000001"/>
    <n v="1"/>
    <m/>
  </r>
  <r>
    <x v="4"/>
    <x v="5"/>
    <x v="33"/>
    <x v="73"/>
    <n v="9300000"/>
    <n v="9606025.0299999993"/>
    <n v="1"/>
    <m/>
  </r>
  <r>
    <x v="4"/>
    <x v="5"/>
    <x v="33"/>
    <x v="75"/>
    <n v="9300000"/>
    <n v="9587840"/>
    <n v="1"/>
    <m/>
  </r>
  <r>
    <x v="4"/>
    <x v="5"/>
    <x v="33"/>
    <x v="76"/>
    <n v="9260000"/>
    <n v="9605573.0299999993"/>
    <n v="1"/>
    <m/>
  </r>
  <r>
    <x v="4"/>
    <x v="5"/>
    <x v="56"/>
    <x v="139"/>
    <n v="11625000"/>
    <n v="12468716.92"/>
    <n v="2"/>
    <m/>
  </r>
  <r>
    <x v="4"/>
    <x v="5"/>
    <x v="34"/>
    <x v="77"/>
    <n v="8581000"/>
    <n v="9563717.8300000001"/>
    <n v="1"/>
    <m/>
  </r>
  <r>
    <x v="4"/>
    <x v="6"/>
    <x v="35"/>
    <x v="140"/>
    <n v="13950000"/>
    <n v="14383612.550000001"/>
    <n v="1"/>
    <m/>
  </r>
  <r>
    <x v="4"/>
    <x v="6"/>
    <x v="39"/>
    <x v="92"/>
    <n v="10830333.3333333"/>
    <n v="11487399.786666701"/>
    <n v="3"/>
    <m/>
  </r>
  <r>
    <x v="5"/>
    <x v="0"/>
    <x v="57"/>
    <x v="141"/>
    <n v="9234000"/>
    <n v="15676082.550000001"/>
    <n v="1"/>
    <m/>
  </r>
  <r>
    <x v="5"/>
    <x v="1"/>
    <x v="43"/>
    <x v="142"/>
    <n v="9300000"/>
    <n v="15285066.92"/>
    <n v="1"/>
    <m/>
  </r>
  <r>
    <x v="5"/>
    <x v="1"/>
    <x v="43"/>
    <x v="143"/>
    <n v="9280000"/>
    <n v="12453279.130000001"/>
    <n v="1"/>
    <m/>
  </r>
  <r>
    <x v="5"/>
    <x v="1"/>
    <x v="43"/>
    <x v="144"/>
    <n v="9300000"/>
    <n v="15344425.26"/>
    <n v="1"/>
    <m/>
  </r>
  <r>
    <x v="5"/>
    <x v="2"/>
    <x v="47"/>
    <x v="145"/>
    <n v="9293000"/>
    <n v="11608993.949999999"/>
    <n v="1"/>
    <m/>
  </r>
  <r>
    <x v="5"/>
    <x v="3"/>
    <x v="17"/>
    <x v="45"/>
    <n v="9241000"/>
    <n v="9585597.5500000007"/>
    <n v="2"/>
    <m/>
  </r>
  <r>
    <x v="5"/>
    <x v="4"/>
    <x v="19"/>
    <x v="124"/>
    <n v="9042000"/>
    <n v="11423263.52"/>
    <n v="2"/>
    <m/>
  </r>
  <r>
    <x v="5"/>
    <x v="4"/>
    <x v="19"/>
    <x v="125"/>
    <n v="9300000"/>
    <n v="10095156.83"/>
    <n v="1"/>
    <m/>
  </r>
  <r>
    <x v="5"/>
    <x v="4"/>
    <x v="19"/>
    <x v="126"/>
    <n v="9267000"/>
    <n v="18329212.91"/>
    <n v="1"/>
    <m/>
  </r>
  <r>
    <x v="5"/>
    <x v="4"/>
    <x v="21"/>
    <x v="50"/>
    <n v="9221000"/>
    <n v="9585371.5500000007"/>
    <n v="1"/>
    <m/>
  </r>
  <r>
    <x v="5"/>
    <x v="4"/>
    <x v="24"/>
    <x v="56"/>
    <n v="9237500"/>
    <n v="11147098.66"/>
    <n v="2"/>
    <m/>
  </r>
  <r>
    <x v="5"/>
    <x v="4"/>
    <x v="24"/>
    <x v="57"/>
    <n v="9214000"/>
    <n v="9890585.4499999993"/>
    <n v="1"/>
    <m/>
  </r>
  <r>
    <x v="5"/>
    <x v="4"/>
    <x v="55"/>
    <x v="146"/>
    <n v="9247333.3333333302"/>
    <n v="16606533.5933333"/>
    <n v="3"/>
    <m/>
  </r>
  <r>
    <x v="5"/>
    <x v="4"/>
    <x v="55"/>
    <x v="147"/>
    <n v="8455000"/>
    <n v="21283859.710000001"/>
    <n v="1"/>
    <m/>
  </r>
  <r>
    <x v="5"/>
    <x v="5"/>
    <x v="27"/>
    <x v="148"/>
    <n v="9280000"/>
    <n v="16485809.26"/>
    <n v="1"/>
    <m/>
  </r>
  <r>
    <x v="6"/>
    <x v="0"/>
    <x v="7"/>
    <x v="11"/>
    <n v="13935000"/>
    <n v="14055359.5"/>
    <n v="1"/>
    <m/>
  </r>
  <r>
    <x v="6"/>
    <x v="0"/>
    <x v="7"/>
    <x v="149"/>
    <n v="7993000"/>
    <n v="15795001.699999999"/>
    <n v="1"/>
    <m/>
  </r>
  <r>
    <x v="6"/>
    <x v="1"/>
    <x v="9"/>
    <x v="18"/>
    <n v="9300000"/>
    <n v="9601790"/>
    <n v="1"/>
    <m/>
  </r>
  <r>
    <x v="6"/>
    <x v="1"/>
    <x v="9"/>
    <x v="21"/>
    <n v="9263000"/>
    <n v="9487021.1500000004"/>
    <n v="2"/>
    <m/>
  </r>
  <r>
    <x v="6"/>
    <x v="1"/>
    <x v="10"/>
    <x v="25"/>
    <n v="9300000"/>
    <n v="9406434.8000000007"/>
    <n v="1"/>
    <m/>
  </r>
  <r>
    <x v="6"/>
    <x v="1"/>
    <x v="10"/>
    <x v="26"/>
    <n v="9300000"/>
    <n v="9567607.5"/>
    <n v="1"/>
    <m/>
  </r>
  <r>
    <x v="6"/>
    <x v="1"/>
    <x v="11"/>
    <x v="29"/>
    <n v="9300000"/>
    <n v="9406434.8000000007"/>
    <n v="2"/>
    <m/>
  </r>
  <r>
    <x v="6"/>
    <x v="1"/>
    <x v="11"/>
    <x v="31"/>
    <n v="9300000"/>
    <n v="9601790"/>
    <n v="1"/>
    <m/>
  </r>
  <r>
    <x v="6"/>
    <x v="1"/>
    <x v="12"/>
    <x v="33"/>
    <n v="9300000"/>
    <n v="9601790"/>
    <n v="1"/>
    <m/>
  </r>
  <r>
    <x v="6"/>
    <x v="1"/>
    <x v="12"/>
    <x v="150"/>
    <n v="9300000"/>
    <n v="9601790"/>
    <n v="2"/>
    <m/>
  </r>
  <r>
    <x v="6"/>
    <x v="3"/>
    <x v="17"/>
    <x v="45"/>
    <n v="9300000"/>
    <n v="9601790"/>
    <n v="2"/>
    <m/>
  </r>
  <r>
    <x v="6"/>
    <x v="4"/>
    <x v="20"/>
    <x v="49"/>
    <n v="9300000"/>
    <n v="9406434.8000000007"/>
    <n v="1"/>
    <m/>
  </r>
  <r>
    <x v="6"/>
    <x v="4"/>
    <x v="20"/>
    <x v="151"/>
    <n v="9285000"/>
    <n v="9372252.3000000007"/>
    <n v="1"/>
    <m/>
  </r>
  <r>
    <x v="6"/>
    <x v="4"/>
    <x v="21"/>
    <x v="50"/>
    <n v="9300000"/>
    <n v="9567607.5"/>
    <n v="1"/>
    <m/>
  </r>
  <r>
    <x v="6"/>
    <x v="4"/>
    <x v="22"/>
    <x v="152"/>
    <n v="9292500"/>
    <n v="9389343.5500000007"/>
    <n v="2"/>
    <m/>
  </r>
  <r>
    <x v="6"/>
    <x v="4"/>
    <x v="22"/>
    <x v="54"/>
    <n v="7196000"/>
    <n v="9567607.5"/>
    <n v="1"/>
    <m/>
  </r>
  <r>
    <x v="6"/>
    <x v="5"/>
    <x v="27"/>
    <x v="62"/>
    <n v="9290000"/>
    <n v="9383646.4666666705"/>
    <n v="3"/>
    <m/>
  </r>
  <r>
    <x v="6"/>
    <x v="5"/>
    <x v="30"/>
    <x v="70"/>
    <n v="9300000"/>
    <n v="9406434.8000000007"/>
    <n v="1"/>
    <m/>
  </r>
  <r>
    <x v="6"/>
    <x v="5"/>
    <x v="31"/>
    <x v="71"/>
    <n v="9267000"/>
    <n v="9605975"/>
    <n v="1"/>
    <m/>
  </r>
  <r>
    <x v="6"/>
    <x v="5"/>
    <x v="31"/>
    <x v="153"/>
    <n v="9300000"/>
    <n v="9406434.8000000007"/>
    <n v="1"/>
    <m/>
  </r>
  <r>
    <x v="6"/>
    <x v="5"/>
    <x v="33"/>
    <x v="76"/>
    <n v="9234000"/>
    <n v="9618763.6699999999"/>
    <n v="1"/>
    <m/>
  </r>
  <r>
    <x v="6"/>
    <x v="5"/>
    <x v="34"/>
    <x v="77"/>
    <n v="9300000"/>
    <n v="9406434.8000000007"/>
    <n v="2"/>
    <m/>
  </r>
  <r>
    <x v="6"/>
    <x v="6"/>
    <x v="36"/>
    <x v="82"/>
    <n v="9260000"/>
    <n v="9567607.5"/>
    <n v="1"/>
    <m/>
  </r>
  <r>
    <x v="6"/>
    <x v="6"/>
    <x v="36"/>
    <x v="84"/>
    <n v="13950000"/>
    <n v="14340252.5"/>
    <n v="1"/>
    <m/>
  </r>
  <r>
    <x v="6"/>
    <x v="6"/>
    <x v="37"/>
    <x v="86"/>
    <n v="7710666.6666666698"/>
    <n v="12786760.109999999"/>
    <n v="3"/>
    <m/>
  </r>
  <r>
    <x v="6"/>
    <x v="6"/>
    <x v="37"/>
    <x v="154"/>
    <n v="11618000"/>
    <n v="11998328.475"/>
    <n v="2"/>
    <m/>
  </r>
  <r>
    <x v="6"/>
    <x v="6"/>
    <x v="38"/>
    <x v="155"/>
    <n v="8887750"/>
    <n v="9438182.3499999996"/>
    <n v="8"/>
    <m/>
  </r>
  <r>
    <x v="7"/>
    <x v="0"/>
    <x v="58"/>
    <x v="156"/>
    <n v="9300000"/>
    <n v="9655161.0999999996"/>
    <n v="1"/>
    <m/>
  </r>
  <r>
    <x v="7"/>
    <x v="0"/>
    <x v="7"/>
    <x v="11"/>
    <n v="9267000"/>
    <n v="10155725.630000001"/>
    <n v="1"/>
    <m/>
  </r>
  <r>
    <x v="7"/>
    <x v="0"/>
    <x v="7"/>
    <x v="12"/>
    <n v="9240500"/>
    <n v="9746862.875"/>
    <n v="2"/>
    <m/>
  </r>
  <r>
    <x v="7"/>
    <x v="0"/>
    <x v="7"/>
    <x v="149"/>
    <n v="9270500"/>
    <n v="9707282.7449999992"/>
    <n v="2"/>
    <m/>
  </r>
  <r>
    <x v="7"/>
    <x v="0"/>
    <x v="7"/>
    <x v="157"/>
    <n v="9300000"/>
    <n v="9709243.9399999995"/>
    <n v="1"/>
    <m/>
  </r>
  <r>
    <x v="7"/>
    <x v="5"/>
    <x v="26"/>
    <x v="158"/>
    <n v="13950000"/>
    <n v="14406767.9"/>
    <n v="1"/>
    <m/>
  </r>
  <r>
    <x v="7"/>
    <x v="5"/>
    <x v="26"/>
    <x v="159"/>
    <n v="9221000"/>
    <n v="9620085.9000000004"/>
    <n v="1"/>
    <m/>
  </r>
  <r>
    <x v="7"/>
    <x v="5"/>
    <x v="27"/>
    <x v="62"/>
    <n v="9300000"/>
    <n v="9620978.5999999996"/>
    <n v="1"/>
    <m/>
  </r>
  <r>
    <x v="7"/>
    <x v="5"/>
    <x v="27"/>
    <x v="64"/>
    <n v="8982500"/>
    <n v="9735345.4000000004"/>
    <n v="2"/>
    <m/>
  </r>
  <r>
    <x v="7"/>
    <x v="5"/>
    <x v="28"/>
    <x v="65"/>
    <n v="7710666.6666666698"/>
    <n v="11159975.856666701"/>
    <n v="3"/>
    <m/>
  </r>
  <r>
    <x v="7"/>
    <x v="5"/>
    <x v="28"/>
    <x v="66"/>
    <n v="9150500"/>
    <n v="9619340.0999999996"/>
    <n v="2"/>
    <m/>
  </r>
  <r>
    <x v="7"/>
    <x v="5"/>
    <x v="30"/>
    <x v="70"/>
    <n v="13950000"/>
    <n v="14406767.9"/>
    <n v="1"/>
    <m/>
  </r>
  <r>
    <x v="7"/>
    <x v="5"/>
    <x v="31"/>
    <x v="71"/>
    <n v="11611500"/>
    <n v="12057944.654999999"/>
    <n v="2"/>
    <m/>
  </r>
  <r>
    <x v="7"/>
    <x v="5"/>
    <x v="31"/>
    <x v="137"/>
    <n v="12787500"/>
    <n v="13230084.07"/>
    <n v="4"/>
    <m/>
  </r>
  <r>
    <x v="7"/>
    <x v="5"/>
    <x v="31"/>
    <x v="153"/>
    <n v="11618000"/>
    <n v="12013794.15"/>
    <n v="2"/>
    <m/>
  </r>
  <r>
    <x v="7"/>
    <x v="5"/>
    <x v="31"/>
    <x v="160"/>
    <n v="13950000"/>
    <n v="14406767.9"/>
    <n v="1"/>
    <m/>
  </r>
  <r>
    <x v="7"/>
    <x v="5"/>
    <x v="32"/>
    <x v="72"/>
    <n v="11625000"/>
    <n v="12013873.25"/>
    <n v="2"/>
    <m/>
  </r>
  <r>
    <x v="7"/>
    <x v="5"/>
    <x v="33"/>
    <x v="76"/>
    <n v="9300000"/>
    <n v="9829958.9100000001"/>
    <n v="1"/>
    <m/>
  </r>
  <r>
    <x v="7"/>
    <x v="6"/>
    <x v="40"/>
    <x v="97"/>
    <n v="9260000"/>
    <n v="9620526.5999999996"/>
    <n v="1"/>
    <m/>
  </r>
  <r>
    <x v="8"/>
    <x v="0"/>
    <x v="1"/>
    <x v="2"/>
    <n v="9127000"/>
    <n v="19264000"/>
    <n v="1"/>
    <m/>
  </r>
  <r>
    <x v="8"/>
    <x v="0"/>
    <x v="57"/>
    <x v="141"/>
    <n v="9300000"/>
    <n v="9524000"/>
    <n v="1"/>
    <m/>
  </r>
  <r>
    <x v="9"/>
    <x v="0"/>
    <x v="0"/>
    <x v="0"/>
    <n v="8371000"/>
    <n v="24481000"/>
    <n v="1"/>
    <m/>
  </r>
  <r>
    <x v="9"/>
    <x v="0"/>
    <x v="59"/>
    <x v="161"/>
    <n v="9247000"/>
    <n v="9650000"/>
    <n v="1"/>
    <m/>
  </r>
  <r>
    <x v="9"/>
    <x v="0"/>
    <x v="42"/>
    <x v="101"/>
    <n v="9300000"/>
    <n v="9564501.3200000003"/>
    <n v="1"/>
    <m/>
  </r>
  <r>
    <x v="9"/>
    <x v="0"/>
    <x v="7"/>
    <x v="11"/>
    <n v="10005500"/>
    <n v="14784070.9216667"/>
    <n v="6"/>
    <m/>
  </r>
  <r>
    <x v="9"/>
    <x v="0"/>
    <x v="7"/>
    <x v="12"/>
    <n v="10836666.6666667"/>
    <n v="11100834.903333301"/>
    <n v="3"/>
    <m/>
  </r>
  <r>
    <x v="9"/>
    <x v="0"/>
    <x v="7"/>
    <x v="13"/>
    <n v="12787500"/>
    <n v="13087500"/>
    <n v="4"/>
    <m/>
  </r>
  <r>
    <x v="9"/>
    <x v="0"/>
    <x v="7"/>
    <x v="149"/>
    <n v="10441000"/>
    <n v="12712500"/>
    <n v="4"/>
    <m/>
  </r>
  <r>
    <x v="9"/>
    <x v="0"/>
    <x v="7"/>
    <x v="162"/>
    <n v="8791000"/>
    <n v="17000000"/>
    <n v="1"/>
    <m/>
  </r>
  <r>
    <x v="9"/>
    <x v="0"/>
    <x v="7"/>
    <x v="157"/>
    <n v="11307500"/>
    <n v="12050000"/>
    <n v="2"/>
    <m/>
  </r>
  <r>
    <x v="9"/>
    <x v="1"/>
    <x v="50"/>
    <x v="32"/>
    <n v="7993000"/>
    <n v="50780000"/>
    <n v="1"/>
    <m/>
  </r>
  <r>
    <x v="9"/>
    <x v="1"/>
    <x v="50"/>
    <x v="112"/>
    <n v="8329000"/>
    <n v="48400000"/>
    <n v="1"/>
    <m/>
  </r>
  <r>
    <x v="9"/>
    <x v="1"/>
    <x v="43"/>
    <x v="36"/>
    <n v="8287000"/>
    <n v="24623000"/>
    <n v="1"/>
    <m/>
  </r>
  <r>
    <x v="9"/>
    <x v="1"/>
    <x v="43"/>
    <x v="163"/>
    <n v="8875000"/>
    <n v="19800000"/>
    <n v="1"/>
    <m/>
  </r>
  <r>
    <x v="9"/>
    <x v="1"/>
    <x v="43"/>
    <x v="164"/>
    <n v="9009000"/>
    <n v="26349701.195"/>
    <n v="2"/>
    <m/>
  </r>
  <r>
    <x v="9"/>
    <x v="1"/>
    <x v="43"/>
    <x v="143"/>
    <n v="5894000"/>
    <n v="57500000"/>
    <n v="1"/>
    <m/>
  </r>
  <r>
    <x v="9"/>
    <x v="1"/>
    <x v="43"/>
    <x v="165"/>
    <n v="8415500"/>
    <n v="14221699.92"/>
    <n v="2"/>
    <m/>
  </r>
  <r>
    <x v="9"/>
    <x v="1"/>
    <x v="51"/>
    <x v="110"/>
    <n v="7573000"/>
    <n v="17730000"/>
    <n v="1"/>
    <m/>
  </r>
  <r>
    <x v="9"/>
    <x v="1"/>
    <x v="60"/>
    <x v="166"/>
    <n v="9300000"/>
    <n v="9550000"/>
    <n v="1"/>
    <m/>
  </r>
  <r>
    <x v="9"/>
    <x v="1"/>
    <x v="52"/>
    <x v="167"/>
    <n v="9286500"/>
    <n v="10978389.435000001"/>
    <n v="2"/>
    <m/>
  </r>
  <r>
    <x v="9"/>
    <x v="1"/>
    <x v="52"/>
    <x v="116"/>
    <n v="8119000"/>
    <n v="11615733.08"/>
    <n v="1"/>
    <m/>
  </r>
  <r>
    <x v="9"/>
    <x v="1"/>
    <x v="52"/>
    <x v="168"/>
    <n v="9247000"/>
    <n v="29595305.32"/>
    <n v="1"/>
    <m/>
  </r>
  <r>
    <x v="9"/>
    <x v="1"/>
    <x v="45"/>
    <x v="104"/>
    <n v="9277000"/>
    <n v="15017839.205"/>
    <n v="2"/>
    <m/>
  </r>
  <r>
    <x v="9"/>
    <x v="1"/>
    <x v="45"/>
    <x v="61"/>
    <n v="9300000"/>
    <n v="10099315.4"/>
    <n v="1"/>
    <m/>
  </r>
  <r>
    <x v="9"/>
    <x v="1"/>
    <x v="8"/>
    <x v="15"/>
    <n v="9280000"/>
    <n v="23567000"/>
    <n v="1"/>
    <m/>
  </r>
  <r>
    <x v="9"/>
    <x v="1"/>
    <x v="9"/>
    <x v="16"/>
    <n v="8129750"/>
    <n v="35890422.725000001"/>
    <n v="4"/>
    <m/>
  </r>
  <r>
    <x v="9"/>
    <x v="1"/>
    <x v="9"/>
    <x v="17"/>
    <n v="9280000"/>
    <n v="24454298.809999999"/>
    <n v="1"/>
    <m/>
  </r>
  <r>
    <x v="9"/>
    <x v="1"/>
    <x v="9"/>
    <x v="18"/>
    <n v="10191800"/>
    <n v="13478115.934"/>
    <n v="5"/>
    <m/>
  </r>
  <r>
    <x v="9"/>
    <x v="1"/>
    <x v="9"/>
    <x v="169"/>
    <n v="9296500"/>
    <n v="14419688.539999999"/>
    <n v="2"/>
    <m/>
  </r>
  <r>
    <x v="9"/>
    <x v="1"/>
    <x v="9"/>
    <x v="170"/>
    <n v="8750000"/>
    <n v="18493565.6566667"/>
    <n v="3"/>
    <m/>
  </r>
  <r>
    <x v="9"/>
    <x v="1"/>
    <x v="9"/>
    <x v="122"/>
    <n v="13950000"/>
    <n v="14400000"/>
    <n v="1"/>
    <m/>
  </r>
  <r>
    <x v="9"/>
    <x v="1"/>
    <x v="9"/>
    <x v="19"/>
    <n v="8245000"/>
    <n v="16399045.17"/>
    <n v="1"/>
    <m/>
  </r>
  <r>
    <x v="9"/>
    <x v="1"/>
    <x v="9"/>
    <x v="171"/>
    <n v="11625000"/>
    <n v="11925000"/>
    <n v="2"/>
    <m/>
  </r>
  <r>
    <x v="9"/>
    <x v="1"/>
    <x v="9"/>
    <x v="21"/>
    <n v="9241000"/>
    <n v="18446000"/>
    <n v="1"/>
    <m/>
  </r>
  <r>
    <x v="9"/>
    <x v="1"/>
    <x v="61"/>
    <x v="13"/>
    <n v="6650000"/>
    <n v="26312538.670000002"/>
    <n v="1"/>
    <m/>
  </r>
  <r>
    <x v="9"/>
    <x v="1"/>
    <x v="61"/>
    <x v="172"/>
    <n v="9298000"/>
    <n v="9648650.0600000005"/>
    <n v="1"/>
    <m/>
  </r>
  <r>
    <x v="9"/>
    <x v="1"/>
    <x v="10"/>
    <x v="22"/>
    <n v="13950000"/>
    <n v="14400000"/>
    <n v="1"/>
    <m/>
  </r>
  <r>
    <x v="9"/>
    <x v="1"/>
    <x v="10"/>
    <x v="25"/>
    <n v="9300000"/>
    <n v="17050000"/>
    <n v="1"/>
    <m/>
  </r>
  <r>
    <x v="9"/>
    <x v="1"/>
    <x v="10"/>
    <x v="26"/>
    <n v="13950000"/>
    <n v="14350000"/>
    <n v="1"/>
    <m/>
  </r>
  <r>
    <x v="9"/>
    <x v="1"/>
    <x v="11"/>
    <x v="31"/>
    <n v="9214000"/>
    <n v="17682329"/>
    <n v="1"/>
    <m/>
  </r>
  <r>
    <x v="9"/>
    <x v="1"/>
    <x v="54"/>
    <x v="123"/>
    <n v="9300000"/>
    <n v="9650000"/>
    <n v="1"/>
    <m/>
  </r>
  <r>
    <x v="9"/>
    <x v="2"/>
    <x v="13"/>
    <x v="173"/>
    <n v="8959000"/>
    <n v="33400000"/>
    <n v="1"/>
    <m/>
  </r>
  <r>
    <x v="9"/>
    <x v="2"/>
    <x v="15"/>
    <x v="174"/>
    <n v="7537000"/>
    <n v="19416322.850000001"/>
    <n v="1"/>
    <m/>
  </r>
  <r>
    <x v="9"/>
    <x v="2"/>
    <x v="16"/>
    <x v="175"/>
    <n v="9227000"/>
    <n v="9550001.2799999993"/>
    <n v="1"/>
    <m/>
  </r>
  <r>
    <x v="9"/>
    <x v="2"/>
    <x v="16"/>
    <x v="176"/>
    <n v="8467000"/>
    <n v="8767460.4199999999"/>
    <n v="1"/>
    <m/>
  </r>
  <r>
    <x v="9"/>
    <x v="3"/>
    <x v="62"/>
    <x v="177"/>
    <n v="8707000"/>
    <n v="26050000"/>
    <n v="1"/>
    <m/>
  </r>
  <r>
    <x v="9"/>
    <x v="3"/>
    <x v="63"/>
    <x v="142"/>
    <n v="9227000"/>
    <n v="23764366.82"/>
    <n v="1"/>
    <m/>
  </r>
  <r>
    <x v="9"/>
    <x v="3"/>
    <x v="17"/>
    <x v="44"/>
    <n v="12382333.3333333"/>
    <n v="15000000"/>
    <n v="3"/>
    <m/>
  </r>
  <r>
    <x v="9"/>
    <x v="3"/>
    <x v="17"/>
    <x v="45"/>
    <n v="11042400"/>
    <n v="15670000"/>
    <n v="5"/>
    <m/>
  </r>
  <r>
    <x v="9"/>
    <x v="4"/>
    <x v="18"/>
    <x v="178"/>
    <n v="8077000"/>
    <n v="9650000"/>
    <n v="1"/>
    <m/>
  </r>
  <r>
    <x v="9"/>
    <x v="4"/>
    <x v="19"/>
    <x v="48"/>
    <n v="13950000"/>
    <n v="14250000"/>
    <n v="1"/>
    <m/>
  </r>
  <r>
    <x v="9"/>
    <x v="4"/>
    <x v="20"/>
    <x v="130"/>
    <n v="9300000"/>
    <n v="9550000"/>
    <n v="1"/>
    <m/>
  </r>
  <r>
    <x v="9"/>
    <x v="4"/>
    <x v="20"/>
    <x v="179"/>
    <n v="9300000"/>
    <n v="9550000"/>
    <n v="1"/>
    <m/>
  </r>
  <r>
    <x v="9"/>
    <x v="4"/>
    <x v="20"/>
    <x v="151"/>
    <n v="8476000"/>
    <n v="9600000"/>
    <n v="2"/>
    <m/>
  </r>
  <r>
    <x v="9"/>
    <x v="4"/>
    <x v="21"/>
    <x v="50"/>
    <n v="10817000"/>
    <n v="13858041.6666667"/>
    <n v="3"/>
    <m/>
  </r>
  <r>
    <x v="9"/>
    <x v="4"/>
    <x v="21"/>
    <x v="51"/>
    <n v="11423500"/>
    <n v="16071298.380000001"/>
    <n v="2"/>
    <m/>
  </r>
  <r>
    <x v="9"/>
    <x v="4"/>
    <x v="21"/>
    <x v="52"/>
    <n v="9261500"/>
    <n v="9780683.6300000008"/>
    <n v="2"/>
    <m/>
  </r>
  <r>
    <x v="9"/>
    <x v="4"/>
    <x v="64"/>
    <x v="180"/>
    <n v="9182000"/>
    <n v="20600000"/>
    <n v="1"/>
    <m/>
  </r>
  <r>
    <x v="9"/>
    <x v="4"/>
    <x v="65"/>
    <x v="181"/>
    <n v="13950000"/>
    <n v="14400008.880000001"/>
    <n v="1"/>
    <m/>
  </r>
  <r>
    <x v="9"/>
    <x v="4"/>
    <x v="23"/>
    <x v="182"/>
    <n v="9267000"/>
    <n v="9550000"/>
    <n v="1"/>
    <m/>
  </r>
  <r>
    <x v="9"/>
    <x v="4"/>
    <x v="23"/>
    <x v="183"/>
    <n v="7406000"/>
    <n v="9925000"/>
    <n v="1"/>
    <m/>
  </r>
  <r>
    <x v="9"/>
    <x v="4"/>
    <x v="23"/>
    <x v="184"/>
    <n v="9127000"/>
    <n v="30860000"/>
    <n v="1"/>
    <m/>
  </r>
  <r>
    <x v="9"/>
    <x v="4"/>
    <x v="25"/>
    <x v="58"/>
    <n v="9270500"/>
    <n v="9650000"/>
    <n v="2"/>
    <m/>
  </r>
  <r>
    <x v="9"/>
    <x v="4"/>
    <x v="25"/>
    <x v="59"/>
    <n v="9300000"/>
    <n v="9600000"/>
    <n v="1"/>
    <m/>
  </r>
  <r>
    <x v="9"/>
    <x v="5"/>
    <x v="26"/>
    <x v="185"/>
    <n v="9300000"/>
    <n v="9600000"/>
    <n v="1"/>
    <m/>
  </r>
  <r>
    <x v="9"/>
    <x v="5"/>
    <x v="26"/>
    <x v="186"/>
    <n v="9001000"/>
    <n v="25075000"/>
    <n v="2"/>
    <m/>
  </r>
  <r>
    <x v="9"/>
    <x v="5"/>
    <x v="26"/>
    <x v="187"/>
    <n v="8665000"/>
    <n v="9750000"/>
    <n v="1"/>
    <m/>
  </r>
  <r>
    <x v="9"/>
    <x v="5"/>
    <x v="66"/>
    <x v="188"/>
    <n v="13077000"/>
    <n v="27633000"/>
    <n v="1"/>
    <m/>
  </r>
  <r>
    <x v="9"/>
    <x v="5"/>
    <x v="66"/>
    <x v="189"/>
    <n v="8875000"/>
    <n v="26000000"/>
    <n v="1"/>
    <m/>
  </r>
  <r>
    <x v="9"/>
    <x v="5"/>
    <x v="66"/>
    <x v="190"/>
    <n v="7251666.6666666698"/>
    <n v="21364926.670000002"/>
    <n v="3"/>
    <m/>
  </r>
  <r>
    <x v="9"/>
    <x v="5"/>
    <x v="27"/>
    <x v="61"/>
    <n v="9226400"/>
    <n v="12225600"/>
    <n v="5"/>
    <m/>
  </r>
  <r>
    <x v="9"/>
    <x v="5"/>
    <x v="27"/>
    <x v="148"/>
    <n v="9286500"/>
    <n v="13875000"/>
    <n v="2"/>
    <m/>
  </r>
  <r>
    <x v="9"/>
    <x v="5"/>
    <x v="27"/>
    <x v="191"/>
    <n v="9300000"/>
    <n v="9600000"/>
    <n v="1"/>
    <m/>
  </r>
  <r>
    <x v="9"/>
    <x v="5"/>
    <x v="67"/>
    <x v="192"/>
    <n v="8983000"/>
    <n v="18675000"/>
    <n v="2"/>
    <m/>
  </r>
  <r>
    <x v="9"/>
    <x v="5"/>
    <x v="67"/>
    <x v="102"/>
    <n v="7825000"/>
    <n v="34412181.729999997"/>
    <n v="1"/>
    <m/>
  </r>
  <r>
    <x v="9"/>
    <x v="5"/>
    <x v="28"/>
    <x v="66"/>
    <n v="13950000"/>
    <n v="14200000"/>
    <n v="1"/>
    <m/>
  </r>
  <r>
    <x v="9"/>
    <x v="5"/>
    <x v="30"/>
    <x v="70"/>
    <n v="7601500"/>
    <n v="25684500"/>
    <n v="2"/>
    <m/>
  </r>
  <r>
    <x v="9"/>
    <x v="5"/>
    <x v="30"/>
    <x v="193"/>
    <n v="13950000"/>
    <n v="14300000"/>
    <n v="1"/>
    <m/>
  </r>
  <r>
    <x v="9"/>
    <x v="5"/>
    <x v="31"/>
    <x v="71"/>
    <n v="13950000"/>
    <n v="14200000"/>
    <n v="2"/>
    <m/>
  </r>
  <r>
    <x v="9"/>
    <x v="5"/>
    <x v="31"/>
    <x v="153"/>
    <n v="9182000"/>
    <n v="16950000"/>
    <n v="1"/>
    <m/>
  </r>
  <r>
    <x v="9"/>
    <x v="5"/>
    <x v="31"/>
    <x v="194"/>
    <n v="13950000"/>
    <n v="14200000"/>
    <n v="1"/>
    <m/>
  </r>
  <r>
    <x v="9"/>
    <x v="5"/>
    <x v="32"/>
    <x v="72"/>
    <n v="9214000"/>
    <n v="9600000"/>
    <n v="1"/>
    <m/>
  </r>
  <r>
    <x v="9"/>
    <x v="5"/>
    <x v="33"/>
    <x v="74"/>
    <n v="13950000"/>
    <n v="14250000"/>
    <n v="1"/>
    <m/>
  </r>
  <r>
    <x v="9"/>
    <x v="5"/>
    <x v="33"/>
    <x v="76"/>
    <n v="6944000"/>
    <n v="28399300"/>
    <n v="1"/>
    <m/>
  </r>
  <r>
    <x v="9"/>
    <x v="5"/>
    <x v="34"/>
    <x v="77"/>
    <n v="12389000"/>
    <n v="12783333.3333333"/>
    <n v="3"/>
    <m/>
  </r>
  <r>
    <x v="9"/>
    <x v="6"/>
    <x v="35"/>
    <x v="140"/>
    <n v="13950000"/>
    <n v="14300000"/>
    <n v="1"/>
    <m/>
  </r>
  <r>
    <x v="9"/>
    <x v="6"/>
    <x v="35"/>
    <x v="195"/>
    <n v="13552000"/>
    <n v="13852698.380000001"/>
    <n v="1"/>
    <m/>
  </r>
  <r>
    <x v="9"/>
    <x v="6"/>
    <x v="35"/>
    <x v="79"/>
    <n v="9293000"/>
    <n v="9650000"/>
    <n v="1"/>
    <m/>
  </r>
  <r>
    <x v="9"/>
    <x v="6"/>
    <x v="36"/>
    <x v="80"/>
    <n v="12054400"/>
    <n v="16616000"/>
    <n v="5"/>
    <m/>
  </r>
  <r>
    <x v="9"/>
    <x v="6"/>
    <x v="36"/>
    <x v="83"/>
    <n v="11588500"/>
    <n v="15225000"/>
    <n v="2"/>
    <m/>
  </r>
  <r>
    <x v="9"/>
    <x v="6"/>
    <x v="36"/>
    <x v="84"/>
    <n v="12400000"/>
    <n v="12716666.6666667"/>
    <n v="3"/>
    <m/>
  </r>
  <r>
    <x v="9"/>
    <x v="6"/>
    <x v="37"/>
    <x v="88"/>
    <n v="9293000"/>
    <n v="9600000"/>
    <n v="1"/>
    <m/>
  </r>
  <r>
    <x v="9"/>
    <x v="6"/>
    <x v="37"/>
    <x v="89"/>
    <n v="9300000"/>
    <n v="9650000"/>
    <n v="1"/>
    <m/>
  </r>
  <r>
    <x v="9"/>
    <x v="6"/>
    <x v="38"/>
    <x v="155"/>
    <n v="13950000"/>
    <n v="14300000"/>
    <n v="1"/>
    <m/>
  </r>
  <r>
    <x v="9"/>
    <x v="6"/>
    <x v="38"/>
    <x v="196"/>
    <n v="13950000"/>
    <n v="14200000"/>
    <n v="1"/>
    <m/>
  </r>
  <r>
    <x v="9"/>
    <x v="6"/>
    <x v="39"/>
    <x v="92"/>
    <n v="11588500"/>
    <n v="11975000"/>
    <n v="2"/>
    <m/>
  </r>
  <r>
    <x v="9"/>
    <x v="6"/>
    <x v="40"/>
    <x v="94"/>
    <n v="9117666.6666666698"/>
    <n v="17707000"/>
    <n v="6"/>
    <m/>
  </r>
  <r>
    <x v="9"/>
    <x v="6"/>
    <x v="40"/>
    <x v="95"/>
    <n v="8707000"/>
    <n v="22040000"/>
    <n v="1"/>
    <m/>
  </r>
  <r>
    <x v="9"/>
    <x v="6"/>
    <x v="40"/>
    <x v="96"/>
    <n v="4650000"/>
    <n v="9600000"/>
    <n v="2"/>
    <m/>
  </r>
  <r>
    <x v="9"/>
    <x v="6"/>
    <x v="40"/>
    <x v="97"/>
    <n v="10849666.6666667"/>
    <n v="11149985.063333301"/>
    <n v="3"/>
    <m/>
  </r>
  <r>
    <x v="10"/>
    <x v="0"/>
    <x v="48"/>
    <x v="197"/>
    <n v="9150000"/>
    <n v="9465390.75"/>
    <n v="1"/>
    <m/>
  </r>
  <r>
    <x v="10"/>
    <x v="0"/>
    <x v="3"/>
    <x v="4"/>
    <n v="9300000"/>
    <n v="9619506"/>
    <n v="1"/>
    <m/>
  </r>
  <r>
    <x v="10"/>
    <x v="1"/>
    <x v="12"/>
    <x v="32"/>
    <n v="9300000"/>
    <n v="9604557.5099999998"/>
    <n v="1"/>
    <m/>
  </r>
  <r>
    <x v="10"/>
    <x v="1"/>
    <x v="12"/>
    <x v="150"/>
    <n v="9234500"/>
    <n v="9391769.8800000008"/>
    <n v="2"/>
    <m/>
  </r>
  <r>
    <x v="10"/>
    <x v="2"/>
    <x v="13"/>
    <x v="105"/>
    <n v="9300000"/>
    <n v="9583199.5"/>
    <n v="1"/>
    <m/>
  </r>
  <r>
    <x v="10"/>
    <x v="2"/>
    <x v="13"/>
    <x v="106"/>
    <n v="9254000"/>
    <n v="9625876"/>
    <n v="1"/>
    <m/>
  </r>
  <r>
    <x v="10"/>
    <x v="2"/>
    <x v="15"/>
    <x v="39"/>
    <n v="9214000"/>
    <n v="9603585.7100000009"/>
    <n v="1"/>
    <m/>
  </r>
  <r>
    <x v="10"/>
    <x v="4"/>
    <x v="24"/>
    <x v="198"/>
    <n v="8917000"/>
    <n v="9600229.6099999994"/>
    <n v="1"/>
    <m/>
  </r>
  <r>
    <x v="10"/>
    <x v="5"/>
    <x v="26"/>
    <x v="60"/>
    <n v="7280000"/>
    <n v="9581731.5099999998"/>
    <n v="1"/>
    <m/>
  </r>
  <r>
    <x v="10"/>
    <x v="5"/>
    <x v="66"/>
    <x v="188"/>
    <n v="9300000"/>
    <n v="9604557.5"/>
    <n v="1"/>
    <m/>
  </r>
  <r>
    <x v="10"/>
    <x v="5"/>
    <x v="31"/>
    <x v="137"/>
    <n v="9040666.6666666698"/>
    <n v="9788163.1533333305"/>
    <n v="3"/>
    <m/>
  </r>
  <r>
    <x v="10"/>
    <x v="6"/>
    <x v="36"/>
    <x v="84"/>
    <n v="8814500"/>
    <n v="12837615.505000001"/>
    <n v="2"/>
    <m/>
  </r>
  <r>
    <x v="10"/>
    <x v="6"/>
    <x v="40"/>
    <x v="94"/>
    <n v="9300000"/>
    <n v="9633528"/>
    <n v="1"/>
    <m/>
  </r>
  <r>
    <x v="11"/>
    <x v="3"/>
    <x v="17"/>
    <x v="45"/>
    <n v="13950000"/>
    <n v="14334000"/>
    <n v="1"/>
    <m/>
  </r>
  <r>
    <x v="11"/>
    <x v="6"/>
    <x v="38"/>
    <x v="155"/>
    <n v="13950000"/>
    <n v="14334000"/>
    <n v="1"/>
    <m/>
  </r>
  <r>
    <x v="12"/>
    <x v="0"/>
    <x v="7"/>
    <x v="118"/>
    <n v="13950000"/>
    <n v="14391414.68"/>
    <n v="1"/>
    <m/>
  </r>
  <r>
    <x v="12"/>
    <x v="0"/>
    <x v="7"/>
    <x v="199"/>
    <n v="9300000"/>
    <n v="9599973.5399999991"/>
    <n v="1"/>
    <m/>
  </r>
  <r>
    <x v="12"/>
    <x v="0"/>
    <x v="7"/>
    <x v="14"/>
    <n v="13950000"/>
    <n v="14338787.18"/>
    <n v="2"/>
    <m/>
  </r>
  <r>
    <x v="12"/>
    <x v="0"/>
    <x v="7"/>
    <x v="149"/>
    <n v="11625000"/>
    <n v="11969380.359999999"/>
    <n v="2"/>
    <m/>
  </r>
  <r>
    <x v="12"/>
    <x v="1"/>
    <x v="9"/>
    <x v="18"/>
    <n v="8119000"/>
    <n v="28300000"/>
    <n v="1"/>
    <m/>
  </r>
  <r>
    <x v="12"/>
    <x v="1"/>
    <x v="9"/>
    <x v="21"/>
    <n v="13950000"/>
    <n v="14391414.68"/>
    <n v="1"/>
    <m/>
  </r>
  <r>
    <x v="12"/>
    <x v="1"/>
    <x v="11"/>
    <x v="29"/>
    <n v="9298600"/>
    <n v="9599957.7200000007"/>
    <n v="5"/>
    <m/>
  </r>
  <r>
    <x v="12"/>
    <x v="1"/>
    <x v="11"/>
    <x v="30"/>
    <n v="13950000"/>
    <n v="14391414.68"/>
    <n v="1"/>
    <m/>
  </r>
  <r>
    <x v="12"/>
    <x v="1"/>
    <x v="11"/>
    <x v="31"/>
    <n v="9300000"/>
    <n v="9599973.5399999991"/>
    <n v="1"/>
    <m/>
  </r>
  <r>
    <x v="12"/>
    <x v="1"/>
    <x v="11"/>
    <x v="200"/>
    <n v="9300000"/>
    <n v="9599973.5399999991"/>
    <n v="1"/>
    <m/>
  </r>
  <r>
    <x v="12"/>
    <x v="1"/>
    <x v="12"/>
    <x v="32"/>
    <n v="8523500"/>
    <n v="9123486.7699999996"/>
    <n v="2"/>
    <m/>
  </r>
  <r>
    <x v="12"/>
    <x v="4"/>
    <x v="19"/>
    <x v="126"/>
    <n v="9300000"/>
    <n v="9599973.5399999991"/>
    <n v="1"/>
    <m/>
  </r>
  <r>
    <x v="12"/>
    <x v="4"/>
    <x v="22"/>
    <x v="132"/>
    <n v="9300000"/>
    <n v="9599973.5399999991"/>
    <n v="1"/>
    <m/>
  </r>
  <r>
    <x v="12"/>
    <x v="4"/>
    <x v="65"/>
    <x v="181"/>
    <n v="13950000"/>
    <n v="14338787.18"/>
    <n v="1"/>
    <m/>
  </r>
  <r>
    <x v="12"/>
    <x v="5"/>
    <x v="26"/>
    <x v="60"/>
    <n v="13950000"/>
    <n v="14338787.18"/>
    <n v="1"/>
    <m/>
  </r>
  <r>
    <x v="12"/>
    <x v="5"/>
    <x v="27"/>
    <x v="61"/>
    <n v="8581000"/>
    <n v="9591848.8399999999"/>
    <n v="1"/>
    <m/>
  </r>
  <r>
    <x v="12"/>
    <x v="5"/>
    <x v="27"/>
    <x v="62"/>
    <n v="9300000"/>
    <n v="9599973.5399999991"/>
    <n v="1"/>
    <m/>
  </r>
  <r>
    <x v="12"/>
    <x v="5"/>
    <x v="27"/>
    <x v="63"/>
    <n v="13950000"/>
    <n v="14338787.18"/>
    <n v="1"/>
    <m/>
  </r>
  <r>
    <x v="12"/>
    <x v="5"/>
    <x v="27"/>
    <x v="64"/>
    <n v="13950000"/>
    <n v="14338787.18"/>
    <n v="1"/>
    <m/>
  </r>
  <r>
    <x v="12"/>
    <x v="5"/>
    <x v="28"/>
    <x v="201"/>
    <n v="9300000"/>
    <n v="9599973.5399999991"/>
    <n v="1"/>
    <m/>
  </r>
  <r>
    <x v="12"/>
    <x v="5"/>
    <x v="29"/>
    <x v="202"/>
    <n v="13950000"/>
    <n v="14338787.18"/>
    <n v="1"/>
    <m/>
  </r>
  <r>
    <x v="12"/>
    <x v="5"/>
    <x v="29"/>
    <x v="68"/>
    <n v="13950000"/>
    <n v="14338787.18"/>
    <n v="1"/>
    <m/>
  </r>
  <r>
    <x v="12"/>
    <x v="5"/>
    <x v="30"/>
    <x v="70"/>
    <n v="13950000"/>
    <n v="14338787.18"/>
    <n v="1"/>
    <m/>
  </r>
  <r>
    <x v="12"/>
    <x v="5"/>
    <x v="31"/>
    <x v="71"/>
    <n v="12090000"/>
    <n v="13391040.946"/>
    <n v="5"/>
    <m/>
  </r>
  <r>
    <x v="12"/>
    <x v="5"/>
    <x v="31"/>
    <x v="194"/>
    <n v="7406000"/>
    <n v="11158203.380000001"/>
    <n v="1"/>
    <m/>
  </r>
  <r>
    <x v="12"/>
    <x v="5"/>
    <x v="31"/>
    <x v="138"/>
    <n v="13950000"/>
    <n v="14338787.18"/>
    <n v="2"/>
    <m/>
  </r>
  <r>
    <x v="12"/>
    <x v="5"/>
    <x v="33"/>
    <x v="73"/>
    <n v="13950000"/>
    <n v="14338787.18"/>
    <n v="1"/>
    <m/>
  </r>
  <r>
    <x v="12"/>
    <x v="5"/>
    <x v="34"/>
    <x v="77"/>
    <n v="11492250"/>
    <n v="11982517.460000001"/>
    <n v="4"/>
    <m/>
  </r>
  <r>
    <x v="13"/>
    <x v="4"/>
    <x v="18"/>
    <x v="46"/>
    <n v="7783000"/>
    <n v="43094924.810000002"/>
    <n v="1"/>
    <m/>
  </r>
  <r>
    <x v="14"/>
    <x v="1"/>
    <x v="53"/>
    <x v="163"/>
    <n v="9267000"/>
    <n v="9454572.4499999993"/>
    <n v="1"/>
    <m/>
  </r>
  <r>
    <x v="14"/>
    <x v="1"/>
    <x v="9"/>
    <x v="170"/>
    <n v="13950000"/>
    <n v="14200062.119999999"/>
    <n v="1"/>
    <m/>
  </r>
  <r>
    <x v="14"/>
    <x v="1"/>
    <x v="11"/>
    <x v="29"/>
    <n v="9300000"/>
    <n v="9466708.0800000001"/>
    <n v="1"/>
    <m/>
  </r>
  <r>
    <x v="14"/>
    <x v="4"/>
    <x v="19"/>
    <x v="124"/>
    <n v="9188000"/>
    <n v="9466708.0800000001"/>
    <n v="1"/>
    <m/>
  </r>
  <r>
    <x v="14"/>
    <x v="4"/>
    <x v="22"/>
    <x v="152"/>
    <n v="9258000"/>
    <n v="9466708.0800000001"/>
    <n v="3"/>
    <m/>
  </r>
  <r>
    <x v="14"/>
    <x v="4"/>
    <x v="24"/>
    <x v="55"/>
    <n v="8791000"/>
    <n v="9466708.0800000001"/>
    <n v="1"/>
    <m/>
  </r>
  <r>
    <x v="14"/>
    <x v="4"/>
    <x v="24"/>
    <x v="141"/>
    <n v="9300000"/>
    <n v="9466708.0800000001"/>
    <n v="1"/>
    <m/>
  </r>
  <r>
    <x v="14"/>
    <x v="5"/>
    <x v="26"/>
    <x v="203"/>
    <n v="9208000"/>
    <n v="11604351.84"/>
    <n v="1"/>
    <m/>
  </r>
  <r>
    <x v="14"/>
    <x v="5"/>
    <x v="26"/>
    <x v="186"/>
    <n v="8623000"/>
    <n v="9466708.0800000001"/>
    <n v="1"/>
    <m/>
  </r>
  <r>
    <x v="14"/>
    <x v="5"/>
    <x v="26"/>
    <x v="204"/>
    <n v="7800000"/>
    <n v="7939819.6799999997"/>
    <n v="1"/>
    <m/>
  </r>
  <r>
    <x v="14"/>
    <x v="5"/>
    <x v="66"/>
    <x v="188"/>
    <n v="9300000"/>
    <n v="9466708.0800000001"/>
    <n v="1"/>
    <m/>
  </r>
  <r>
    <x v="14"/>
    <x v="5"/>
    <x v="30"/>
    <x v="70"/>
    <n v="9300000"/>
    <n v="9466708.0800000001"/>
    <n v="1"/>
    <m/>
  </r>
  <r>
    <x v="14"/>
    <x v="5"/>
    <x v="32"/>
    <x v="72"/>
    <n v="4646500"/>
    <n v="9466708.0800000001"/>
    <n v="2"/>
    <m/>
  </r>
  <r>
    <x v="15"/>
    <x v="0"/>
    <x v="3"/>
    <x v="4"/>
    <n v="9227000"/>
    <n v="9511293.75"/>
    <n v="1"/>
    <m/>
  </r>
  <r>
    <x v="15"/>
    <x v="0"/>
    <x v="68"/>
    <x v="141"/>
    <n v="9286000"/>
    <n v="9511293.75"/>
    <n v="1"/>
    <m/>
  </r>
  <r>
    <x v="15"/>
    <x v="1"/>
    <x v="50"/>
    <x v="205"/>
    <n v="8707000"/>
    <n v="9511293.75"/>
    <n v="1"/>
    <m/>
  </r>
  <r>
    <x v="15"/>
    <x v="1"/>
    <x v="43"/>
    <x v="36"/>
    <n v="13950000"/>
    <n v="14258868.15"/>
    <n v="1"/>
    <m/>
  </r>
  <r>
    <x v="15"/>
    <x v="1"/>
    <x v="43"/>
    <x v="206"/>
    <n v="9300000"/>
    <n v="9511293.75"/>
    <n v="1"/>
    <m/>
  </r>
  <r>
    <x v="15"/>
    <x v="1"/>
    <x v="43"/>
    <x v="142"/>
    <n v="9234000"/>
    <n v="9511293.75"/>
    <n v="1"/>
    <m/>
  </r>
  <r>
    <x v="15"/>
    <x v="1"/>
    <x v="43"/>
    <x v="143"/>
    <n v="9300000"/>
    <n v="9511293.75"/>
    <n v="1"/>
    <m/>
  </r>
  <r>
    <x v="15"/>
    <x v="1"/>
    <x v="43"/>
    <x v="165"/>
    <n v="6975000"/>
    <n v="14298868.15"/>
    <n v="2"/>
    <m/>
  </r>
  <r>
    <x v="15"/>
    <x v="1"/>
    <x v="60"/>
    <x v="207"/>
    <n v="8959000"/>
    <n v="9511293.75"/>
    <n v="1"/>
    <m/>
  </r>
  <r>
    <x v="15"/>
    <x v="1"/>
    <x v="60"/>
    <x v="39"/>
    <n v="9267000"/>
    <n v="9511293.75"/>
    <n v="1"/>
    <m/>
  </r>
  <r>
    <x v="15"/>
    <x v="1"/>
    <x v="52"/>
    <x v="167"/>
    <n v="9267500"/>
    <n v="9478793.75"/>
    <n v="4"/>
    <m/>
  </r>
  <r>
    <x v="15"/>
    <x v="1"/>
    <x v="52"/>
    <x v="109"/>
    <n v="13950000"/>
    <n v="14283743.15"/>
    <n v="1"/>
    <m/>
  </r>
  <r>
    <x v="15"/>
    <x v="1"/>
    <x v="52"/>
    <x v="110"/>
    <n v="9234000"/>
    <n v="9811293.75"/>
    <n v="1"/>
    <m/>
  </r>
  <r>
    <x v="15"/>
    <x v="1"/>
    <x v="45"/>
    <x v="61"/>
    <n v="9260000"/>
    <n v="9511293.75"/>
    <n v="1"/>
    <m/>
  </r>
  <r>
    <x v="15"/>
    <x v="1"/>
    <x v="45"/>
    <x v="208"/>
    <n v="13950000"/>
    <n v="14258868.15"/>
    <n v="1"/>
    <m/>
  </r>
  <r>
    <x v="15"/>
    <x v="1"/>
    <x v="9"/>
    <x v="17"/>
    <n v="9125000"/>
    <n v="9336293.75"/>
    <n v="2"/>
    <m/>
  </r>
  <r>
    <x v="15"/>
    <x v="1"/>
    <x v="9"/>
    <x v="169"/>
    <n v="9300000"/>
    <n v="9511293.75"/>
    <n v="2"/>
    <m/>
  </r>
  <r>
    <x v="15"/>
    <x v="1"/>
    <x v="9"/>
    <x v="122"/>
    <n v="9286666.6666666698"/>
    <n v="9511293.75"/>
    <n v="3"/>
    <m/>
  </r>
  <r>
    <x v="15"/>
    <x v="1"/>
    <x v="9"/>
    <x v="21"/>
    <n v="9278500"/>
    <n v="9511293.75"/>
    <n v="4"/>
    <m/>
  </r>
  <r>
    <x v="15"/>
    <x v="1"/>
    <x v="61"/>
    <x v="13"/>
    <n v="9300000"/>
    <n v="9511293.75"/>
    <n v="1"/>
    <m/>
  </r>
  <r>
    <x v="15"/>
    <x v="1"/>
    <x v="10"/>
    <x v="24"/>
    <n v="9300000"/>
    <n v="9511293.75"/>
    <n v="2"/>
    <m/>
  </r>
  <r>
    <x v="15"/>
    <x v="2"/>
    <x v="13"/>
    <x v="34"/>
    <n v="9300000"/>
    <n v="9511293.75"/>
    <n v="1"/>
    <m/>
  </r>
  <r>
    <x v="15"/>
    <x v="3"/>
    <x v="69"/>
    <x v="163"/>
    <n v="7657000"/>
    <n v="9511293.75"/>
    <n v="1"/>
    <m/>
  </r>
  <r>
    <x v="15"/>
    <x v="3"/>
    <x v="63"/>
    <x v="36"/>
    <n v="9300000"/>
    <n v="9511293.75"/>
    <n v="1"/>
    <m/>
  </r>
  <r>
    <x v="15"/>
    <x v="4"/>
    <x v="18"/>
    <x v="46"/>
    <n v="9214000"/>
    <n v="9511293.75"/>
    <n v="1"/>
    <m/>
  </r>
  <r>
    <x v="15"/>
    <x v="4"/>
    <x v="19"/>
    <x v="48"/>
    <n v="13950000"/>
    <n v="14283743.15"/>
    <n v="1"/>
    <m/>
  </r>
  <r>
    <x v="15"/>
    <x v="4"/>
    <x v="20"/>
    <x v="129"/>
    <n v="9300000"/>
    <n v="9511293.75"/>
    <n v="1"/>
    <m/>
  </r>
  <r>
    <x v="15"/>
    <x v="4"/>
    <x v="22"/>
    <x v="132"/>
    <n v="9247000"/>
    <n v="9511293.75"/>
    <n v="1"/>
    <m/>
  </r>
  <r>
    <x v="15"/>
    <x v="4"/>
    <x v="22"/>
    <x v="152"/>
    <n v="9300000"/>
    <n v="14293826.483333301"/>
    <n v="3"/>
    <m/>
  </r>
  <r>
    <x v="15"/>
    <x v="4"/>
    <x v="65"/>
    <x v="209"/>
    <n v="9300000"/>
    <n v="9511293.75"/>
    <n v="1"/>
    <m/>
  </r>
  <r>
    <x v="15"/>
    <x v="4"/>
    <x v="23"/>
    <x v="184"/>
    <n v="9286000"/>
    <n v="9511293.75"/>
    <n v="1"/>
    <m/>
  </r>
  <r>
    <x v="15"/>
    <x v="4"/>
    <x v="23"/>
    <x v="210"/>
    <n v="13950000"/>
    <n v="14283743.15"/>
    <n v="1"/>
    <m/>
  </r>
  <r>
    <x v="15"/>
    <x v="4"/>
    <x v="25"/>
    <x v="58"/>
    <n v="9300000"/>
    <n v="9511293.75"/>
    <n v="1"/>
    <m/>
  </r>
  <r>
    <x v="15"/>
    <x v="4"/>
    <x v="25"/>
    <x v="211"/>
    <n v="9224000"/>
    <n v="9531293.75"/>
    <n v="2"/>
    <m/>
  </r>
  <r>
    <x v="15"/>
    <x v="5"/>
    <x v="26"/>
    <x v="212"/>
    <n v="9300000"/>
    <n v="9511293.75"/>
    <n v="1"/>
    <m/>
  </r>
  <r>
    <x v="15"/>
    <x v="5"/>
    <x v="26"/>
    <x v="213"/>
    <n v="9273000"/>
    <n v="9511293.75"/>
    <n v="1"/>
    <m/>
  </r>
  <r>
    <x v="15"/>
    <x v="5"/>
    <x v="26"/>
    <x v="214"/>
    <n v="13950000"/>
    <n v="14283743.15"/>
    <n v="1"/>
    <m/>
  </r>
  <r>
    <x v="15"/>
    <x v="5"/>
    <x v="70"/>
    <x v="215"/>
    <n v="13950000"/>
    <n v="14283743.15"/>
    <n v="1"/>
    <m/>
  </r>
  <r>
    <x v="15"/>
    <x v="6"/>
    <x v="36"/>
    <x v="80"/>
    <n v="9300000"/>
    <n v="9551293.75"/>
    <n v="1"/>
    <m/>
  </r>
  <r>
    <x v="15"/>
    <x v="6"/>
    <x v="36"/>
    <x v="84"/>
    <n v="6975000"/>
    <n v="14298868.15"/>
    <n v="2"/>
    <m/>
  </r>
  <r>
    <x v="15"/>
    <x v="6"/>
    <x v="37"/>
    <x v="88"/>
    <n v="9300000"/>
    <n v="9511293.75"/>
    <n v="1"/>
    <m/>
  </r>
  <r>
    <x v="15"/>
    <x v="6"/>
    <x v="39"/>
    <x v="92"/>
    <n v="6189000"/>
    <n v="9511293.75"/>
    <n v="3"/>
    <m/>
  </r>
  <r>
    <x v="15"/>
    <x v="6"/>
    <x v="39"/>
    <x v="93"/>
    <n v="9300000"/>
    <n v="9511293.75"/>
    <n v="1"/>
    <m/>
  </r>
  <r>
    <x v="16"/>
    <x v="0"/>
    <x v="4"/>
    <x v="100"/>
    <n v="9201000"/>
    <n v="9544992.8599999994"/>
    <n v="1"/>
    <m/>
  </r>
  <r>
    <x v="16"/>
    <x v="0"/>
    <x v="68"/>
    <x v="141"/>
    <n v="9300000"/>
    <n v="10103223.75"/>
    <n v="1"/>
    <m/>
  </r>
  <r>
    <x v="16"/>
    <x v="0"/>
    <x v="7"/>
    <x v="11"/>
    <n v="9267000"/>
    <n v="9654784.5999999996"/>
    <n v="1"/>
    <m/>
  </r>
  <r>
    <x v="16"/>
    <x v="1"/>
    <x v="43"/>
    <x v="142"/>
    <n v="7699000"/>
    <n v="26692807.760000002"/>
    <n v="1"/>
    <m/>
  </r>
  <r>
    <x v="16"/>
    <x v="1"/>
    <x v="43"/>
    <x v="143"/>
    <n v="8833000"/>
    <n v="10422485.48"/>
    <n v="1"/>
    <m/>
  </r>
  <r>
    <x v="16"/>
    <x v="1"/>
    <x v="43"/>
    <x v="165"/>
    <n v="11625000"/>
    <n v="12027356.25"/>
    <n v="2"/>
    <m/>
  </r>
  <r>
    <x v="16"/>
    <x v="1"/>
    <x v="44"/>
    <x v="216"/>
    <n v="13950000"/>
    <n v="14422720"/>
    <n v="1"/>
    <m/>
  </r>
  <r>
    <x v="16"/>
    <x v="1"/>
    <x v="9"/>
    <x v="16"/>
    <n v="9300000"/>
    <n v="9645157.5"/>
    <n v="1"/>
    <m/>
  </r>
  <r>
    <x v="16"/>
    <x v="1"/>
    <x v="9"/>
    <x v="18"/>
    <n v="9796000"/>
    <n v="10621724.25625"/>
    <n v="8"/>
    <m/>
  </r>
  <r>
    <x v="16"/>
    <x v="1"/>
    <x v="9"/>
    <x v="170"/>
    <n v="9247000"/>
    <n v="11040664.26"/>
    <n v="1"/>
    <m/>
  </r>
  <r>
    <x v="16"/>
    <x v="1"/>
    <x v="9"/>
    <x v="51"/>
    <n v="13950000"/>
    <n v="14399555"/>
    <n v="1"/>
    <m/>
  </r>
  <r>
    <x v="16"/>
    <x v="1"/>
    <x v="9"/>
    <x v="122"/>
    <n v="13950000"/>
    <n v="14503628.33"/>
    <n v="1"/>
    <m/>
  </r>
  <r>
    <x v="16"/>
    <x v="1"/>
    <x v="9"/>
    <x v="19"/>
    <n v="9243400"/>
    <n v="12068869.164000001"/>
    <n v="5"/>
    <m/>
  </r>
  <r>
    <x v="16"/>
    <x v="1"/>
    <x v="9"/>
    <x v="20"/>
    <n v="11625000"/>
    <n v="12038938.75"/>
    <n v="2"/>
    <m/>
  </r>
  <r>
    <x v="16"/>
    <x v="1"/>
    <x v="9"/>
    <x v="21"/>
    <n v="9028000"/>
    <n v="9772302.1199999992"/>
    <n v="4"/>
    <m/>
  </r>
  <r>
    <x v="16"/>
    <x v="1"/>
    <x v="10"/>
    <x v="22"/>
    <n v="9290000"/>
    <n v="9655044.5"/>
    <n v="2"/>
    <m/>
  </r>
  <r>
    <x v="16"/>
    <x v="1"/>
    <x v="10"/>
    <x v="24"/>
    <n v="9300000"/>
    <n v="9672757.5"/>
    <n v="2"/>
    <m/>
  </r>
  <r>
    <x v="16"/>
    <x v="1"/>
    <x v="10"/>
    <x v="26"/>
    <n v="9300000"/>
    <n v="9645157.5"/>
    <n v="1"/>
    <m/>
  </r>
  <r>
    <x v="16"/>
    <x v="1"/>
    <x v="10"/>
    <x v="27"/>
    <n v="11588500"/>
    <n v="12059135.050000001"/>
    <n v="2"/>
    <m/>
  </r>
  <r>
    <x v="16"/>
    <x v="1"/>
    <x v="10"/>
    <x v="217"/>
    <n v="13950000"/>
    <n v="14394555"/>
    <n v="1"/>
    <m/>
  </r>
  <r>
    <x v="16"/>
    <x v="1"/>
    <x v="11"/>
    <x v="29"/>
    <n v="9267000"/>
    <n v="9651784.5999999996"/>
    <n v="1"/>
    <m/>
  </r>
  <r>
    <x v="16"/>
    <x v="1"/>
    <x v="11"/>
    <x v="200"/>
    <n v="13950000"/>
    <n v="14422720"/>
    <n v="1"/>
    <m/>
  </r>
  <r>
    <x v="16"/>
    <x v="1"/>
    <x v="12"/>
    <x v="33"/>
    <n v="13950000"/>
    <n v="14399555"/>
    <n v="1"/>
    <m/>
  </r>
  <r>
    <x v="16"/>
    <x v="1"/>
    <x v="12"/>
    <x v="150"/>
    <n v="13950000"/>
    <n v="14437720"/>
    <n v="1"/>
    <m/>
  </r>
  <r>
    <x v="16"/>
    <x v="1"/>
    <x v="54"/>
    <x v="123"/>
    <n v="9228333.3333333302"/>
    <n v="10352813.9766667"/>
    <n v="3"/>
    <m/>
  </r>
  <r>
    <x v="16"/>
    <x v="1"/>
    <x v="54"/>
    <x v="56"/>
    <n v="10817000"/>
    <n v="11543510.140000001"/>
    <n v="3"/>
    <m/>
  </r>
  <r>
    <x v="16"/>
    <x v="1"/>
    <x v="54"/>
    <x v="218"/>
    <n v="9300000"/>
    <n v="9652157.5"/>
    <n v="1"/>
    <m/>
  </r>
  <r>
    <x v="16"/>
    <x v="3"/>
    <x v="17"/>
    <x v="43"/>
    <n v="10230000"/>
    <n v="10620762.604"/>
    <n v="5"/>
    <m/>
  </r>
  <r>
    <x v="16"/>
    <x v="3"/>
    <x v="17"/>
    <x v="44"/>
    <n v="9300000"/>
    <n v="9645157.5"/>
    <n v="1"/>
    <m/>
  </r>
  <r>
    <x v="16"/>
    <x v="3"/>
    <x v="17"/>
    <x v="45"/>
    <n v="9278500"/>
    <n v="9654794.6999999993"/>
    <n v="4"/>
    <m/>
  </r>
  <r>
    <x v="16"/>
    <x v="4"/>
    <x v="19"/>
    <x v="124"/>
    <n v="8514666.6666666698"/>
    <n v="9640842.5"/>
    <n v="3"/>
    <m/>
  </r>
  <r>
    <x v="16"/>
    <x v="4"/>
    <x v="19"/>
    <x v="125"/>
    <n v="9300000"/>
    <n v="9655157.5"/>
    <n v="1"/>
    <m/>
  </r>
  <r>
    <x v="16"/>
    <x v="4"/>
    <x v="19"/>
    <x v="48"/>
    <n v="9247000"/>
    <n v="9654558.5999999996"/>
    <n v="1"/>
    <m/>
  </r>
  <r>
    <x v="16"/>
    <x v="4"/>
    <x v="19"/>
    <x v="127"/>
    <n v="13950000"/>
    <n v="14432720"/>
    <n v="1"/>
    <m/>
  </r>
  <r>
    <x v="16"/>
    <x v="4"/>
    <x v="21"/>
    <x v="50"/>
    <n v="9300000"/>
    <n v="9645157.5"/>
    <n v="1"/>
    <m/>
  </r>
  <r>
    <x v="16"/>
    <x v="4"/>
    <x v="22"/>
    <x v="53"/>
    <n v="9195000"/>
    <n v="10123534.35"/>
    <n v="1"/>
    <m/>
  </r>
  <r>
    <x v="16"/>
    <x v="4"/>
    <x v="64"/>
    <x v="180"/>
    <n v="9300000"/>
    <n v="9655157.5"/>
    <n v="1"/>
    <m/>
  </r>
  <r>
    <x v="16"/>
    <x v="4"/>
    <x v="23"/>
    <x v="182"/>
    <n v="9300000"/>
    <n v="9652157.5"/>
    <n v="1"/>
    <m/>
  </r>
  <r>
    <x v="16"/>
    <x v="4"/>
    <x v="24"/>
    <x v="55"/>
    <n v="13950000"/>
    <n v="14437720"/>
    <n v="1"/>
    <m/>
  </r>
  <r>
    <x v="16"/>
    <x v="4"/>
    <x v="24"/>
    <x v="141"/>
    <n v="9254000"/>
    <n v="9651637.6999999993"/>
    <n v="1"/>
    <m/>
  </r>
  <r>
    <x v="16"/>
    <x v="4"/>
    <x v="25"/>
    <x v="59"/>
    <n v="9182000"/>
    <n v="9653824.0999999996"/>
    <n v="1"/>
    <m/>
  </r>
  <r>
    <x v="16"/>
    <x v="4"/>
    <x v="25"/>
    <x v="211"/>
    <n v="13950000"/>
    <n v="14437720"/>
    <n v="1"/>
    <m/>
  </r>
  <r>
    <x v="16"/>
    <x v="5"/>
    <x v="28"/>
    <x v="66"/>
    <n v="9300000"/>
    <n v="9652157.5"/>
    <n v="1"/>
    <m/>
  </r>
  <r>
    <x v="16"/>
    <x v="6"/>
    <x v="36"/>
    <x v="80"/>
    <n v="9300000"/>
    <n v="9652157.5"/>
    <n v="1"/>
    <m/>
  </r>
  <r>
    <x v="16"/>
    <x v="6"/>
    <x v="36"/>
    <x v="82"/>
    <n v="10433000"/>
    <n v="10847714.775"/>
    <n v="4"/>
    <m/>
  </r>
  <r>
    <x v="16"/>
    <x v="6"/>
    <x v="36"/>
    <x v="83"/>
    <n v="9195000"/>
    <n v="9669927.1300000008"/>
    <n v="1"/>
    <m/>
  </r>
  <r>
    <x v="16"/>
    <x v="6"/>
    <x v="36"/>
    <x v="84"/>
    <n v="10850000"/>
    <n v="11245678.3333333"/>
    <n v="3"/>
    <m/>
  </r>
  <r>
    <x v="16"/>
    <x v="6"/>
    <x v="39"/>
    <x v="91"/>
    <n v="9296500"/>
    <n v="9654351"/>
    <n v="4"/>
    <m/>
  </r>
  <r>
    <x v="16"/>
    <x v="6"/>
    <x v="39"/>
    <x v="92"/>
    <n v="9282800"/>
    <n v="9651763.1400000006"/>
    <n v="5"/>
    <m/>
  </r>
  <r>
    <x v="16"/>
    <x v="6"/>
    <x v="39"/>
    <x v="93"/>
    <n v="9286666.6666666698"/>
    <n v="9652157.5"/>
    <n v="3"/>
    <m/>
  </r>
  <r>
    <x v="16"/>
    <x v="6"/>
    <x v="40"/>
    <x v="94"/>
    <n v="7867000"/>
    <n v="9628964.5999999996"/>
    <n v="1"/>
    <m/>
  </r>
  <r>
    <x v="16"/>
    <x v="6"/>
    <x v="40"/>
    <x v="96"/>
    <n v="13950000"/>
    <n v="14467920"/>
    <n v="1"/>
    <m/>
  </r>
  <r>
    <x v="0"/>
    <x v="0"/>
    <x v="0"/>
    <x v="1"/>
    <n v="8539000"/>
    <n v="8839000"/>
    <n v="1"/>
    <m/>
  </r>
  <r>
    <x v="0"/>
    <x v="0"/>
    <x v="48"/>
    <x v="219"/>
    <n v="9273000"/>
    <n v="9600000"/>
    <n v="1"/>
    <m/>
  </r>
  <r>
    <x v="0"/>
    <x v="0"/>
    <x v="48"/>
    <x v="220"/>
    <n v="9300000"/>
    <n v="9600000"/>
    <n v="1"/>
    <m/>
  </r>
  <r>
    <x v="0"/>
    <x v="0"/>
    <x v="1"/>
    <x v="221"/>
    <n v="9300000"/>
    <n v="9600000"/>
    <n v="1"/>
    <m/>
  </r>
  <r>
    <x v="0"/>
    <x v="0"/>
    <x v="2"/>
    <x v="222"/>
    <n v="9300000"/>
    <n v="9600000"/>
    <n v="1"/>
    <m/>
  </r>
  <r>
    <x v="0"/>
    <x v="0"/>
    <x v="2"/>
    <x v="223"/>
    <n v="9263500"/>
    <n v="9600000"/>
    <n v="2"/>
    <m/>
  </r>
  <r>
    <x v="0"/>
    <x v="0"/>
    <x v="2"/>
    <x v="3"/>
    <n v="9300000"/>
    <n v="9600000"/>
    <n v="1"/>
    <m/>
  </r>
  <r>
    <x v="0"/>
    <x v="0"/>
    <x v="2"/>
    <x v="224"/>
    <n v="11625000"/>
    <n v="11925000"/>
    <n v="2"/>
    <m/>
  </r>
  <r>
    <x v="0"/>
    <x v="0"/>
    <x v="4"/>
    <x v="5"/>
    <n v="13950000"/>
    <n v="14250000"/>
    <n v="1"/>
    <m/>
  </r>
  <r>
    <x v="0"/>
    <x v="0"/>
    <x v="49"/>
    <x v="102"/>
    <n v="9300000"/>
    <n v="9600000"/>
    <n v="1"/>
    <m/>
  </r>
  <r>
    <x v="0"/>
    <x v="0"/>
    <x v="49"/>
    <x v="32"/>
    <n v="9169000"/>
    <n v="9600000"/>
    <n v="1"/>
    <m/>
  </r>
  <r>
    <x v="0"/>
    <x v="0"/>
    <x v="5"/>
    <x v="6"/>
    <n v="9263500"/>
    <n v="9600000"/>
    <n v="2"/>
    <m/>
  </r>
  <r>
    <x v="0"/>
    <x v="0"/>
    <x v="5"/>
    <x v="7"/>
    <n v="9300000"/>
    <n v="9600000"/>
    <n v="1"/>
    <m/>
  </r>
  <r>
    <x v="0"/>
    <x v="0"/>
    <x v="5"/>
    <x v="8"/>
    <n v="9278000"/>
    <n v="9600000"/>
    <n v="3"/>
    <m/>
  </r>
  <r>
    <x v="0"/>
    <x v="0"/>
    <x v="5"/>
    <x v="9"/>
    <n v="6975000"/>
    <n v="11925000"/>
    <n v="2"/>
    <m/>
  </r>
  <r>
    <x v="0"/>
    <x v="0"/>
    <x v="42"/>
    <x v="225"/>
    <n v="9300000"/>
    <n v="9600000"/>
    <n v="1"/>
    <m/>
  </r>
  <r>
    <x v="0"/>
    <x v="0"/>
    <x v="7"/>
    <x v="11"/>
    <n v="12400000"/>
    <n v="12716666.6666667"/>
    <n v="3"/>
    <m/>
  </r>
  <r>
    <x v="0"/>
    <x v="0"/>
    <x v="7"/>
    <x v="118"/>
    <n v="8038000"/>
    <n v="20913000"/>
    <n v="2"/>
    <m/>
  </r>
  <r>
    <x v="0"/>
    <x v="0"/>
    <x v="7"/>
    <x v="13"/>
    <n v="9300000"/>
    <n v="9600000"/>
    <n v="1"/>
    <m/>
  </r>
  <r>
    <x v="0"/>
    <x v="0"/>
    <x v="7"/>
    <x v="199"/>
    <n v="9169000"/>
    <n v="9600000"/>
    <n v="1"/>
    <m/>
  </r>
  <r>
    <x v="0"/>
    <x v="1"/>
    <x v="50"/>
    <x v="226"/>
    <n v="9001000"/>
    <n v="41500000"/>
    <n v="1"/>
    <m/>
  </r>
  <r>
    <x v="0"/>
    <x v="1"/>
    <x v="50"/>
    <x v="113"/>
    <n v="8497000"/>
    <n v="55757000.140000001"/>
    <n v="1"/>
    <m/>
  </r>
  <r>
    <x v="0"/>
    <x v="1"/>
    <x v="43"/>
    <x v="142"/>
    <n v="9300000"/>
    <n v="9600000"/>
    <n v="1"/>
    <m/>
  </r>
  <r>
    <x v="0"/>
    <x v="1"/>
    <x v="43"/>
    <x v="143"/>
    <n v="8287000"/>
    <n v="9600000"/>
    <n v="1"/>
    <m/>
  </r>
  <r>
    <x v="0"/>
    <x v="1"/>
    <x v="43"/>
    <x v="165"/>
    <n v="9236333.3333333302"/>
    <n v="9600000.0033333302"/>
    <n v="3"/>
    <m/>
  </r>
  <r>
    <x v="0"/>
    <x v="1"/>
    <x v="43"/>
    <x v="144"/>
    <n v="11625000"/>
    <n v="11925000"/>
    <n v="2"/>
    <m/>
  </r>
  <r>
    <x v="0"/>
    <x v="1"/>
    <x v="9"/>
    <x v="16"/>
    <n v="10850000"/>
    <n v="11150000"/>
    <n v="3"/>
    <m/>
  </r>
  <r>
    <x v="0"/>
    <x v="1"/>
    <x v="9"/>
    <x v="17"/>
    <n v="10919800"/>
    <n v="11460000"/>
    <n v="5"/>
    <m/>
  </r>
  <r>
    <x v="0"/>
    <x v="1"/>
    <x v="9"/>
    <x v="18"/>
    <n v="9817125"/>
    <n v="11758250"/>
    <n v="8"/>
    <m/>
  </r>
  <r>
    <x v="0"/>
    <x v="1"/>
    <x v="9"/>
    <x v="170"/>
    <n v="9230750"/>
    <n v="9600000"/>
    <n v="4"/>
    <m/>
  </r>
  <r>
    <x v="0"/>
    <x v="1"/>
    <x v="9"/>
    <x v="51"/>
    <n v="10015500"/>
    <n v="11656166.6666667"/>
    <n v="6"/>
    <m/>
  </r>
  <r>
    <x v="0"/>
    <x v="1"/>
    <x v="9"/>
    <x v="122"/>
    <n v="8625500"/>
    <n v="9600000"/>
    <n v="2"/>
    <m/>
  </r>
  <r>
    <x v="0"/>
    <x v="1"/>
    <x v="9"/>
    <x v="19"/>
    <n v="11370500"/>
    <n v="11925000"/>
    <n v="2"/>
    <m/>
  </r>
  <r>
    <x v="0"/>
    <x v="1"/>
    <x v="9"/>
    <x v="20"/>
    <n v="10797333.3333333"/>
    <n v="11150000"/>
    <n v="3"/>
    <m/>
  </r>
  <r>
    <x v="0"/>
    <x v="1"/>
    <x v="9"/>
    <x v="21"/>
    <n v="10460750"/>
    <n v="10762500"/>
    <n v="4"/>
    <m/>
  </r>
  <r>
    <x v="0"/>
    <x v="1"/>
    <x v="10"/>
    <x v="22"/>
    <n v="9089625"/>
    <n v="9875000"/>
    <n v="8"/>
    <m/>
  </r>
  <r>
    <x v="0"/>
    <x v="1"/>
    <x v="10"/>
    <x v="23"/>
    <n v="13950000"/>
    <n v="14250000"/>
    <n v="2"/>
    <m/>
  </r>
  <r>
    <x v="0"/>
    <x v="1"/>
    <x v="10"/>
    <x v="24"/>
    <n v="10622000"/>
    <n v="10935714.2857143"/>
    <n v="7"/>
    <m/>
  </r>
  <r>
    <x v="0"/>
    <x v="1"/>
    <x v="10"/>
    <x v="25"/>
    <n v="11625000"/>
    <n v="11925000"/>
    <n v="2"/>
    <m/>
  </r>
  <r>
    <x v="0"/>
    <x v="1"/>
    <x v="10"/>
    <x v="26"/>
    <n v="10075000"/>
    <n v="11891666.6666667"/>
    <n v="6"/>
    <m/>
  </r>
  <r>
    <x v="0"/>
    <x v="1"/>
    <x v="10"/>
    <x v="27"/>
    <n v="9171500"/>
    <n v="9600000"/>
    <n v="2"/>
    <m/>
  </r>
  <r>
    <x v="0"/>
    <x v="1"/>
    <x v="11"/>
    <x v="30"/>
    <n v="13950000"/>
    <n v="14250000"/>
    <n v="1"/>
    <m/>
  </r>
  <r>
    <x v="0"/>
    <x v="1"/>
    <x v="11"/>
    <x v="31"/>
    <n v="9240500"/>
    <n v="9600000"/>
    <n v="2"/>
    <m/>
  </r>
  <r>
    <x v="0"/>
    <x v="1"/>
    <x v="12"/>
    <x v="32"/>
    <n v="9263500"/>
    <n v="13281276.16"/>
    <n v="2"/>
    <m/>
  </r>
  <r>
    <x v="0"/>
    <x v="1"/>
    <x v="12"/>
    <x v="33"/>
    <n v="13950000"/>
    <n v="14250000"/>
    <n v="1"/>
    <m/>
  </r>
  <r>
    <x v="0"/>
    <x v="1"/>
    <x v="12"/>
    <x v="150"/>
    <n v="9182000"/>
    <n v="9600000"/>
    <n v="1"/>
    <m/>
  </r>
  <r>
    <x v="0"/>
    <x v="1"/>
    <x v="54"/>
    <x v="56"/>
    <n v="9241000"/>
    <n v="9660000"/>
    <n v="1"/>
    <m/>
  </r>
  <r>
    <x v="0"/>
    <x v="2"/>
    <x v="13"/>
    <x v="105"/>
    <n v="7909000"/>
    <n v="41609000"/>
    <n v="1"/>
    <m/>
  </r>
  <r>
    <x v="0"/>
    <x v="2"/>
    <x v="13"/>
    <x v="173"/>
    <n v="8161000"/>
    <n v="59915000"/>
    <n v="1"/>
    <m/>
  </r>
  <r>
    <x v="0"/>
    <x v="2"/>
    <x v="13"/>
    <x v="227"/>
    <n v="8497000"/>
    <n v="9600000"/>
    <n v="2"/>
    <m/>
  </r>
  <r>
    <x v="0"/>
    <x v="2"/>
    <x v="14"/>
    <x v="228"/>
    <n v="8203000"/>
    <n v="43617694.909999996"/>
    <n v="1"/>
    <m/>
  </r>
  <r>
    <x v="0"/>
    <x v="2"/>
    <x v="15"/>
    <x v="174"/>
    <n v="7825000"/>
    <n v="36924845"/>
    <n v="1"/>
    <m/>
  </r>
  <r>
    <x v="0"/>
    <x v="2"/>
    <x v="71"/>
    <x v="229"/>
    <n v="9293000"/>
    <n v="9600000"/>
    <n v="1"/>
    <m/>
  </r>
  <r>
    <x v="0"/>
    <x v="2"/>
    <x v="16"/>
    <x v="175"/>
    <n v="9300000"/>
    <n v="9600000"/>
    <n v="1"/>
    <m/>
  </r>
  <r>
    <x v="0"/>
    <x v="2"/>
    <x v="16"/>
    <x v="230"/>
    <n v="9300000"/>
    <n v="9685054.9450000003"/>
    <n v="2"/>
    <m/>
  </r>
  <r>
    <x v="0"/>
    <x v="2"/>
    <x v="16"/>
    <x v="176"/>
    <n v="9300000"/>
    <n v="9600000"/>
    <n v="1"/>
    <m/>
  </r>
  <r>
    <x v="0"/>
    <x v="2"/>
    <x v="46"/>
    <x v="107"/>
    <n v="6880500"/>
    <n v="35568000"/>
    <n v="2"/>
    <m/>
  </r>
  <r>
    <x v="0"/>
    <x v="2"/>
    <x v="47"/>
    <x v="32"/>
    <n v="7616500"/>
    <n v="46062771.282499999"/>
    <n v="4"/>
    <m/>
  </r>
  <r>
    <x v="0"/>
    <x v="2"/>
    <x v="72"/>
    <x v="231"/>
    <n v="8287000"/>
    <n v="8629000"/>
    <n v="1"/>
    <m/>
  </r>
  <r>
    <x v="0"/>
    <x v="3"/>
    <x v="17"/>
    <x v="43"/>
    <n v="11939846.153846201"/>
    <n v="12362230.789999999"/>
    <n v="13"/>
    <m/>
  </r>
  <r>
    <x v="0"/>
    <x v="3"/>
    <x v="17"/>
    <x v="44"/>
    <n v="9029200"/>
    <n v="9600000"/>
    <n v="5"/>
    <m/>
  </r>
  <r>
    <x v="0"/>
    <x v="3"/>
    <x v="17"/>
    <x v="45"/>
    <n v="12423750"/>
    <n v="12863718.238125"/>
    <n v="16"/>
    <m/>
  </r>
  <r>
    <x v="0"/>
    <x v="4"/>
    <x v="19"/>
    <x v="124"/>
    <n v="9273000"/>
    <n v="9830000"/>
    <n v="1"/>
    <m/>
  </r>
  <r>
    <x v="0"/>
    <x v="4"/>
    <x v="20"/>
    <x v="49"/>
    <n v="13950000"/>
    <n v="14250000"/>
    <n v="1"/>
    <m/>
  </r>
  <r>
    <x v="0"/>
    <x v="4"/>
    <x v="20"/>
    <x v="130"/>
    <n v="9254000"/>
    <n v="9600000"/>
    <n v="1"/>
    <m/>
  </r>
  <r>
    <x v="0"/>
    <x v="4"/>
    <x v="21"/>
    <x v="50"/>
    <n v="10850000"/>
    <n v="11150000"/>
    <n v="3"/>
    <m/>
  </r>
  <r>
    <x v="0"/>
    <x v="4"/>
    <x v="24"/>
    <x v="55"/>
    <n v="9300000"/>
    <n v="9600000"/>
    <n v="1"/>
    <m/>
  </r>
  <r>
    <x v="0"/>
    <x v="4"/>
    <x v="24"/>
    <x v="141"/>
    <n v="6975000"/>
    <n v="11825000"/>
    <n v="2"/>
    <m/>
  </r>
  <r>
    <x v="0"/>
    <x v="5"/>
    <x v="27"/>
    <x v="148"/>
    <n v="7993000"/>
    <n v="9600000"/>
    <n v="1"/>
    <m/>
  </r>
  <r>
    <x v="0"/>
    <x v="5"/>
    <x v="27"/>
    <x v="62"/>
    <n v="13950000"/>
    <n v="14250000"/>
    <n v="1"/>
    <m/>
  </r>
  <r>
    <x v="0"/>
    <x v="5"/>
    <x v="27"/>
    <x v="64"/>
    <n v="13950000"/>
    <n v="14345000"/>
    <n v="1"/>
    <m/>
  </r>
  <r>
    <x v="0"/>
    <x v="5"/>
    <x v="28"/>
    <x v="66"/>
    <n v="12400000"/>
    <n v="12700000"/>
    <n v="3"/>
    <m/>
  </r>
  <r>
    <x v="0"/>
    <x v="5"/>
    <x v="28"/>
    <x v="136"/>
    <n v="12400000"/>
    <n v="12700000"/>
    <n v="3"/>
    <m/>
  </r>
  <r>
    <x v="0"/>
    <x v="5"/>
    <x v="29"/>
    <x v="67"/>
    <n v="13950000"/>
    <n v="14250000"/>
    <n v="1"/>
    <m/>
  </r>
  <r>
    <x v="0"/>
    <x v="5"/>
    <x v="30"/>
    <x v="69"/>
    <n v="13950000"/>
    <n v="14250000"/>
    <n v="1"/>
    <m/>
  </r>
  <r>
    <x v="0"/>
    <x v="5"/>
    <x v="30"/>
    <x v="70"/>
    <n v="13950000"/>
    <n v="14285000"/>
    <n v="3"/>
    <m/>
  </r>
  <r>
    <x v="0"/>
    <x v="5"/>
    <x v="30"/>
    <x v="193"/>
    <n v="9300000"/>
    <n v="9600000"/>
    <n v="1"/>
    <m/>
  </r>
  <r>
    <x v="0"/>
    <x v="5"/>
    <x v="31"/>
    <x v="71"/>
    <n v="6975000"/>
    <n v="11825000"/>
    <n v="2"/>
    <m/>
  </r>
  <r>
    <x v="0"/>
    <x v="5"/>
    <x v="31"/>
    <x v="153"/>
    <n v="13950000"/>
    <n v="14250000"/>
    <n v="1"/>
    <m/>
  </r>
  <r>
    <x v="0"/>
    <x v="5"/>
    <x v="31"/>
    <x v="160"/>
    <n v="13950000"/>
    <n v="14250000"/>
    <n v="2"/>
    <m/>
  </r>
  <r>
    <x v="0"/>
    <x v="5"/>
    <x v="31"/>
    <x v="138"/>
    <n v="13950000"/>
    <n v="14250000"/>
    <n v="2"/>
    <m/>
  </r>
  <r>
    <x v="0"/>
    <x v="5"/>
    <x v="32"/>
    <x v="72"/>
    <n v="10834333.3333333"/>
    <n v="11150000"/>
    <n v="3"/>
    <m/>
  </r>
  <r>
    <x v="0"/>
    <x v="5"/>
    <x v="33"/>
    <x v="73"/>
    <n v="7070000"/>
    <n v="23820000"/>
    <n v="1"/>
    <m/>
  </r>
  <r>
    <x v="0"/>
    <x v="5"/>
    <x v="33"/>
    <x v="75"/>
    <n v="10230000"/>
    <n v="13320000"/>
    <n v="5"/>
    <m/>
  </r>
  <r>
    <x v="0"/>
    <x v="5"/>
    <x v="33"/>
    <x v="76"/>
    <n v="11625000"/>
    <n v="11925000"/>
    <n v="2"/>
    <m/>
  </r>
  <r>
    <x v="0"/>
    <x v="5"/>
    <x v="56"/>
    <x v="232"/>
    <n v="9214000"/>
    <n v="9600000"/>
    <n v="1"/>
    <m/>
  </r>
  <r>
    <x v="0"/>
    <x v="5"/>
    <x v="34"/>
    <x v="77"/>
    <n v="11605000"/>
    <n v="11925000"/>
    <n v="2"/>
    <m/>
  </r>
  <r>
    <x v="0"/>
    <x v="6"/>
    <x v="35"/>
    <x v="78"/>
    <n v="12076333.3333333"/>
    <n v="12393000"/>
    <n v="3"/>
    <m/>
  </r>
  <r>
    <x v="0"/>
    <x v="6"/>
    <x v="35"/>
    <x v="140"/>
    <n v="6975000"/>
    <n v="14250000"/>
    <n v="2"/>
    <m/>
  </r>
  <r>
    <x v="0"/>
    <x v="6"/>
    <x v="36"/>
    <x v="80"/>
    <n v="10010000"/>
    <n v="10717666.8333333"/>
    <n v="6"/>
    <m/>
  </r>
  <r>
    <x v="0"/>
    <x v="6"/>
    <x v="36"/>
    <x v="81"/>
    <n v="12079400"/>
    <n v="12390000"/>
    <n v="5"/>
    <m/>
  </r>
  <r>
    <x v="0"/>
    <x v="6"/>
    <x v="36"/>
    <x v="82"/>
    <n v="10117363.636363599"/>
    <n v="12173272.727272701"/>
    <n v="11"/>
    <m/>
  </r>
  <r>
    <x v="0"/>
    <x v="6"/>
    <x v="36"/>
    <x v="83"/>
    <n v="12216333.3333333"/>
    <n v="12516333.3333333"/>
    <n v="3"/>
    <m/>
  </r>
  <r>
    <x v="0"/>
    <x v="6"/>
    <x v="36"/>
    <x v="84"/>
    <n v="11409727.272727299"/>
    <n v="12374272.727272701"/>
    <n v="22"/>
    <m/>
  </r>
  <r>
    <x v="0"/>
    <x v="6"/>
    <x v="36"/>
    <x v="85"/>
    <n v="8749000"/>
    <n v="9049000"/>
    <n v="1"/>
    <m/>
  </r>
  <r>
    <x v="0"/>
    <x v="6"/>
    <x v="37"/>
    <x v="86"/>
    <n v="10195125"/>
    <n v="10753500"/>
    <n v="8"/>
    <m/>
  </r>
  <r>
    <x v="0"/>
    <x v="6"/>
    <x v="37"/>
    <x v="87"/>
    <n v="13950000"/>
    <n v="14250000"/>
    <n v="1"/>
    <m/>
  </r>
  <r>
    <x v="0"/>
    <x v="6"/>
    <x v="37"/>
    <x v="233"/>
    <n v="10022666.6666667"/>
    <n v="11150000"/>
    <n v="3"/>
    <m/>
  </r>
  <r>
    <x v="0"/>
    <x v="6"/>
    <x v="37"/>
    <x v="234"/>
    <n v="13020000"/>
    <n v="13407652.544"/>
    <n v="5"/>
    <m/>
  </r>
  <r>
    <x v="0"/>
    <x v="6"/>
    <x v="37"/>
    <x v="88"/>
    <n v="12034333.3333333"/>
    <n v="12733333.3333333"/>
    <n v="3"/>
    <m/>
  </r>
  <r>
    <x v="0"/>
    <x v="6"/>
    <x v="37"/>
    <x v="89"/>
    <n v="12774250"/>
    <n v="13140574.307499999"/>
    <n v="4"/>
    <m/>
  </r>
  <r>
    <x v="0"/>
    <x v="6"/>
    <x v="38"/>
    <x v="155"/>
    <n v="9300000"/>
    <n v="9600000"/>
    <n v="1"/>
    <m/>
  </r>
  <r>
    <x v="0"/>
    <x v="6"/>
    <x v="38"/>
    <x v="108"/>
    <n v="13950000"/>
    <n v="14250000"/>
    <n v="1"/>
    <m/>
  </r>
  <r>
    <x v="0"/>
    <x v="6"/>
    <x v="38"/>
    <x v="90"/>
    <n v="13950000"/>
    <n v="14300000"/>
    <n v="1"/>
    <m/>
  </r>
  <r>
    <x v="0"/>
    <x v="6"/>
    <x v="39"/>
    <x v="91"/>
    <n v="9234500"/>
    <n v="9534500"/>
    <n v="2"/>
    <m/>
  </r>
  <r>
    <x v="0"/>
    <x v="6"/>
    <x v="39"/>
    <x v="92"/>
    <n v="10774888.888888899"/>
    <n v="11150000"/>
    <n v="9"/>
    <m/>
  </r>
  <r>
    <x v="0"/>
    <x v="6"/>
    <x v="39"/>
    <x v="93"/>
    <n v="10186600"/>
    <n v="13289800"/>
    <n v="5"/>
    <m/>
  </r>
  <r>
    <x v="0"/>
    <x v="6"/>
    <x v="40"/>
    <x v="94"/>
    <n v="10074750"/>
    <n v="10756750"/>
    <n v="4"/>
    <m/>
  </r>
  <r>
    <x v="0"/>
    <x v="6"/>
    <x v="40"/>
    <x v="95"/>
    <n v="13950000"/>
    <n v="14250000"/>
    <n v="1"/>
    <m/>
  </r>
  <r>
    <x v="0"/>
    <x v="6"/>
    <x v="40"/>
    <x v="96"/>
    <n v="11449166.6666667"/>
    <n v="11925000"/>
    <n v="6"/>
    <m/>
  </r>
  <r>
    <x v="0"/>
    <x v="6"/>
    <x v="40"/>
    <x v="97"/>
    <n v="10836666.6666667"/>
    <n v="11150000"/>
    <n v="3"/>
    <m/>
  </r>
  <r>
    <x v="0"/>
    <x v="6"/>
    <x v="40"/>
    <x v="98"/>
    <n v="12365000"/>
    <n v="12736666.6666667"/>
    <n v="3"/>
    <m/>
  </r>
  <r>
    <x v="2"/>
    <x v="0"/>
    <x v="1"/>
    <x v="144"/>
    <n v="6272000"/>
    <n v="22572000"/>
    <n v="1"/>
    <m/>
  </r>
  <r>
    <x v="2"/>
    <x v="0"/>
    <x v="2"/>
    <x v="235"/>
    <n v="6146000"/>
    <n v="66090000"/>
    <n v="1"/>
    <m/>
  </r>
  <r>
    <x v="2"/>
    <x v="0"/>
    <x v="57"/>
    <x v="141"/>
    <n v="8329000"/>
    <n v="38079000"/>
    <n v="1"/>
    <m/>
  </r>
  <r>
    <x v="2"/>
    <x v="1"/>
    <x v="51"/>
    <x v="110"/>
    <n v="8413000"/>
    <n v="39563000"/>
    <n v="1"/>
    <m/>
  </r>
  <r>
    <x v="2"/>
    <x v="2"/>
    <x v="13"/>
    <x v="105"/>
    <n v="7951000"/>
    <n v="38151000"/>
    <n v="1"/>
    <m/>
  </r>
  <r>
    <x v="2"/>
    <x v="2"/>
    <x v="13"/>
    <x v="106"/>
    <n v="5852000"/>
    <n v="70052000"/>
    <n v="1"/>
    <m/>
  </r>
  <r>
    <x v="2"/>
    <x v="2"/>
    <x v="15"/>
    <x v="236"/>
    <n v="12205000"/>
    <n v="25905000"/>
    <n v="1"/>
    <m/>
  </r>
  <r>
    <x v="2"/>
    <x v="3"/>
    <x v="62"/>
    <x v="237"/>
    <n v="8077000"/>
    <n v="49377000"/>
    <n v="1"/>
    <m/>
  </r>
  <r>
    <x v="3"/>
    <x v="0"/>
    <x v="48"/>
    <x v="238"/>
    <n v="7154000"/>
    <n v="57518000"/>
    <n v="1"/>
    <m/>
  </r>
  <r>
    <x v="3"/>
    <x v="0"/>
    <x v="7"/>
    <x v="11"/>
    <n v="7909000"/>
    <n v="17369000"/>
    <n v="1"/>
    <m/>
  </r>
  <r>
    <x v="3"/>
    <x v="1"/>
    <x v="43"/>
    <x v="163"/>
    <n v="7573000"/>
    <n v="41071000"/>
    <n v="1"/>
    <m/>
  </r>
  <r>
    <x v="3"/>
    <x v="1"/>
    <x v="51"/>
    <x v="239"/>
    <n v="7195500"/>
    <n v="45497500"/>
    <n v="2"/>
    <m/>
  </r>
  <r>
    <x v="3"/>
    <x v="1"/>
    <x v="51"/>
    <x v="114"/>
    <n v="7448000"/>
    <n v="68878000"/>
    <n v="1"/>
    <m/>
  </r>
  <r>
    <x v="3"/>
    <x v="1"/>
    <x v="52"/>
    <x v="240"/>
    <n v="8413000"/>
    <n v="27085000"/>
    <n v="1"/>
    <m/>
  </r>
  <r>
    <x v="3"/>
    <x v="1"/>
    <x v="9"/>
    <x v="16"/>
    <n v="9227500"/>
    <n v="29485000"/>
    <n v="2"/>
    <m/>
  </r>
  <r>
    <x v="3"/>
    <x v="1"/>
    <x v="9"/>
    <x v="169"/>
    <n v="9155000"/>
    <n v="22852500"/>
    <n v="2"/>
    <m/>
  </r>
  <r>
    <x v="3"/>
    <x v="2"/>
    <x v="13"/>
    <x v="106"/>
    <n v="8119000"/>
    <n v="58160000"/>
    <n v="1"/>
    <m/>
  </r>
  <r>
    <x v="3"/>
    <x v="2"/>
    <x v="14"/>
    <x v="38"/>
    <n v="7238000"/>
    <n v="54451000"/>
    <n v="1"/>
    <m/>
  </r>
  <r>
    <x v="3"/>
    <x v="3"/>
    <x v="62"/>
    <x v="237"/>
    <n v="7867000"/>
    <n v="58028000"/>
    <n v="1"/>
    <m/>
  </r>
  <r>
    <x v="3"/>
    <x v="3"/>
    <x v="17"/>
    <x v="43"/>
    <n v="9267000"/>
    <n v="20294000"/>
    <n v="1"/>
    <m/>
  </r>
  <r>
    <x v="3"/>
    <x v="4"/>
    <x v="18"/>
    <x v="178"/>
    <n v="9208000"/>
    <n v="18923000"/>
    <n v="1"/>
    <m/>
  </r>
  <r>
    <x v="3"/>
    <x v="4"/>
    <x v="20"/>
    <x v="49"/>
    <n v="9043000"/>
    <n v="19950000"/>
    <n v="1"/>
    <m/>
  </r>
  <r>
    <x v="3"/>
    <x v="4"/>
    <x v="21"/>
    <x v="50"/>
    <n v="7448000"/>
    <n v="11569000"/>
    <n v="1"/>
    <m/>
  </r>
  <r>
    <x v="3"/>
    <x v="4"/>
    <x v="23"/>
    <x v="182"/>
    <n v="9221000"/>
    <n v="29133000"/>
    <n v="1"/>
    <m/>
  </r>
  <r>
    <x v="3"/>
    <x v="4"/>
    <x v="23"/>
    <x v="40"/>
    <n v="9273000"/>
    <n v="21286000"/>
    <n v="1"/>
    <m/>
  </r>
  <r>
    <x v="3"/>
    <x v="5"/>
    <x v="26"/>
    <x v="214"/>
    <n v="8371000"/>
    <n v="35627000"/>
    <n v="1"/>
    <m/>
  </r>
  <r>
    <x v="3"/>
    <x v="5"/>
    <x v="30"/>
    <x v="69"/>
    <n v="13949000"/>
    <n v="14156782.85"/>
    <n v="2"/>
    <m/>
  </r>
  <r>
    <x v="3"/>
    <x v="5"/>
    <x v="30"/>
    <x v="70"/>
    <n v="8539000"/>
    <n v="9438287"/>
    <n v="1"/>
    <m/>
  </r>
  <r>
    <x v="3"/>
    <x v="6"/>
    <x v="36"/>
    <x v="85"/>
    <n v="8581000"/>
    <n v="29948000"/>
    <n v="1"/>
    <m/>
  </r>
  <r>
    <x v="4"/>
    <x v="0"/>
    <x v="7"/>
    <x v="12"/>
    <n v="4650000"/>
    <n v="9453013.0150000006"/>
    <n v="2"/>
    <m/>
  </r>
  <r>
    <x v="4"/>
    <x v="1"/>
    <x v="44"/>
    <x v="119"/>
    <n v="9283500"/>
    <n v="9588707.7799999993"/>
    <n v="2"/>
    <m/>
  </r>
  <r>
    <x v="4"/>
    <x v="1"/>
    <x v="8"/>
    <x v="15"/>
    <n v="8581000"/>
    <n v="16434370.289999999"/>
    <n v="1"/>
    <m/>
  </r>
  <r>
    <x v="4"/>
    <x v="1"/>
    <x v="8"/>
    <x v="241"/>
    <n v="4650000"/>
    <n v="9718070.2200000007"/>
    <n v="2"/>
    <m/>
  </r>
  <r>
    <x v="4"/>
    <x v="1"/>
    <x v="9"/>
    <x v="170"/>
    <n v="9300000"/>
    <n v="9606025.0299999993"/>
    <n v="1"/>
    <m/>
  </r>
  <r>
    <x v="4"/>
    <x v="1"/>
    <x v="9"/>
    <x v="51"/>
    <n v="9300000"/>
    <n v="9571842.5299999993"/>
    <n v="1"/>
    <m/>
  </r>
  <r>
    <x v="4"/>
    <x v="1"/>
    <x v="9"/>
    <x v="21"/>
    <n v="9254000"/>
    <n v="9605505.2300000004"/>
    <n v="1"/>
    <m/>
  </r>
  <r>
    <x v="4"/>
    <x v="1"/>
    <x v="10"/>
    <x v="22"/>
    <n v="9300000"/>
    <n v="9606025.0299999993"/>
    <n v="2"/>
    <m/>
  </r>
  <r>
    <x v="4"/>
    <x v="1"/>
    <x v="10"/>
    <x v="24"/>
    <n v="13950000"/>
    <n v="14322152.5"/>
    <n v="2"/>
    <m/>
  </r>
  <r>
    <x v="4"/>
    <x v="1"/>
    <x v="10"/>
    <x v="26"/>
    <n v="9296500"/>
    <n v="9596892.9649999999"/>
    <n v="2"/>
    <m/>
  </r>
  <r>
    <x v="4"/>
    <x v="1"/>
    <x v="12"/>
    <x v="32"/>
    <n v="9273500"/>
    <n v="9588634.3300000001"/>
    <n v="2"/>
    <m/>
  </r>
  <r>
    <x v="4"/>
    <x v="1"/>
    <x v="12"/>
    <x v="150"/>
    <n v="9250500"/>
    <n v="9605465.6799999997"/>
    <n v="2"/>
    <m/>
  </r>
  <r>
    <x v="4"/>
    <x v="3"/>
    <x v="17"/>
    <x v="43"/>
    <n v="9300000"/>
    <n v="9571842.5299999993"/>
    <n v="2"/>
    <m/>
  </r>
  <r>
    <x v="4"/>
    <x v="3"/>
    <x v="17"/>
    <x v="44"/>
    <n v="9273750"/>
    <n v="9588637.1549999993"/>
    <n v="4"/>
    <m/>
  </r>
  <r>
    <x v="4"/>
    <x v="3"/>
    <x v="17"/>
    <x v="45"/>
    <n v="9300000"/>
    <n v="9606025.0299999993"/>
    <n v="2"/>
    <m/>
  </r>
  <r>
    <x v="4"/>
    <x v="4"/>
    <x v="18"/>
    <x v="47"/>
    <n v="9175000"/>
    <n v="9604612.5299999993"/>
    <n v="1"/>
    <m/>
  </r>
  <r>
    <x v="4"/>
    <x v="4"/>
    <x v="19"/>
    <x v="124"/>
    <n v="6066166.6666666698"/>
    <n v="9604504.3699999992"/>
    <n v="6"/>
    <m/>
  </r>
  <r>
    <x v="4"/>
    <x v="4"/>
    <x v="19"/>
    <x v="48"/>
    <n v="9278000"/>
    <n v="9599714.7533333302"/>
    <n v="3"/>
    <m/>
  </r>
  <r>
    <x v="4"/>
    <x v="4"/>
    <x v="19"/>
    <x v="128"/>
    <n v="9254000"/>
    <n v="9605505.2300000004"/>
    <n v="1"/>
    <m/>
  </r>
  <r>
    <x v="4"/>
    <x v="4"/>
    <x v="20"/>
    <x v="49"/>
    <n v="10576666.6666667"/>
    <n v="11172804.2366667"/>
    <n v="3"/>
    <m/>
  </r>
  <r>
    <x v="4"/>
    <x v="4"/>
    <x v="20"/>
    <x v="130"/>
    <n v="9273000"/>
    <n v="9587534.9000000004"/>
    <n v="1"/>
    <m/>
  </r>
  <r>
    <x v="4"/>
    <x v="4"/>
    <x v="20"/>
    <x v="179"/>
    <n v="9208000"/>
    <n v="9604985.4299999997"/>
    <n v="1"/>
    <m/>
  </r>
  <r>
    <x v="4"/>
    <x v="4"/>
    <x v="22"/>
    <x v="132"/>
    <n v="11538500"/>
    <n v="11976750.09"/>
    <n v="2"/>
    <m/>
  </r>
  <r>
    <x v="4"/>
    <x v="4"/>
    <x v="22"/>
    <x v="53"/>
    <n v="9300000"/>
    <n v="9606025.0299999993"/>
    <n v="1"/>
    <m/>
  </r>
  <r>
    <x v="4"/>
    <x v="4"/>
    <x v="22"/>
    <x v="152"/>
    <n v="9300000"/>
    <n v="9587840"/>
    <n v="1"/>
    <m/>
  </r>
  <r>
    <x v="4"/>
    <x v="4"/>
    <x v="22"/>
    <x v="54"/>
    <n v="9300000"/>
    <n v="9606025.0299999993"/>
    <n v="1"/>
    <m/>
  </r>
  <r>
    <x v="4"/>
    <x v="4"/>
    <x v="24"/>
    <x v="56"/>
    <n v="13950000"/>
    <n v="14383623.09"/>
    <n v="1"/>
    <m/>
  </r>
  <r>
    <x v="4"/>
    <x v="4"/>
    <x v="24"/>
    <x v="57"/>
    <n v="9208000"/>
    <n v="9604985.4299999997"/>
    <n v="2"/>
    <m/>
  </r>
  <r>
    <x v="4"/>
    <x v="4"/>
    <x v="24"/>
    <x v="141"/>
    <n v="9300000"/>
    <n v="9606025.0299999993"/>
    <n v="1"/>
    <m/>
  </r>
  <r>
    <x v="4"/>
    <x v="4"/>
    <x v="25"/>
    <x v="58"/>
    <n v="9296500"/>
    <n v="9605985.4800000004"/>
    <n v="2"/>
    <m/>
  </r>
  <r>
    <x v="4"/>
    <x v="4"/>
    <x v="25"/>
    <x v="133"/>
    <n v="9300000"/>
    <n v="9606025.0299999993"/>
    <n v="1"/>
    <m/>
  </r>
  <r>
    <x v="4"/>
    <x v="4"/>
    <x v="55"/>
    <x v="146"/>
    <n v="4610500"/>
    <n v="9605066.1649999991"/>
    <n v="2"/>
    <m/>
  </r>
  <r>
    <x v="4"/>
    <x v="5"/>
    <x v="27"/>
    <x v="62"/>
    <n v="9300000"/>
    <n v="9553657.5"/>
    <n v="1"/>
    <m/>
  </r>
  <r>
    <x v="4"/>
    <x v="5"/>
    <x v="27"/>
    <x v="242"/>
    <n v="9278800"/>
    <n v="9587600.4399999995"/>
    <n v="5"/>
    <m/>
  </r>
  <r>
    <x v="4"/>
    <x v="5"/>
    <x v="27"/>
    <x v="243"/>
    <n v="9300000"/>
    <n v="9587840"/>
    <n v="1"/>
    <m/>
  </r>
  <r>
    <x v="4"/>
    <x v="5"/>
    <x v="28"/>
    <x v="66"/>
    <n v="9300000"/>
    <n v="9606025.0299999993"/>
    <n v="3"/>
    <m/>
  </r>
  <r>
    <x v="4"/>
    <x v="5"/>
    <x v="30"/>
    <x v="69"/>
    <n v="8665000"/>
    <n v="9580664.5"/>
    <n v="1"/>
    <m/>
  </r>
  <r>
    <x v="4"/>
    <x v="5"/>
    <x v="30"/>
    <x v="70"/>
    <n v="9300000"/>
    <n v="9606025.0299999993"/>
    <n v="1"/>
    <m/>
  </r>
  <r>
    <x v="4"/>
    <x v="5"/>
    <x v="30"/>
    <x v="193"/>
    <n v="9300000"/>
    <n v="9606025.0299999993"/>
    <n v="1"/>
    <m/>
  </r>
  <r>
    <x v="4"/>
    <x v="5"/>
    <x v="31"/>
    <x v="71"/>
    <n v="9300000"/>
    <n v="9587840"/>
    <n v="1"/>
    <m/>
  </r>
  <r>
    <x v="4"/>
    <x v="5"/>
    <x v="31"/>
    <x v="137"/>
    <n v="9077333.3333333302"/>
    <n v="10954687.7266667"/>
    <n v="3"/>
    <m/>
  </r>
  <r>
    <x v="4"/>
    <x v="5"/>
    <x v="31"/>
    <x v="153"/>
    <n v="9300000"/>
    <n v="9594630.8633333296"/>
    <n v="3"/>
    <m/>
  </r>
  <r>
    <x v="4"/>
    <x v="5"/>
    <x v="31"/>
    <x v="138"/>
    <n v="9300000"/>
    <n v="9606025.0299999993"/>
    <n v="1"/>
    <m/>
  </r>
  <r>
    <x v="4"/>
    <x v="5"/>
    <x v="32"/>
    <x v="72"/>
    <n v="13950000"/>
    <n v="14349430.050000001"/>
    <n v="1"/>
    <m/>
  </r>
  <r>
    <x v="4"/>
    <x v="5"/>
    <x v="33"/>
    <x v="76"/>
    <n v="9300000"/>
    <n v="9606025.0299999993"/>
    <n v="1"/>
    <m/>
  </r>
  <r>
    <x v="4"/>
    <x v="5"/>
    <x v="56"/>
    <x v="139"/>
    <n v="9300000"/>
    <n v="9571793.4299999997"/>
    <n v="1"/>
    <m/>
  </r>
  <r>
    <x v="4"/>
    <x v="6"/>
    <x v="36"/>
    <x v="83"/>
    <n v="9300000"/>
    <n v="9606025.0299999993"/>
    <n v="1"/>
    <m/>
  </r>
  <r>
    <x v="4"/>
    <x v="6"/>
    <x v="39"/>
    <x v="92"/>
    <n v="9221000"/>
    <n v="9570949.8300000001"/>
    <n v="1"/>
    <m/>
  </r>
  <r>
    <x v="5"/>
    <x v="0"/>
    <x v="58"/>
    <x v="36"/>
    <n v="13950000"/>
    <n v="14396307.92"/>
    <n v="1"/>
    <m/>
  </r>
  <r>
    <x v="5"/>
    <x v="0"/>
    <x v="5"/>
    <x v="6"/>
    <n v="9001000"/>
    <n v="9509520.3800000008"/>
    <n v="1"/>
    <m/>
  </r>
  <r>
    <x v="5"/>
    <x v="0"/>
    <x v="5"/>
    <x v="9"/>
    <n v="9227000"/>
    <n v="14614405.84"/>
    <n v="1"/>
    <m/>
  </r>
  <r>
    <x v="5"/>
    <x v="1"/>
    <x v="43"/>
    <x v="36"/>
    <n v="13950000"/>
    <n v="14362517"/>
    <n v="1"/>
    <m/>
  </r>
  <r>
    <x v="5"/>
    <x v="1"/>
    <x v="43"/>
    <x v="163"/>
    <n v="9300000"/>
    <n v="9731968.1099999994"/>
    <n v="1"/>
    <m/>
  </r>
  <r>
    <x v="5"/>
    <x v="1"/>
    <x v="43"/>
    <x v="164"/>
    <n v="9263500"/>
    <n v="9951433.0899999999"/>
    <n v="2"/>
    <m/>
  </r>
  <r>
    <x v="5"/>
    <x v="1"/>
    <x v="43"/>
    <x v="102"/>
    <n v="11130500"/>
    <n v="17336811.524999999"/>
    <n v="2"/>
    <m/>
  </r>
  <r>
    <x v="5"/>
    <x v="1"/>
    <x v="52"/>
    <x v="167"/>
    <n v="9286000"/>
    <n v="9891459.8499999996"/>
    <n v="1"/>
    <m/>
  </r>
  <r>
    <x v="5"/>
    <x v="1"/>
    <x v="45"/>
    <x v="208"/>
    <n v="9300000"/>
    <n v="10298614.58"/>
    <n v="1"/>
    <m/>
  </r>
  <r>
    <x v="5"/>
    <x v="3"/>
    <x v="17"/>
    <x v="45"/>
    <n v="9300000"/>
    <n v="9586264.25"/>
    <n v="1"/>
    <m/>
  </r>
  <r>
    <x v="5"/>
    <x v="4"/>
    <x v="19"/>
    <x v="48"/>
    <n v="9300000"/>
    <n v="15423769.890000001"/>
    <n v="1"/>
    <m/>
  </r>
  <r>
    <x v="5"/>
    <x v="4"/>
    <x v="19"/>
    <x v="128"/>
    <n v="9267000"/>
    <n v="13608490.49"/>
    <n v="1"/>
    <m/>
  </r>
  <r>
    <x v="5"/>
    <x v="4"/>
    <x v="65"/>
    <x v="181"/>
    <n v="9247000"/>
    <n v="19338670.390000001"/>
    <n v="1"/>
    <m/>
  </r>
  <r>
    <x v="5"/>
    <x v="4"/>
    <x v="55"/>
    <x v="134"/>
    <n v="13950000"/>
    <n v="14362517"/>
    <n v="1"/>
    <m/>
  </r>
  <r>
    <x v="6"/>
    <x v="0"/>
    <x v="48"/>
    <x v="219"/>
    <n v="13950000"/>
    <n v="14374435"/>
    <n v="1"/>
    <m/>
  </r>
  <r>
    <x v="6"/>
    <x v="0"/>
    <x v="41"/>
    <x v="99"/>
    <n v="8329000"/>
    <n v="9512858.0800000001"/>
    <n v="1"/>
    <m/>
  </r>
  <r>
    <x v="6"/>
    <x v="0"/>
    <x v="6"/>
    <x v="10"/>
    <n v="9182000"/>
    <n v="9493383.3399999999"/>
    <n v="1"/>
    <m/>
  </r>
  <r>
    <x v="6"/>
    <x v="0"/>
    <x v="7"/>
    <x v="12"/>
    <n v="6482000"/>
    <n v="45798458.43"/>
    <n v="1"/>
    <m/>
  </r>
  <r>
    <x v="6"/>
    <x v="0"/>
    <x v="7"/>
    <x v="149"/>
    <n v="9300000"/>
    <n v="9406434.8000000007"/>
    <n v="1"/>
    <m/>
  </r>
  <r>
    <x v="6"/>
    <x v="1"/>
    <x v="43"/>
    <x v="244"/>
    <n v="8119000"/>
    <n v="34035713.43"/>
    <n v="1"/>
    <m/>
  </r>
  <r>
    <x v="6"/>
    <x v="1"/>
    <x v="9"/>
    <x v="16"/>
    <n v="8875000"/>
    <n v="24297461.079999998"/>
    <n v="1"/>
    <m/>
  </r>
  <r>
    <x v="6"/>
    <x v="1"/>
    <x v="9"/>
    <x v="170"/>
    <n v="9300000"/>
    <n v="9567607.5"/>
    <n v="1"/>
    <m/>
  </r>
  <r>
    <x v="6"/>
    <x v="1"/>
    <x v="10"/>
    <x v="217"/>
    <n v="9300000"/>
    <n v="9601790"/>
    <n v="1"/>
    <m/>
  </r>
  <r>
    <x v="6"/>
    <x v="1"/>
    <x v="11"/>
    <x v="31"/>
    <n v="9300000"/>
    <n v="9567607.5"/>
    <n v="1"/>
    <m/>
  </r>
  <r>
    <x v="6"/>
    <x v="1"/>
    <x v="12"/>
    <x v="32"/>
    <n v="13950000"/>
    <n v="14340252.5"/>
    <n v="1"/>
    <m/>
  </r>
  <r>
    <x v="6"/>
    <x v="1"/>
    <x v="12"/>
    <x v="150"/>
    <n v="13950000"/>
    <n v="14374435"/>
    <n v="1"/>
    <m/>
  </r>
  <r>
    <x v="6"/>
    <x v="2"/>
    <x v="15"/>
    <x v="236"/>
    <n v="13950000"/>
    <n v="14340252.5"/>
    <n v="1"/>
    <m/>
  </r>
  <r>
    <x v="6"/>
    <x v="4"/>
    <x v="18"/>
    <x v="178"/>
    <n v="9254000"/>
    <n v="9606024.2899999991"/>
    <n v="1"/>
    <m/>
  </r>
  <r>
    <x v="6"/>
    <x v="4"/>
    <x v="19"/>
    <x v="124"/>
    <n v="13950000"/>
    <n v="14298866.25"/>
    <n v="2"/>
    <m/>
  </r>
  <r>
    <x v="6"/>
    <x v="4"/>
    <x v="19"/>
    <x v="125"/>
    <n v="9085000"/>
    <n v="27215583.359999999"/>
    <n v="1"/>
    <m/>
  </r>
  <r>
    <x v="6"/>
    <x v="4"/>
    <x v="20"/>
    <x v="49"/>
    <n v="8959000"/>
    <n v="9567607.5"/>
    <n v="1"/>
    <m/>
  </r>
  <r>
    <x v="6"/>
    <x v="4"/>
    <x v="20"/>
    <x v="130"/>
    <n v="9300000"/>
    <n v="9406434.8000000007"/>
    <n v="1"/>
    <m/>
  </r>
  <r>
    <x v="6"/>
    <x v="4"/>
    <x v="22"/>
    <x v="132"/>
    <n v="8161000"/>
    <n v="9601790"/>
    <n v="1"/>
    <m/>
  </r>
  <r>
    <x v="6"/>
    <x v="4"/>
    <x v="22"/>
    <x v="152"/>
    <n v="9300000"/>
    <n v="9406434.8000000007"/>
    <n v="1"/>
    <m/>
  </r>
  <r>
    <x v="6"/>
    <x v="4"/>
    <x v="22"/>
    <x v="54"/>
    <n v="9001000"/>
    <n v="9601790"/>
    <n v="1"/>
    <m/>
  </r>
  <r>
    <x v="6"/>
    <x v="4"/>
    <x v="65"/>
    <x v="209"/>
    <n v="13950000"/>
    <n v="14333048.75"/>
    <n v="2"/>
    <m/>
  </r>
  <r>
    <x v="6"/>
    <x v="5"/>
    <x v="26"/>
    <x v="159"/>
    <n v="8623000"/>
    <n v="19164402.059999999"/>
    <n v="1"/>
    <m/>
  </r>
  <r>
    <x v="6"/>
    <x v="5"/>
    <x v="27"/>
    <x v="62"/>
    <n v="8245000"/>
    <n v="9567607.5"/>
    <n v="1"/>
    <m/>
  </r>
  <r>
    <x v="6"/>
    <x v="5"/>
    <x v="27"/>
    <x v="242"/>
    <n v="8623000"/>
    <n v="9567607.5"/>
    <n v="1"/>
    <m/>
  </r>
  <r>
    <x v="6"/>
    <x v="5"/>
    <x v="30"/>
    <x v="70"/>
    <n v="9247000"/>
    <n v="9611790"/>
    <n v="1"/>
    <m/>
  </r>
  <r>
    <x v="6"/>
    <x v="5"/>
    <x v="31"/>
    <x v="71"/>
    <n v="11601000"/>
    <n v="11830667.25"/>
    <n v="2"/>
    <m/>
  </r>
  <r>
    <x v="6"/>
    <x v="5"/>
    <x v="31"/>
    <x v="137"/>
    <n v="10600333.3333333"/>
    <n v="11586369.766666699"/>
    <n v="3"/>
    <m/>
  </r>
  <r>
    <x v="6"/>
    <x v="5"/>
    <x v="31"/>
    <x v="153"/>
    <n v="8684500"/>
    <n v="10856542.5"/>
    <n v="2"/>
    <m/>
  </r>
  <r>
    <x v="6"/>
    <x v="5"/>
    <x v="33"/>
    <x v="73"/>
    <n v="6173666.6666666698"/>
    <n v="9513883.2666666694"/>
    <n v="3"/>
    <m/>
  </r>
  <r>
    <x v="6"/>
    <x v="5"/>
    <x v="33"/>
    <x v="76"/>
    <n v="9106000"/>
    <n v="9446727.9749999996"/>
    <n v="4"/>
    <m/>
  </r>
  <r>
    <x v="6"/>
    <x v="6"/>
    <x v="36"/>
    <x v="84"/>
    <n v="7821857.1428571399"/>
    <n v="12329467.527142899"/>
    <n v="7"/>
    <m/>
  </r>
  <r>
    <x v="6"/>
    <x v="6"/>
    <x v="37"/>
    <x v="233"/>
    <n v="6975000"/>
    <n v="14374435"/>
    <n v="2"/>
    <m/>
  </r>
  <r>
    <x v="6"/>
    <x v="6"/>
    <x v="38"/>
    <x v="155"/>
    <n v="9292500"/>
    <n v="9389343.5500000007"/>
    <n v="8"/>
    <m/>
  </r>
  <r>
    <x v="7"/>
    <x v="0"/>
    <x v="2"/>
    <x v="224"/>
    <n v="9300000"/>
    <n v="9689413.2300000004"/>
    <n v="1"/>
    <m/>
  </r>
  <r>
    <x v="7"/>
    <x v="0"/>
    <x v="7"/>
    <x v="11"/>
    <n v="9300000"/>
    <n v="9620978.5999999996"/>
    <n v="1"/>
    <m/>
  </r>
  <r>
    <x v="7"/>
    <x v="0"/>
    <x v="7"/>
    <x v="12"/>
    <n v="12397666.6666667"/>
    <n v="12895849.516666699"/>
    <n v="3"/>
    <m/>
  </r>
  <r>
    <x v="7"/>
    <x v="0"/>
    <x v="7"/>
    <x v="13"/>
    <n v="9300000"/>
    <n v="9620978.5999999996"/>
    <n v="1"/>
    <m/>
  </r>
  <r>
    <x v="7"/>
    <x v="0"/>
    <x v="7"/>
    <x v="199"/>
    <n v="9300000"/>
    <n v="9620978.5999999996"/>
    <n v="1"/>
    <m/>
  </r>
  <r>
    <x v="7"/>
    <x v="0"/>
    <x v="7"/>
    <x v="14"/>
    <n v="9300000"/>
    <n v="9620978.5999999996"/>
    <n v="1"/>
    <m/>
  </r>
  <r>
    <x v="7"/>
    <x v="0"/>
    <x v="7"/>
    <x v="149"/>
    <n v="9300000"/>
    <n v="9620978.5999999996"/>
    <n v="1"/>
    <m/>
  </r>
  <r>
    <x v="7"/>
    <x v="0"/>
    <x v="7"/>
    <x v="162"/>
    <n v="9300000"/>
    <n v="9620978.5999999996"/>
    <n v="1"/>
    <m/>
  </r>
  <r>
    <x v="7"/>
    <x v="0"/>
    <x v="7"/>
    <x v="157"/>
    <n v="9300000"/>
    <n v="9665111.2699999996"/>
    <n v="2"/>
    <m/>
  </r>
  <r>
    <x v="7"/>
    <x v="5"/>
    <x v="26"/>
    <x v="158"/>
    <n v="13950000"/>
    <n v="14406767.9"/>
    <n v="1"/>
    <m/>
  </r>
  <r>
    <x v="7"/>
    <x v="5"/>
    <x v="26"/>
    <x v="159"/>
    <n v="9198000"/>
    <n v="9619826"/>
    <n v="2"/>
    <m/>
  </r>
  <r>
    <x v="7"/>
    <x v="5"/>
    <x v="27"/>
    <x v="62"/>
    <n v="13950000"/>
    <n v="14406767.9"/>
    <n v="1"/>
    <m/>
  </r>
  <r>
    <x v="7"/>
    <x v="5"/>
    <x v="27"/>
    <x v="64"/>
    <n v="9254000"/>
    <n v="9824039.1999999993"/>
    <n v="1"/>
    <m/>
  </r>
  <r>
    <x v="7"/>
    <x v="5"/>
    <x v="28"/>
    <x v="65"/>
    <n v="8127500"/>
    <n v="10816035.942500001"/>
    <n v="4"/>
    <m/>
  </r>
  <r>
    <x v="7"/>
    <x v="5"/>
    <x v="28"/>
    <x v="66"/>
    <n v="13950000"/>
    <n v="14403642.9"/>
    <n v="2"/>
    <m/>
  </r>
  <r>
    <x v="7"/>
    <x v="5"/>
    <x v="30"/>
    <x v="70"/>
    <n v="13950000"/>
    <n v="14406767.9"/>
    <n v="1"/>
    <m/>
  </r>
  <r>
    <x v="7"/>
    <x v="5"/>
    <x v="31"/>
    <x v="71"/>
    <n v="13950000"/>
    <n v="14406767.9"/>
    <n v="1"/>
    <m/>
  </r>
  <r>
    <x v="7"/>
    <x v="5"/>
    <x v="31"/>
    <x v="137"/>
    <n v="9765000"/>
    <n v="12939923.174000001"/>
    <n v="10"/>
    <m/>
  </r>
  <r>
    <x v="7"/>
    <x v="5"/>
    <x v="31"/>
    <x v="153"/>
    <n v="10843000"/>
    <n v="13079284.506666699"/>
    <n v="3"/>
    <m/>
  </r>
  <r>
    <x v="7"/>
    <x v="5"/>
    <x v="31"/>
    <x v="160"/>
    <n v="13950000"/>
    <n v="14406767.9"/>
    <n v="1"/>
    <m/>
  </r>
  <r>
    <x v="7"/>
    <x v="5"/>
    <x v="31"/>
    <x v="138"/>
    <n v="9227000"/>
    <n v="9620153.6999999993"/>
    <n v="1"/>
    <m/>
  </r>
  <r>
    <x v="7"/>
    <x v="5"/>
    <x v="34"/>
    <x v="77"/>
    <n v="9286000"/>
    <n v="9675266.2799999993"/>
    <n v="1"/>
    <m/>
  </r>
  <r>
    <x v="8"/>
    <x v="0"/>
    <x v="1"/>
    <x v="144"/>
    <n v="9280000"/>
    <n v="9524000"/>
    <n v="1"/>
    <m/>
  </r>
  <r>
    <x v="8"/>
    <x v="0"/>
    <x v="57"/>
    <x v="141"/>
    <n v="9300000"/>
    <n v="9522000"/>
    <n v="1"/>
    <m/>
  </r>
  <r>
    <x v="8"/>
    <x v="0"/>
    <x v="57"/>
    <x v="245"/>
    <n v="9241000"/>
    <n v="9523000"/>
    <n v="1"/>
    <m/>
  </r>
  <r>
    <x v="8"/>
    <x v="0"/>
    <x v="57"/>
    <x v="246"/>
    <n v="9227000"/>
    <n v="9526000"/>
    <n v="1"/>
    <m/>
  </r>
  <r>
    <x v="9"/>
    <x v="0"/>
    <x v="48"/>
    <x v="219"/>
    <n v="9208000"/>
    <n v="9558483.1199999992"/>
    <n v="1"/>
    <m/>
  </r>
  <r>
    <x v="9"/>
    <x v="0"/>
    <x v="1"/>
    <x v="2"/>
    <n v="9085000"/>
    <n v="9556049.1699999999"/>
    <n v="1"/>
    <m/>
  </r>
  <r>
    <x v="9"/>
    <x v="0"/>
    <x v="4"/>
    <x v="5"/>
    <n v="8959000"/>
    <n v="29200000"/>
    <n v="1"/>
    <m/>
  </r>
  <r>
    <x v="9"/>
    <x v="0"/>
    <x v="7"/>
    <x v="11"/>
    <n v="9791000"/>
    <n v="19408498.327142902"/>
    <n v="7"/>
    <m/>
  </r>
  <r>
    <x v="9"/>
    <x v="0"/>
    <x v="7"/>
    <x v="118"/>
    <n v="12639250"/>
    <n v="14900000"/>
    <n v="4"/>
    <m/>
  </r>
  <r>
    <x v="9"/>
    <x v="0"/>
    <x v="7"/>
    <x v="12"/>
    <n v="11695333.3333333"/>
    <n v="15872222.624444401"/>
    <n v="9"/>
    <m/>
  </r>
  <r>
    <x v="9"/>
    <x v="0"/>
    <x v="7"/>
    <x v="13"/>
    <n v="10865125"/>
    <n v="11635036.731249999"/>
    <n v="8"/>
    <m/>
  </r>
  <r>
    <x v="9"/>
    <x v="0"/>
    <x v="7"/>
    <x v="199"/>
    <n v="10692666.6666667"/>
    <n v="13865521.293333299"/>
    <n v="6"/>
    <m/>
  </r>
  <r>
    <x v="9"/>
    <x v="0"/>
    <x v="7"/>
    <x v="14"/>
    <n v="9300000"/>
    <n v="12990000"/>
    <n v="1"/>
    <m/>
  </r>
  <r>
    <x v="9"/>
    <x v="0"/>
    <x v="7"/>
    <x v="149"/>
    <n v="11651714.2857143"/>
    <n v="14321923.4785714"/>
    <n v="7"/>
    <m/>
  </r>
  <r>
    <x v="9"/>
    <x v="0"/>
    <x v="7"/>
    <x v="157"/>
    <n v="11202500"/>
    <n v="14439073.095000001"/>
    <n v="2"/>
    <m/>
  </r>
  <r>
    <x v="9"/>
    <x v="1"/>
    <x v="50"/>
    <x v="111"/>
    <n v="13778000"/>
    <n v="14278487.779999999"/>
    <n v="1"/>
    <m/>
  </r>
  <r>
    <x v="9"/>
    <x v="1"/>
    <x v="43"/>
    <x v="163"/>
    <n v="8854000"/>
    <n v="18541750.344999999"/>
    <n v="2"/>
    <m/>
  </r>
  <r>
    <x v="9"/>
    <x v="1"/>
    <x v="43"/>
    <x v="206"/>
    <n v="7028000"/>
    <n v="55228194.890000001"/>
    <n v="1"/>
    <m/>
  </r>
  <r>
    <x v="9"/>
    <x v="1"/>
    <x v="43"/>
    <x v="142"/>
    <n v="8875000"/>
    <n v="13103908.42"/>
    <n v="1"/>
    <m/>
  </r>
  <r>
    <x v="9"/>
    <x v="1"/>
    <x v="43"/>
    <x v="143"/>
    <n v="8704000"/>
    <n v="16350000"/>
    <n v="2"/>
    <m/>
  </r>
  <r>
    <x v="9"/>
    <x v="1"/>
    <x v="43"/>
    <x v="39"/>
    <n v="6608000"/>
    <n v="12601626.1"/>
    <n v="1"/>
    <m/>
  </r>
  <r>
    <x v="9"/>
    <x v="1"/>
    <x v="51"/>
    <x v="110"/>
    <n v="9300000"/>
    <n v="9716049.4100000001"/>
    <n v="1"/>
    <m/>
  </r>
  <r>
    <x v="9"/>
    <x v="1"/>
    <x v="51"/>
    <x v="247"/>
    <n v="9300000"/>
    <n v="9711600"/>
    <n v="1"/>
    <m/>
  </r>
  <r>
    <x v="9"/>
    <x v="1"/>
    <x v="51"/>
    <x v="114"/>
    <n v="8814500"/>
    <n v="22851260.975000001"/>
    <n v="2"/>
    <m/>
  </r>
  <r>
    <x v="9"/>
    <x v="1"/>
    <x v="51"/>
    <x v="248"/>
    <n v="9297000"/>
    <n v="9597899.5399999991"/>
    <n v="1"/>
    <m/>
  </r>
  <r>
    <x v="9"/>
    <x v="1"/>
    <x v="60"/>
    <x v="166"/>
    <n v="8772500"/>
    <n v="18979333.32"/>
    <n v="2"/>
    <m/>
  </r>
  <r>
    <x v="9"/>
    <x v="1"/>
    <x v="52"/>
    <x v="167"/>
    <n v="9227500"/>
    <n v="12312159.810000001"/>
    <n v="2"/>
    <m/>
  </r>
  <r>
    <x v="9"/>
    <x v="1"/>
    <x v="52"/>
    <x v="163"/>
    <n v="13949000"/>
    <n v="14449995.17"/>
    <n v="2"/>
    <m/>
  </r>
  <r>
    <x v="9"/>
    <x v="1"/>
    <x v="52"/>
    <x v="168"/>
    <n v="8203000"/>
    <n v="37340924.75"/>
    <n v="1"/>
    <m/>
  </r>
  <r>
    <x v="9"/>
    <x v="1"/>
    <x v="45"/>
    <x v="104"/>
    <n v="8434500"/>
    <n v="26846082.555"/>
    <n v="2"/>
    <m/>
  </r>
  <r>
    <x v="9"/>
    <x v="1"/>
    <x v="45"/>
    <x v="36"/>
    <n v="9267000"/>
    <n v="27650806.390000001"/>
    <n v="1"/>
    <m/>
  </r>
  <r>
    <x v="9"/>
    <x v="1"/>
    <x v="53"/>
    <x v="32"/>
    <n v="8904000"/>
    <n v="9818894.8450000007"/>
    <n v="2"/>
    <m/>
  </r>
  <r>
    <x v="9"/>
    <x v="1"/>
    <x v="8"/>
    <x v="15"/>
    <n v="8959000"/>
    <n v="29100000"/>
    <n v="1"/>
    <m/>
  </r>
  <r>
    <x v="9"/>
    <x v="1"/>
    <x v="9"/>
    <x v="16"/>
    <n v="7699500"/>
    <n v="30735364.66"/>
    <n v="2"/>
    <m/>
  </r>
  <r>
    <x v="9"/>
    <x v="1"/>
    <x v="9"/>
    <x v="17"/>
    <n v="6608000"/>
    <n v="20025000"/>
    <n v="1"/>
    <m/>
  </r>
  <r>
    <x v="9"/>
    <x v="1"/>
    <x v="9"/>
    <x v="18"/>
    <n v="10176000"/>
    <n v="21872974.489999998"/>
    <n v="5"/>
    <m/>
  </r>
  <r>
    <x v="9"/>
    <x v="1"/>
    <x v="9"/>
    <x v="170"/>
    <n v="13950000"/>
    <n v="14847641.9666667"/>
    <n v="3"/>
    <m/>
  </r>
  <r>
    <x v="9"/>
    <x v="1"/>
    <x v="9"/>
    <x v="51"/>
    <n v="9227000"/>
    <n v="15200000"/>
    <n v="1"/>
    <m/>
  </r>
  <r>
    <x v="9"/>
    <x v="1"/>
    <x v="9"/>
    <x v="122"/>
    <n v="8371000"/>
    <n v="27023300.649999999"/>
    <n v="1"/>
    <m/>
  </r>
  <r>
    <x v="9"/>
    <x v="1"/>
    <x v="9"/>
    <x v="171"/>
    <n v="11625000"/>
    <n v="11925000"/>
    <n v="2"/>
    <m/>
  </r>
  <r>
    <x v="9"/>
    <x v="1"/>
    <x v="9"/>
    <x v="21"/>
    <n v="9227000"/>
    <n v="20677407.010000002"/>
    <n v="1"/>
    <m/>
  </r>
  <r>
    <x v="9"/>
    <x v="1"/>
    <x v="73"/>
    <x v="249"/>
    <n v="9043000"/>
    <n v="23544229.09"/>
    <n v="1"/>
    <m/>
  </r>
  <r>
    <x v="9"/>
    <x v="1"/>
    <x v="61"/>
    <x v="250"/>
    <n v="8711000"/>
    <n v="8961796.4100000001"/>
    <n v="1"/>
    <m/>
  </r>
  <r>
    <x v="9"/>
    <x v="1"/>
    <x v="10"/>
    <x v="22"/>
    <n v="11611500"/>
    <n v="15600000"/>
    <n v="2"/>
    <m/>
  </r>
  <r>
    <x v="9"/>
    <x v="1"/>
    <x v="10"/>
    <x v="24"/>
    <n v="13950000"/>
    <n v="14200000"/>
    <n v="1"/>
    <m/>
  </r>
  <r>
    <x v="9"/>
    <x v="1"/>
    <x v="10"/>
    <x v="25"/>
    <n v="9300000"/>
    <n v="17050000"/>
    <n v="1"/>
    <m/>
  </r>
  <r>
    <x v="9"/>
    <x v="1"/>
    <x v="10"/>
    <x v="26"/>
    <n v="13950000"/>
    <n v="14350000"/>
    <n v="1"/>
    <m/>
  </r>
  <r>
    <x v="9"/>
    <x v="1"/>
    <x v="11"/>
    <x v="29"/>
    <n v="9175000"/>
    <n v="17355000"/>
    <n v="1"/>
    <m/>
  </r>
  <r>
    <x v="9"/>
    <x v="1"/>
    <x v="54"/>
    <x v="56"/>
    <n v="9300000"/>
    <n v="9650000"/>
    <n v="2"/>
    <m/>
  </r>
  <r>
    <x v="9"/>
    <x v="2"/>
    <x v="13"/>
    <x v="106"/>
    <n v="13950000"/>
    <n v="14250000"/>
    <n v="2"/>
    <m/>
  </r>
  <r>
    <x v="9"/>
    <x v="2"/>
    <x v="13"/>
    <x v="173"/>
    <n v="13950000"/>
    <n v="14200000"/>
    <n v="1"/>
    <m/>
  </r>
  <r>
    <x v="9"/>
    <x v="2"/>
    <x v="14"/>
    <x v="35"/>
    <n v="13950000"/>
    <n v="15400000"/>
    <n v="1"/>
    <m/>
  </r>
  <r>
    <x v="9"/>
    <x v="2"/>
    <x v="71"/>
    <x v="14"/>
    <n v="7993000"/>
    <n v="30010104.57"/>
    <n v="1"/>
    <m/>
  </r>
  <r>
    <x v="9"/>
    <x v="2"/>
    <x v="16"/>
    <x v="175"/>
    <n v="13950000"/>
    <n v="14200030.17"/>
    <n v="1"/>
    <m/>
  </r>
  <r>
    <x v="9"/>
    <x v="2"/>
    <x v="16"/>
    <x v="176"/>
    <n v="13500000"/>
    <n v="13800005.58"/>
    <n v="2"/>
    <m/>
  </r>
  <r>
    <x v="9"/>
    <x v="2"/>
    <x v="16"/>
    <x v="40"/>
    <n v="9254000"/>
    <n v="9800000"/>
    <n v="1"/>
    <m/>
  </r>
  <r>
    <x v="9"/>
    <x v="2"/>
    <x v="47"/>
    <x v="145"/>
    <n v="11601000"/>
    <n v="11902653.005000001"/>
    <n v="2"/>
    <m/>
  </r>
  <r>
    <x v="9"/>
    <x v="3"/>
    <x v="69"/>
    <x v="163"/>
    <n v="8875000"/>
    <n v="9600000"/>
    <n v="1"/>
    <m/>
  </r>
  <r>
    <x v="9"/>
    <x v="3"/>
    <x v="17"/>
    <x v="43"/>
    <n v="13950000"/>
    <n v="14300000"/>
    <n v="3"/>
    <m/>
  </r>
  <r>
    <x v="9"/>
    <x v="3"/>
    <x v="17"/>
    <x v="44"/>
    <n v="10850000"/>
    <n v="13516666.6666667"/>
    <n v="6"/>
    <m/>
  </r>
  <r>
    <x v="9"/>
    <x v="3"/>
    <x v="17"/>
    <x v="45"/>
    <n v="12926600"/>
    <n v="14540800"/>
    <n v="5"/>
    <m/>
  </r>
  <r>
    <x v="9"/>
    <x v="4"/>
    <x v="18"/>
    <x v="46"/>
    <n v="8707000"/>
    <n v="29783958.77"/>
    <n v="1"/>
    <m/>
  </r>
  <r>
    <x v="9"/>
    <x v="4"/>
    <x v="18"/>
    <x v="251"/>
    <n v="13950000"/>
    <n v="14350000"/>
    <n v="2"/>
    <m/>
  </r>
  <r>
    <x v="9"/>
    <x v="4"/>
    <x v="19"/>
    <x v="48"/>
    <n v="13950000"/>
    <n v="14250000"/>
    <n v="1"/>
    <m/>
  </r>
  <r>
    <x v="9"/>
    <x v="4"/>
    <x v="21"/>
    <x v="50"/>
    <n v="13950000"/>
    <n v="14400000"/>
    <n v="1"/>
    <m/>
  </r>
  <r>
    <x v="9"/>
    <x v="4"/>
    <x v="21"/>
    <x v="51"/>
    <n v="10751500"/>
    <n v="21615003.475000001"/>
    <n v="2"/>
    <m/>
  </r>
  <r>
    <x v="9"/>
    <x v="4"/>
    <x v="21"/>
    <x v="52"/>
    <n v="9293000"/>
    <n v="9550000"/>
    <n v="1"/>
    <m/>
  </r>
  <r>
    <x v="9"/>
    <x v="4"/>
    <x v="22"/>
    <x v="53"/>
    <n v="9300000"/>
    <n v="10185395.890000001"/>
    <n v="1"/>
    <m/>
  </r>
  <r>
    <x v="9"/>
    <x v="4"/>
    <x v="64"/>
    <x v="180"/>
    <n v="11615000"/>
    <n v="14550750"/>
    <n v="4"/>
    <m/>
  </r>
  <r>
    <x v="9"/>
    <x v="4"/>
    <x v="65"/>
    <x v="181"/>
    <n v="11605000"/>
    <n v="12075004.439999999"/>
    <n v="2"/>
    <m/>
  </r>
  <r>
    <x v="9"/>
    <x v="4"/>
    <x v="65"/>
    <x v="252"/>
    <n v="8119000"/>
    <n v="9750000"/>
    <n v="1"/>
    <m/>
  </r>
  <r>
    <x v="9"/>
    <x v="4"/>
    <x v="23"/>
    <x v="182"/>
    <n v="9267000"/>
    <n v="9550000"/>
    <n v="1"/>
    <m/>
  </r>
  <r>
    <x v="9"/>
    <x v="4"/>
    <x v="23"/>
    <x v="183"/>
    <n v="8833000"/>
    <n v="9750000"/>
    <n v="1"/>
    <m/>
  </r>
  <r>
    <x v="9"/>
    <x v="4"/>
    <x v="55"/>
    <x v="146"/>
    <n v="9234000"/>
    <n v="9600000"/>
    <n v="1"/>
    <m/>
  </r>
  <r>
    <x v="9"/>
    <x v="5"/>
    <x v="26"/>
    <x v="60"/>
    <n v="13950000"/>
    <n v="14250000"/>
    <n v="2"/>
    <m/>
  </r>
  <r>
    <x v="9"/>
    <x v="5"/>
    <x v="26"/>
    <x v="186"/>
    <n v="13193000"/>
    <n v="24650000"/>
    <n v="1"/>
    <m/>
  </r>
  <r>
    <x v="9"/>
    <x v="5"/>
    <x v="26"/>
    <x v="187"/>
    <n v="8665000"/>
    <n v="9750000"/>
    <n v="1"/>
    <m/>
  </r>
  <r>
    <x v="9"/>
    <x v="5"/>
    <x v="66"/>
    <x v="188"/>
    <n v="9182000"/>
    <n v="26600000"/>
    <n v="1"/>
    <m/>
  </r>
  <r>
    <x v="9"/>
    <x v="5"/>
    <x v="27"/>
    <x v="61"/>
    <n v="7743333.3333333302"/>
    <n v="13688129.5416667"/>
    <n v="6"/>
    <m/>
  </r>
  <r>
    <x v="9"/>
    <x v="5"/>
    <x v="27"/>
    <x v="64"/>
    <n v="12072800"/>
    <n v="12410000"/>
    <n v="5"/>
    <m/>
  </r>
  <r>
    <x v="9"/>
    <x v="5"/>
    <x v="28"/>
    <x v="65"/>
    <n v="9188000"/>
    <n v="17850000"/>
    <n v="1"/>
    <m/>
  </r>
  <r>
    <x v="9"/>
    <x v="5"/>
    <x v="28"/>
    <x v="66"/>
    <n v="10462500"/>
    <n v="13167117.5"/>
    <n v="4"/>
    <m/>
  </r>
  <r>
    <x v="9"/>
    <x v="5"/>
    <x v="29"/>
    <x v="202"/>
    <n v="13950000"/>
    <n v="14250000"/>
    <n v="2"/>
    <m/>
  </r>
  <r>
    <x v="9"/>
    <x v="5"/>
    <x v="30"/>
    <x v="70"/>
    <n v="8623000"/>
    <n v="24550000"/>
    <n v="1"/>
    <m/>
  </r>
  <r>
    <x v="9"/>
    <x v="5"/>
    <x v="30"/>
    <x v="193"/>
    <n v="12787500"/>
    <n v="13137500"/>
    <n v="4"/>
    <m/>
  </r>
  <r>
    <x v="9"/>
    <x v="5"/>
    <x v="31"/>
    <x v="71"/>
    <n v="9300000"/>
    <n v="12270628"/>
    <n v="4"/>
    <m/>
  </r>
  <r>
    <x v="9"/>
    <x v="5"/>
    <x v="31"/>
    <x v="194"/>
    <n v="13950000"/>
    <n v="14200000"/>
    <n v="1"/>
    <m/>
  </r>
  <r>
    <x v="9"/>
    <x v="5"/>
    <x v="32"/>
    <x v="72"/>
    <n v="13950000"/>
    <n v="14250000"/>
    <n v="1"/>
    <m/>
  </r>
  <r>
    <x v="9"/>
    <x v="5"/>
    <x v="33"/>
    <x v="73"/>
    <n v="8570666.6666666698"/>
    <n v="13940000"/>
    <n v="3"/>
    <m/>
  </r>
  <r>
    <x v="9"/>
    <x v="5"/>
    <x v="33"/>
    <x v="74"/>
    <n v="13950000"/>
    <n v="14250000"/>
    <n v="1"/>
    <m/>
  </r>
  <r>
    <x v="9"/>
    <x v="5"/>
    <x v="33"/>
    <x v="75"/>
    <n v="13950000"/>
    <n v="14200000"/>
    <n v="1"/>
    <m/>
  </r>
  <r>
    <x v="9"/>
    <x v="5"/>
    <x v="33"/>
    <x v="76"/>
    <n v="13020000"/>
    <n v="13370000"/>
    <n v="5"/>
    <m/>
  </r>
  <r>
    <x v="9"/>
    <x v="5"/>
    <x v="34"/>
    <x v="77"/>
    <n v="13950000"/>
    <n v="14250000"/>
    <n v="2"/>
    <m/>
  </r>
  <r>
    <x v="9"/>
    <x v="6"/>
    <x v="35"/>
    <x v="78"/>
    <n v="9300000"/>
    <n v="9600000"/>
    <n v="1"/>
    <m/>
  </r>
  <r>
    <x v="9"/>
    <x v="6"/>
    <x v="35"/>
    <x v="140"/>
    <n v="13175000"/>
    <n v="13525000"/>
    <n v="6"/>
    <m/>
  </r>
  <r>
    <x v="9"/>
    <x v="6"/>
    <x v="35"/>
    <x v="195"/>
    <n v="13552000"/>
    <n v="13852698.380000001"/>
    <n v="1"/>
    <m/>
  </r>
  <r>
    <x v="9"/>
    <x v="6"/>
    <x v="36"/>
    <x v="80"/>
    <n v="13950000"/>
    <n v="14233333.3333333"/>
    <n v="3"/>
    <m/>
  </r>
  <r>
    <x v="9"/>
    <x v="6"/>
    <x v="36"/>
    <x v="81"/>
    <n v="9009428.5714285709"/>
    <n v="13320269.322857101"/>
    <n v="7"/>
    <m/>
  </r>
  <r>
    <x v="9"/>
    <x v="6"/>
    <x v="36"/>
    <x v="82"/>
    <n v="11625000"/>
    <n v="11958333.3333333"/>
    <n v="6"/>
    <m/>
  </r>
  <r>
    <x v="9"/>
    <x v="6"/>
    <x v="36"/>
    <x v="83"/>
    <n v="13950000"/>
    <n v="14250000"/>
    <n v="1"/>
    <m/>
  </r>
  <r>
    <x v="9"/>
    <x v="6"/>
    <x v="36"/>
    <x v="84"/>
    <n v="13134222.2222222"/>
    <n v="14988888.888888899"/>
    <n v="9"/>
    <m/>
  </r>
  <r>
    <x v="9"/>
    <x v="6"/>
    <x v="36"/>
    <x v="252"/>
    <n v="13950000"/>
    <n v="14250000"/>
    <n v="2"/>
    <m/>
  </r>
  <r>
    <x v="9"/>
    <x v="6"/>
    <x v="37"/>
    <x v="87"/>
    <n v="9286750"/>
    <n v="11975000"/>
    <n v="4"/>
    <m/>
  </r>
  <r>
    <x v="9"/>
    <x v="6"/>
    <x v="37"/>
    <x v="88"/>
    <n v="13950000"/>
    <n v="14250000"/>
    <n v="2"/>
    <m/>
  </r>
  <r>
    <x v="9"/>
    <x v="6"/>
    <x v="37"/>
    <x v="89"/>
    <n v="9300000"/>
    <n v="9650000"/>
    <n v="1"/>
    <m/>
  </r>
  <r>
    <x v="9"/>
    <x v="6"/>
    <x v="38"/>
    <x v="155"/>
    <n v="13950000"/>
    <n v="14300000"/>
    <n v="1"/>
    <m/>
  </r>
  <r>
    <x v="9"/>
    <x v="6"/>
    <x v="38"/>
    <x v="196"/>
    <n v="13950000"/>
    <n v="14200000"/>
    <n v="1"/>
    <m/>
  </r>
  <r>
    <x v="9"/>
    <x v="6"/>
    <x v="39"/>
    <x v="92"/>
    <n v="11588500"/>
    <n v="11975000"/>
    <n v="2"/>
    <m/>
  </r>
  <r>
    <x v="9"/>
    <x v="6"/>
    <x v="39"/>
    <x v="93"/>
    <n v="9155000"/>
    <n v="13831082.5"/>
    <n v="2"/>
    <m/>
  </r>
  <r>
    <x v="9"/>
    <x v="6"/>
    <x v="40"/>
    <x v="94"/>
    <n v="12607285.7142857"/>
    <n v="15467857.142857101"/>
    <n v="7"/>
    <m/>
  </r>
  <r>
    <x v="9"/>
    <x v="6"/>
    <x v="40"/>
    <x v="96"/>
    <n v="13949000"/>
    <n v="14249970.380000001"/>
    <n v="2"/>
    <m/>
  </r>
  <r>
    <x v="9"/>
    <x v="6"/>
    <x v="40"/>
    <x v="97"/>
    <n v="10426250"/>
    <n v="15020000"/>
    <n v="4"/>
    <m/>
  </r>
  <r>
    <x v="9"/>
    <x v="6"/>
    <x v="40"/>
    <x v="98"/>
    <n v="6151666.6666666698"/>
    <n v="9550000"/>
    <n v="3"/>
    <m/>
  </r>
  <r>
    <x v="10"/>
    <x v="0"/>
    <x v="74"/>
    <x v="253"/>
    <n v="9300000"/>
    <n v="9590457.5"/>
    <n v="1"/>
    <m/>
  </r>
  <r>
    <x v="10"/>
    <x v="0"/>
    <x v="7"/>
    <x v="14"/>
    <n v="9300000"/>
    <n v="10058445.49"/>
    <n v="1"/>
    <m/>
  </r>
  <r>
    <x v="10"/>
    <x v="1"/>
    <x v="9"/>
    <x v="17"/>
    <n v="13950000"/>
    <n v="14354063.25"/>
    <n v="1"/>
    <m/>
  </r>
  <r>
    <x v="10"/>
    <x v="1"/>
    <x v="10"/>
    <x v="24"/>
    <n v="9300000"/>
    <n v="9604557.5099999998"/>
    <n v="1"/>
    <m/>
  </r>
  <r>
    <x v="10"/>
    <x v="1"/>
    <x v="10"/>
    <x v="27"/>
    <n v="6236500"/>
    <n v="11218426.324999999"/>
    <n v="2"/>
    <m/>
  </r>
  <r>
    <x v="10"/>
    <x v="1"/>
    <x v="54"/>
    <x v="56"/>
    <n v="13950000"/>
    <n v="14384313.25"/>
    <n v="1"/>
    <m/>
  </r>
  <r>
    <x v="10"/>
    <x v="2"/>
    <x v="14"/>
    <x v="35"/>
    <n v="8539000"/>
    <n v="8843148.7200000007"/>
    <n v="1"/>
    <m/>
  </r>
  <r>
    <x v="10"/>
    <x v="3"/>
    <x v="62"/>
    <x v="237"/>
    <n v="9300000"/>
    <n v="9613899"/>
    <n v="1"/>
    <m/>
  </r>
  <r>
    <x v="10"/>
    <x v="3"/>
    <x v="17"/>
    <x v="45"/>
    <n v="9300000"/>
    <n v="9604557.5099999998"/>
    <n v="1"/>
    <m/>
  </r>
  <r>
    <x v="10"/>
    <x v="4"/>
    <x v="18"/>
    <x v="46"/>
    <n v="9195000"/>
    <n v="9603371.0099999998"/>
    <n v="1"/>
    <m/>
  </r>
  <r>
    <x v="10"/>
    <x v="4"/>
    <x v="22"/>
    <x v="54"/>
    <n v="9182000"/>
    <n v="11943359.1"/>
    <n v="1"/>
    <m/>
  </r>
  <r>
    <x v="10"/>
    <x v="4"/>
    <x v="64"/>
    <x v="180"/>
    <n v="9300000"/>
    <n v="9604557.5099999998"/>
    <n v="1"/>
    <m/>
  </r>
  <r>
    <x v="10"/>
    <x v="4"/>
    <x v="24"/>
    <x v="198"/>
    <n v="8917000"/>
    <n v="9600229.6099999994"/>
    <n v="1"/>
    <m/>
  </r>
  <r>
    <x v="10"/>
    <x v="4"/>
    <x v="25"/>
    <x v="211"/>
    <n v="9293000"/>
    <n v="9604557.5099999998"/>
    <n v="1"/>
    <m/>
  </r>
  <r>
    <x v="10"/>
    <x v="5"/>
    <x v="31"/>
    <x v="137"/>
    <n v="13950000"/>
    <n v="15665145.35"/>
    <n v="1"/>
    <m/>
  </r>
  <r>
    <x v="10"/>
    <x v="6"/>
    <x v="36"/>
    <x v="84"/>
    <n v="8329000"/>
    <n v="16070673.5"/>
    <n v="1"/>
    <m/>
  </r>
  <r>
    <x v="11"/>
    <x v="3"/>
    <x v="17"/>
    <x v="45"/>
    <n v="11621500"/>
    <n v="11945500"/>
    <n v="2"/>
    <m/>
  </r>
  <r>
    <x v="11"/>
    <x v="5"/>
    <x v="26"/>
    <x v="159"/>
    <n v="9286000"/>
    <n v="9557000"/>
    <n v="1"/>
    <m/>
  </r>
  <r>
    <x v="11"/>
    <x v="5"/>
    <x v="27"/>
    <x v="61"/>
    <n v="9291222.2222222202"/>
    <n v="9542000"/>
    <n v="9"/>
    <m/>
  </r>
  <r>
    <x v="11"/>
    <x v="5"/>
    <x v="27"/>
    <x v="62"/>
    <n v="13950000"/>
    <n v="14334000"/>
    <n v="1"/>
    <m/>
  </r>
  <r>
    <x v="11"/>
    <x v="5"/>
    <x v="27"/>
    <x v="191"/>
    <n v="9300000"/>
    <n v="9542000"/>
    <n v="2"/>
    <m/>
  </r>
  <r>
    <x v="11"/>
    <x v="6"/>
    <x v="35"/>
    <x v="78"/>
    <n v="9281750"/>
    <n v="9557750"/>
    <n v="4"/>
    <m/>
  </r>
  <r>
    <x v="11"/>
    <x v="6"/>
    <x v="35"/>
    <x v="140"/>
    <n v="10037083.3333333"/>
    <n v="10352750"/>
    <n v="12"/>
    <m/>
  </r>
  <r>
    <x v="11"/>
    <x v="6"/>
    <x v="35"/>
    <x v="79"/>
    <n v="9271444.4444444403"/>
    <n v="9557000"/>
    <n v="9"/>
    <m/>
  </r>
  <r>
    <x v="11"/>
    <x v="6"/>
    <x v="38"/>
    <x v="155"/>
    <n v="13950000"/>
    <n v="14334000"/>
    <n v="1"/>
    <m/>
  </r>
  <r>
    <x v="11"/>
    <x v="6"/>
    <x v="39"/>
    <x v="92"/>
    <n v="13950000"/>
    <n v="14334000"/>
    <n v="1"/>
    <m/>
  </r>
  <r>
    <x v="12"/>
    <x v="0"/>
    <x v="7"/>
    <x v="11"/>
    <n v="8371000"/>
    <n v="9599973.5399999991"/>
    <n v="1"/>
    <m/>
  </r>
  <r>
    <x v="12"/>
    <x v="0"/>
    <x v="7"/>
    <x v="12"/>
    <n v="13950000"/>
    <n v="14391414.68"/>
    <n v="1"/>
    <m/>
  </r>
  <r>
    <x v="12"/>
    <x v="0"/>
    <x v="7"/>
    <x v="14"/>
    <n v="12400000"/>
    <n v="12759182.633333299"/>
    <n v="3"/>
    <m/>
  </r>
  <r>
    <x v="12"/>
    <x v="0"/>
    <x v="7"/>
    <x v="149"/>
    <n v="13950000"/>
    <n v="14338787.18"/>
    <n v="1"/>
    <m/>
  </r>
  <r>
    <x v="12"/>
    <x v="0"/>
    <x v="7"/>
    <x v="162"/>
    <n v="9300000"/>
    <n v="9599973.5399999991"/>
    <n v="2"/>
    <m/>
  </r>
  <r>
    <x v="12"/>
    <x v="1"/>
    <x v="9"/>
    <x v="16"/>
    <n v="9001000"/>
    <n v="9596594.8399999999"/>
    <n v="1"/>
    <m/>
  </r>
  <r>
    <x v="12"/>
    <x v="1"/>
    <x v="9"/>
    <x v="21"/>
    <n v="9300000"/>
    <n v="9599973.5399999991"/>
    <n v="3"/>
    <m/>
  </r>
  <r>
    <x v="12"/>
    <x v="1"/>
    <x v="10"/>
    <x v="22"/>
    <n v="11625000"/>
    <n v="11995694.109999999"/>
    <n v="4"/>
    <m/>
  </r>
  <r>
    <x v="12"/>
    <x v="1"/>
    <x v="10"/>
    <x v="24"/>
    <n v="9300000"/>
    <n v="9599973.5399999991"/>
    <n v="1"/>
    <m/>
  </r>
  <r>
    <x v="12"/>
    <x v="1"/>
    <x v="10"/>
    <x v="25"/>
    <n v="9300000"/>
    <n v="9599973.5399999991"/>
    <n v="1"/>
    <m/>
  </r>
  <r>
    <x v="12"/>
    <x v="1"/>
    <x v="10"/>
    <x v="28"/>
    <n v="9300000"/>
    <n v="9599973.5399999991"/>
    <n v="1"/>
    <m/>
  </r>
  <r>
    <x v="12"/>
    <x v="1"/>
    <x v="11"/>
    <x v="29"/>
    <n v="9138166.6666666698"/>
    <n v="9598144.8233333305"/>
    <n v="6"/>
    <m/>
  </r>
  <r>
    <x v="12"/>
    <x v="1"/>
    <x v="12"/>
    <x v="32"/>
    <n v="9293000"/>
    <n v="9599973.5399999991"/>
    <n v="1"/>
    <m/>
  </r>
  <r>
    <x v="12"/>
    <x v="4"/>
    <x v="22"/>
    <x v="132"/>
    <n v="9300000"/>
    <n v="9599973.5399999991"/>
    <n v="2"/>
    <m/>
  </r>
  <r>
    <x v="12"/>
    <x v="4"/>
    <x v="22"/>
    <x v="54"/>
    <n v="9300000"/>
    <n v="9599973.5399999991"/>
    <n v="1"/>
    <m/>
  </r>
  <r>
    <x v="12"/>
    <x v="4"/>
    <x v="65"/>
    <x v="181"/>
    <n v="11595500"/>
    <n v="11969380.359999999"/>
    <n v="2"/>
    <m/>
  </r>
  <r>
    <x v="12"/>
    <x v="4"/>
    <x v="65"/>
    <x v="252"/>
    <n v="9300000"/>
    <n v="9599973.5399999991"/>
    <n v="1"/>
    <m/>
  </r>
  <r>
    <x v="12"/>
    <x v="4"/>
    <x v="25"/>
    <x v="59"/>
    <n v="9300000"/>
    <n v="9599973.5"/>
    <n v="1"/>
    <m/>
  </r>
  <r>
    <x v="12"/>
    <x v="5"/>
    <x v="26"/>
    <x v="60"/>
    <n v="13950000"/>
    <n v="14338787.18"/>
    <n v="1"/>
    <m/>
  </r>
  <r>
    <x v="12"/>
    <x v="5"/>
    <x v="27"/>
    <x v="62"/>
    <n v="9250500"/>
    <n v="9599414.1899999995"/>
    <n v="2"/>
    <m/>
  </r>
  <r>
    <x v="12"/>
    <x v="5"/>
    <x v="27"/>
    <x v="63"/>
    <n v="11625000"/>
    <n v="11969380.359999999"/>
    <n v="2"/>
    <m/>
  </r>
  <r>
    <x v="12"/>
    <x v="5"/>
    <x v="27"/>
    <x v="64"/>
    <n v="13950000"/>
    <n v="14338787.18"/>
    <n v="1"/>
    <m/>
  </r>
  <r>
    <x v="12"/>
    <x v="5"/>
    <x v="28"/>
    <x v="201"/>
    <n v="9300000"/>
    <n v="9599973.5399999991"/>
    <n v="1"/>
    <m/>
  </r>
  <r>
    <x v="12"/>
    <x v="5"/>
    <x v="29"/>
    <x v="202"/>
    <n v="13950000"/>
    <n v="14338787.18"/>
    <n v="1"/>
    <m/>
  </r>
  <r>
    <x v="12"/>
    <x v="5"/>
    <x v="29"/>
    <x v="68"/>
    <n v="13950000"/>
    <n v="14338787.18"/>
    <n v="1"/>
    <m/>
  </r>
  <r>
    <x v="12"/>
    <x v="5"/>
    <x v="30"/>
    <x v="70"/>
    <n v="13950000"/>
    <n v="14338787.18"/>
    <n v="1"/>
    <m/>
  </r>
  <r>
    <x v="12"/>
    <x v="5"/>
    <x v="31"/>
    <x v="71"/>
    <n v="13950000"/>
    <n v="14338787.17"/>
    <n v="3"/>
    <m/>
  </r>
  <r>
    <x v="12"/>
    <x v="5"/>
    <x v="31"/>
    <x v="153"/>
    <n v="9208000"/>
    <n v="9599973.5399999991"/>
    <n v="1"/>
    <m/>
  </r>
  <r>
    <x v="12"/>
    <x v="5"/>
    <x v="31"/>
    <x v="194"/>
    <n v="9300000"/>
    <n v="11179605.58"/>
    <n v="1"/>
    <m/>
  </r>
  <r>
    <x v="12"/>
    <x v="5"/>
    <x v="31"/>
    <x v="138"/>
    <n v="13950000"/>
    <n v="14338787.18"/>
    <n v="2"/>
    <m/>
  </r>
  <r>
    <x v="12"/>
    <x v="5"/>
    <x v="32"/>
    <x v="72"/>
    <n v="9256333.3333333302"/>
    <n v="9599480.1066666692"/>
    <n v="3"/>
    <m/>
  </r>
  <r>
    <x v="12"/>
    <x v="5"/>
    <x v="33"/>
    <x v="73"/>
    <n v="11625000"/>
    <n v="11969380.359999999"/>
    <n v="2"/>
    <m/>
  </r>
  <r>
    <x v="12"/>
    <x v="5"/>
    <x v="33"/>
    <x v="76"/>
    <n v="9108500"/>
    <n v="9597809.5899999999"/>
    <n v="2"/>
    <m/>
  </r>
  <r>
    <x v="12"/>
    <x v="5"/>
    <x v="34"/>
    <x v="77"/>
    <n v="10832333.3333333"/>
    <n v="11179378.4533333"/>
    <n v="3"/>
    <m/>
  </r>
  <r>
    <x v="13"/>
    <x v="0"/>
    <x v="48"/>
    <x v="48"/>
    <n v="7238000"/>
    <n v="7453000"/>
    <n v="1"/>
    <m/>
  </r>
  <r>
    <x v="13"/>
    <x v="0"/>
    <x v="49"/>
    <x v="254"/>
    <n v="9254000"/>
    <n v="9484000"/>
    <n v="1"/>
    <m/>
  </r>
  <r>
    <x v="13"/>
    <x v="0"/>
    <x v="42"/>
    <x v="255"/>
    <n v="9267000"/>
    <n v="9530000"/>
    <n v="1"/>
    <m/>
  </r>
  <r>
    <x v="13"/>
    <x v="1"/>
    <x v="10"/>
    <x v="23"/>
    <n v="9300000"/>
    <n v="9530000"/>
    <n v="1"/>
    <m/>
  </r>
  <r>
    <x v="13"/>
    <x v="2"/>
    <x v="13"/>
    <x v="105"/>
    <n v="8323500"/>
    <n v="8448500"/>
    <n v="2"/>
    <m/>
  </r>
  <r>
    <x v="13"/>
    <x v="2"/>
    <x v="13"/>
    <x v="173"/>
    <n v="9293000"/>
    <n v="9293000"/>
    <n v="1"/>
    <m/>
  </r>
  <r>
    <x v="13"/>
    <x v="2"/>
    <x v="13"/>
    <x v="227"/>
    <n v="8939500"/>
    <n v="9212500"/>
    <n v="2"/>
    <m/>
  </r>
  <r>
    <x v="13"/>
    <x v="2"/>
    <x v="14"/>
    <x v="35"/>
    <n v="8917000"/>
    <n v="9125000"/>
    <n v="1"/>
    <m/>
  </r>
  <r>
    <x v="13"/>
    <x v="2"/>
    <x v="14"/>
    <x v="37"/>
    <n v="9300000"/>
    <n v="9300000"/>
    <n v="1"/>
    <m/>
  </r>
  <r>
    <x v="13"/>
    <x v="2"/>
    <x v="14"/>
    <x v="228"/>
    <n v="9175000"/>
    <n v="9432000"/>
    <n v="1"/>
    <m/>
  </r>
  <r>
    <x v="13"/>
    <x v="2"/>
    <x v="16"/>
    <x v="40"/>
    <n v="9188000"/>
    <n v="9530000"/>
    <n v="1"/>
    <m/>
  </r>
  <r>
    <x v="13"/>
    <x v="2"/>
    <x v="47"/>
    <x v="145"/>
    <n v="9300000"/>
    <n v="9300000"/>
    <n v="1"/>
    <m/>
  </r>
  <r>
    <x v="13"/>
    <x v="2"/>
    <x v="72"/>
    <x v="231"/>
    <n v="8581000"/>
    <n v="8811000"/>
    <n v="1"/>
    <m/>
  </r>
  <r>
    <x v="13"/>
    <x v="2"/>
    <x v="72"/>
    <x v="102"/>
    <n v="9300000"/>
    <n v="9550000"/>
    <n v="1"/>
    <m/>
  </r>
  <r>
    <x v="14"/>
    <x v="1"/>
    <x v="44"/>
    <x v="216"/>
    <n v="9300000"/>
    <n v="10281048.560000001"/>
    <n v="2"/>
    <m/>
  </r>
  <r>
    <x v="14"/>
    <x v="1"/>
    <x v="53"/>
    <x v="163"/>
    <n v="9267000"/>
    <n v="9454572.4499999993"/>
    <n v="2"/>
    <m/>
  </r>
  <r>
    <x v="14"/>
    <x v="1"/>
    <x v="8"/>
    <x v="15"/>
    <n v="13950000"/>
    <n v="14200062.119999999"/>
    <n v="2"/>
    <m/>
  </r>
  <r>
    <x v="14"/>
    <x v="1"/>
    <x v="8"/>
    <x v="256"/>
    <n v="8791000"/>
    <n v="13466708"/>
    <n v="1"/>
    <m/>
  </r>
  <r>
    <x v="14"/>
    <x v="1"/>
    <x v="9"/>
    <x v="51"/>
    <n v="13950000"/>
    <n v="14200062.119999999"/>
    <n v="1"/>
    <m/>
  </r>
  <r>
    <x v="14"/>
    <x v="1"/>
    <x v="9"/>
    <x v="19"/>
    <n v="9280000"/>
    <n v="9466708.0800000001"/>
    <n v="1"/>
    <m/>
  </r>
  <r>
    <x v="14"/>
    <x v="1"/>
    <x v="61"/>
    <x v="13"/>
    <n v="13950000"/>
    <n v="14200062.119999999"/>
    <n v="2"/>
    <m/>
  </r>
  <r>
    <x v="14"/>
    <x v="4"/>
    <x v="20"/>
    <x v="130"/>
    <n v="8912000"/>
    <n v="14200062.119999999"/>
    <n v="3"/>
    <m/>
  </r>
  <r>
    <x v="14"/>
    <x v="4"/>
    <x v="22"/>
    <x v="54"/>
    <n v="9300000"/>
    <n v="9466708.0800000001"/>
    <n v="1"/>
    <m/>
  </r>
  <r>
    <x v="14"/>
    <x v="5"/>
    <x v="26"/>
    <x v="158"/>
    <n v="9300000"/>
    <n v="9466708.0800000001"/>
    <n v="1"/>
    <m/>
  </r>
  <r>
    <x v="14"/>
    <x v="5"/>
    <x v="26"/>
    <x v="212"/>
    <n v="9300000"/>
    <n v="9466708.0800000001"/>
    <n v="1"/>
    <m/>
  </r>
  <r>
    <x v="14"/>
    <x v="5"/>
    <x v="26"/>
    <x v="60"/>
    <n v="7448000"/>
    <n v="9466708.0800000001"/>
    <n v="1"/>
    <m/>
  </r>
  <r>
    <x v="14"/>
    <x v="5"/>
    <x v="26"/>
    <x v="159"/>
    <n v="6510000"/>
    <n v="10422407.356000001"/>
    <n v="5"/>
    <m/>
  </r>
  <r>
    <x v="14"/>
    <x v="5"/>
    <x v="26"/>
    <x v="186"/>
    <n v="9254000"/>
    <n v="9466708.0800000001"/>
    <n v="1"/>
    <m/>
  </r>
  <r>
    <x v="14"/>
    <x v="5"/>
    <x v="26"/>
    <x v="187"/>
    <n v="13950000"/>
    <n v="14200062.119999999"/>
    <n v="1"/>
    <m/>
  </r>
  <r>
    <x v="14"/>
    <x v="5"/>
    <x v="26"/>
    <x v="213"/>
    <n v="9300000"/>
    <n v="9466708.0800000001"/>
    <n v="2"/>
    <m/>
  </r>
  <r>
    <x v="14"/>
    <x v="5"/>
    <x v="26"/>
    <x v="214"/>
    <n v="9293000"/>
    <n v="9466708.0800000001"/>
    <n v="1"/>
    <m/>
  </r>
  <r>
    <x v="14"/>
    <x v="5"/>
    <x v="66"/>
    <x v="189"/>
    <n v="8665000"/>
    <n v="9466708.0800000001"/>
    <n v="1"/>
    <m/>
  </r>
  <r>
    <x v="14"/>
    <x v="5"/>
    <x v="27"/>
    <x v="61"/>
    <n v="11201076.9230769"/>
    <n v="11432590.532307699"/>
    <n v="13"/>
    <m/>
  </r>
  <r>
    <x v="14"/>
    <x v="5"/>
    <x v="27"/>
    <x v="242"/>
    <n v="9300000"/>
    <n v="9466708.0800000001"/>
    <n v="2"/>
    <m/>
  </r>
  <r>
    <x v="14"/>
    <x v="5"/>
    <x v="30"/>
    <x v="70"/>
    <n v="9300000"/>
    <n v="9466708.0800000001"/>
    <n v="1"/>
    <m/>
  </r>
  <r>
    <x v="14"/>
    <x v="6"/>
    <x v="38"/>
    <x v="155"/>
    <n v="13920310.3448276"/>
    <n v="14183915.6862069"/>
    <n v="29"/>
    <m/>
  </r>
  <r>
    <x v="14"/>
    <x v="6"/>
    <x v="38"/>
    <x v="196"/>
    <n v="13920750"/>
    <n v="14203788.1"/>
    <n v="4"/>
    <m/>
  </r>
  <r>
    <x v="15"/>
    <x v="1"/>
    <x v="52"/>
    <x v="168"/>
    <n v="9267000"/>
    <n v="9511293.75"/>
    <n v="1"/>
    <m/>
  </r>
  <r>
    <x v="15"/>
    <x v="1"/>
    <x v="53"/>
    <x v="13"/>
    <n v="8371000"/>
    <n v="9511293.75"/>
    <n v="1"/>
    <m/>
  </r>
  <r>
    <x v="15"/>
    <x v="1"/>
    <x v="8"/>
    <x v="15"/>
    <n v="9286000"/>
    <n v="9511293.75"/>
    <n v="1"/>
    <m/>
  </r>
  <r>
    <x v="15"/>
    <x v="1"/>
    <x v="9"/>
    <x v="122"/>
    <n v="8833000"/>
    <n v="9511293.75"/>
    <n v="1"/>
    <m/>
  </r>
  <r>
    <x v="15"/>
    <x v="1"/>
    <x v="9"/>
    <x v="20"/>
    <n v="6975000"/>
    <n v="14243743.15"/>
    <n v="2"/>
    <m/>
  </r>
  <r>
    <x v="15"/>
    <x v="3"/>
    <x v="62"/>
    <x v="237"/>
    <n v="8750000"/>
    <n v="8961293.75"/>
    <n v="1"/>
    <m/>
  </r>
  <r>
    <x v="15"/>
    <x v="3"/>
    <x v="75"/>
    <x v="141"/>
    <n v="9150000"/>
    <n v="9361293.75"/>
    <n v="1"/>
    <m/>
  </r>
  <r>
    <x v="15"/>
    <x v="4"/>
    <x v="18"/>
    <x v="46"/>
    <n v="13950000"/>
    <n v="14243743.15"/>
    <n v="1"/>
    <m/>
  </r>
  <r>
    <x v="15"/>
    <x v="4"/>
    <x v="20"/>
    <x v="179"/>
    <n v="9300000"/>
    <n v="9511293.75"/>
    <n v="1"/>
    <m/>
  </r>
  <r>
    <x v="15"/>
    <x v="4"/>
    <x v="22"/>
    <x v="152"/>
    <n v="13950000"/>
    <n v="14283743.15"/>
    <n v="1"/>
    <m/>
  </r>
  <r>
    <x v="15"/>
    <x v="4"/>
    <x v="23"/>
    <x v="210"/>
    <n v="13950000"/>
    <n v="14283743.15"/>
    <n v="1"/>
    <m/>
  </r>
  <r>
    <x v="15"/>
    <x v="5"/>
    <x v="26"/>
    <x v="214"/>
    <n v="13950000"/>
    <n v="14283743.15"/>
    <n v="1"/>
    <m/>
  </r>
  <r>
    <x v="15"/>
    <x v="5"/>
    <x v="70"/>
    <x v="215"/>
    <n v="13950000"/>
    <n v="14283743.15"/>
    <n v="1"/>
    <m/>
  </r>
  <r>
    <x v="17"/>
    <x v="1"/>
    <x v="11"/>
    <x v="200"/>
    <n v="9300000"/>
    <n v="10394180.67"/>
    <n v="1"/>
    <m/>
  </r>
  <r>
    <x v="16"/>
    <x v="0"/>
    <x v="4"/>
    <x v="100"/>
    <n v="9201000"/>
    <n v="9544992.8599999994"/>
    <n v="1"/>
    <m/>
  </r>
  <r>
    <x v="16"/>
    <x v="1"/>
    <x v="43"/>
    <x v="165"/>
    <n v="10832333.3333333"/>
    <n v="11236423.699999999"/>
    <n v="3"/>
    <m/>
  </r>
  <r>
    <x v="16"/>
    <x v="1"/>
    <x v="43"/>
    <x v="144"/>
    <n v="9300000"/>
    <n v="15522251.57"/>
    <n v="1"/>
    <m/>
  </r>
  <r>
    <x v="16"/>
    <x v="1"/>
    <x v="44"/>
    <x v="216"/>
    <n v="13950000"/>
    <n v="14422720"/>
    <n v="1"/>
    <m/>
  </r>
  <r>
    <x v="16"/>
    <x v="1"/>
    <x v="9"/>
    <x v="16"/>
    <n v="9300000"/>
    <n v="9655157.5"/>
    <n v="1"/>
    <m/>
  </r>
  <r>
    <x v="16"/>
    <x v="1"/>
    <x v="9"/>
    <x v="17"/>
    <n v="9300000"/>
    <n v="9655157.5"/>
    <n v="1"/>
    <m/>
  </r>
  <r>
    <x v="16"/>
    <x v="1"/>
    <x v="9"/>
    <x v="18"/>
    <n v="8512666.6666666698"/>
    <n v="9646260.6333333291"/>
    <n v="3"/>
    <m/>
  </r>
  <r>
    <x v="16"/>
    <x v="1"/>
    <x v="9"/>
    <x v="169"/>
    <n v="10850000"/>
    <n v="11249345"/>
    <n v="3"/>
    <m/>
  </r>
  <r>
    <x v="16"/>
    <x v="1"/>
    <x v="9"/>
    <x v="170"/>
    <n v="11559500"/>
    <n v="12442689.35"/>
    <n v="2"/>
    <m/>
  </r>
  <r>
    <x v="16"/>
    <x v="1"/>
    <x v="9"/>
    <x v="51"/>
    <n v="13950000"/>
    <n v="14399555"/>
    <n v="1"/>
    <m/>
  </r>
  <r>
    <x v="16"/>
    <x v="1"/>
    <x v="9"/>
    <x v="122"/>
    <n v="13950000"/>
    <n v="14503628.33"/>
    <n v="1"/>
    <m/>
  </r>
  <r>
    <x v="16"/>
    <x v="1"/>
    <x v="9"/>
    <x v="19"/>
    <n v="6162666.6666666698"/>
    <n v="10240095.369999999"/>
    <n v="3"/>
    <m/>
  </r>
  <r>
    <x v="16"/>
    <x v="1"/>
    <x v="9"/>
    <x v="20"/>
    <n v="11625000"/>
    <n v="12046438.75"/>
    <n v="2"/>
    <m/>
  </r>
  <r>
    <x v="16"/>
    <x v="1"/>
    <x v="9"/>
    <x v="21"/>
    <n v="9280000"/>
    <n v="9654931.5"/>
    <n v="1"/>
    <m/>
  </r>
  <r>
    <x v="16"/>
    <x v="1"/>
    <x v="10"/>
    <x v="24"/>
    <n v="12400000"/>
    <n v="12843532.5"/>
    <n v="3"/>
    <m/>
  </r>
  <r>
    <x v="16"/>
    <x v="1"/>
    <x v="10"/>
    <x v="27"/>
    <n v="10850000"/>
    <n v="11246350.8333333"/>
    <n v="3"/>
    <m/>
  </r>
  <r>
    <x v="16"/>
    <x v="1"/>
    <x v="10"/>
    <x v="217"/>
    <n v="13950000"/>
    <n v="14394555"/>
    <n v="1"/>
    <m/>
  </r>
  <r>
    <x v="16"/>
    <x v="1"/>
    <x v="11"/>
    <x v="200"/>
    <n v="9293000"/>
    <n v="9655078.4000000004"/>
    <n v="1"/>
    <m/>
  </r>
  <r>
    <x v="16"/>
    <x v="1"/>
    <x v="12"/>
    <x v="33"/>
    <n v="13950000"/>
    <n v="14399555"/>
    <n v="1"/>
    <m/>
  </r>
  <r>
    <x v="16"/>
    <x v="1"/>
    <x v="54"/>
    <x v="56"/>
    <n v="13950000"/>
    <n v="14399555"/>
    <n v="1"/>
    <m/>
  </r>
  <r>
    <x v="16"/>
    <x v="2"/>
    <x v="16"/>
    <x v="230"/>
    <n v="8581000"/>
    <n v="25402000"/>
    <n v="1"/>
    <m/>
  </r>
  <r>
    <x v="16"/>
    <x v="3"/>
    <x v="17"/>
    <x v="43"/>
    <n v="10808333.3333333"/>
    <n v="11247987.473333299"/>
    <n v="3"/>
    <m/>
  </r>
  <r>
    <x v="16"/>
    <x v="3"/>
    <x v="17"/>
    <x v="45"/>
    <n v="9290600"/>
    <n v="9665872.4900000002"/>
    <n v="5"/>
    <m/>
  </r>
  <r>
    <x v="16"/>
    <x v="4"/>
    <x v="18"/>
    <x v="178"/>
    <n v="9300000"/>
    <n v="9655157.5"/>
    <n v="1"/>
    <m/>
  </r>
  <r>
    <x v="16"/>
    <x v="4"/>
    <x v="19"/>
    <x v="48"/>
    <n v="9260000"/>
    <n v="9654705.5"/>
    <n v="1"/>
    <m/>
  </r>
  <r>
    <x v="16"/>
    <x v="4"/>
    <x v="19"/>
    <x v="257"/>
    <n v="6608000"/>
    <n v="11609034.939999999"/>
    <n v="1"/>
    <m/>
  </r>
  <r>
    <x v="16"/>
    <x v="4"/>
    <x v="19"/>
    <x v="127"/>
    <n v="9300000"/>
    <n v="9669680.8300000001"/>
    <n v="1"/>
    <m/>
  </r>
  <r>
    <x v="16"/>
    <x v="4"/>
    <x v="25"/>
    <x v="58"/>
    <n v="9267000"/>
    <n v="9654784.5999999996"/>
    <n v="1"/>
    <m/>
  </r>
  <r>
    <x v="16"/>
    <x v="4"/>
    <x v="25"/>
    <x v="59"/>
    <n v="9234000"/>
    <n v="9654411.6999999993"/>
    <n v="1"/>
    <m/>
  </r>
  <r>
    <x v="16"/>
    <x v="5"/>
    <x v="26"/>
    <x v="60"/>
    <n v="9300000"/>
    <n v="9655157.5"/>
    <n v="1"/>
    <m/>
  </r>
  <r>
    <x v="16"/>
    <x v="5"/>
    <x v="32"/>
    <x v="72"/>
    <n v="4479500"/>
    <n v="9651304.1999999993"/>
    <n v="2"/>
    <m/>
  </r>
  <r>
    <x v="16"/>
    <x v="6"/>
    <x v="35"/>
    <x v="140"/>
    <n v="9300000"/>
    <n v="9655157.5"/>
    <n v="1"/>
    <m/>
  </r>
  <r>
    <x v="16"/>
    <x v="6"/>
    <x v="36"/>
    <x v="80"/>
    <n v="9280000"/>
    <n v="9665014.8000000007"/>
    <n v="1"/>
    <m/>
  </r>
  <r>
    <x v="16"/>
    <x v="6"/>
    <x v="36"/>
    <x v="83"/>
    <n v="9300000"/>
    <n v="9655157.5"/>
    <n v="1"/>
    <m/>
  </r>
  <r>
    <x v="16"/>
    <x v="6"/>
    <x v="39"/>
    <x v="91"/>
    <n v="9267000"/>
    <n v="9654784.5999999996"/>
    <n v="2"/>
    <m/>
  </r>
  <r>
    <x v="16"/>
    <x v="6"/>
    <x v="40"/>
    <x v="96"/>
    <n v="13950000"/>
    <n v="14467920"/>
    <n v="1"/>
    <m/>
  </r>
  <r>
    <x v="16"/>
    <x v="6"/>
    <x v="40"/>
    <x v="98"/>
    <n v="9300000"/>
    <n v="9655157.5"/>
    <n v="1"/>
    <m/>
  </r>
  <r>
    <x v="18"/>
    <x v="0"/>
    <x v="48"/>
    <x v="109"/>
    <n v="7384500"/>
    <n v="43724689.490000002"/>
    <n v="2"/>
    <m/>
  </r>
  <r>
    <x v="18"/>
    <x v="0"/>
    <x v="76"/>
    <x v="258"/>
    <n v="8665000"/>
    <n v="35509187.170000002"/>
    <n v="1"/>
    <m/>
  </r>
  <r>
    <x v="18"/>
    <x v="1"/>
    <x v="9"/>
    <x v="16"/>
    <n v="7909000"/>
    <n v="30908497.399999999"/>
    <n v="1"/>
    <m/>
  </r>
  <r>
    <x v="18"/>
    <x v="2"/>
    <x v="13"/>
    <x v="106"/>
    <n v="6924000"/>
    <n v="7060509.2999999998"/>
    <n v="1"/>
    <m/>
  </r>
  <r>
    <x v="18"/>
    <x v="3"/>
    <x v="62"/>
    <x v="95"/>
    <n v="6818000"/>
    <n v="47397069"/>
    <n v="1"/>
    <m/>
  </r>
  <r>
    <x v="18"/>
    <x v="4"/>
    <x v="65"/>
    <x v="252"/>
    <n v="8161000"/>
    <n v="28635049.699999999"/>
    <n v="1"/>
    <m/>
  </r>
  <r>
    <x v="18"/>
    <x v="5"/>
    <x v="26"/>
    <x v="203"/>
    <n v="7342000"/>
    <n v="9500694.7699999996"/>
    <n v="1"/>
    <m/>
  </r>
  <r>
    <x v="18"/>
    <x v="5"/>
    <x v="26"/>
    <x v="186"/>
    <n v="9195000"/>
    <n v="25498111.66"/>
    <n v="1"/>
    <m/>
  </r>
  <r>
    <x v="18"/>
    <x v="5"/>
    <x v="26"/>
    <x v="214"/>
    <n v="8707000"/>
    <n v="19874698.920000002"/>
    <n v="1"/>
    <m/>
  </r>
  <r>
    <x v="18"/>
    <x v="6"/>
    <x v="36"/>
    <x v="80"/>
    <n v="8119000"/>
    <n v="20163419.559999999"/>
    <n v="1"/>
    <m/>
  </r>
  <r>
    <x v="0"/>
    <x v="6"/>
    <x v="40"/>
    <x v="97"/>
    <n v="18177750"/>
    <n v="18177750"/>
    <m/>
    <n v="1"/>
  </r>
  <r>
    <x v="4"/>
    <x v="1"/>
    <x v="11"/>
    <x v="30"/>
    <n v="14367352.5"/>
    <n v="14367352.5"/>
    <m/>
    <n v="1"/>
  </r>
  <r>
    <x v="5"/>
    <x v="1"/>
    <x v="51"/>
    <x v="239"/>
    <n v="13950000"/>
    <n v="14348805.67"/>
    <m/>
    <n v="1"/>
  </r>
  <r>
    <x v="5"/>
    <x v="6"/>
    <x v="36"/>
    <x v="252"/>
    <n v="21256745.668000001"/>
    <n v="21256745.668000001"/>
    <m/>
    <n v="5"/>
  </r>
  <r>
    <x v="6"/>
    <x v="1"/>
    <x v="52"/>
    <x v="109"/>
    <n v="44699139.422499999"/>
    <n v="44812443.405000001"/>
    <m/>
    <n v="4"/>
  </r>
  <r>
    <x v="6"/>
    <x v="1"/>
    <x v="12"/>
    <x v="32"/>
    <n v="28652332.530000001"/>
    <n v="28686483.210000001"/>
    <m/>
    <n v="1"/>
  </r>
  <r>
    <x v="6"/>
    <x v="2"/>
    <x v="16"/>
    <x v="259"/>
    <n v="19605394.646666698"/>
    <n v="19605394.646666698"/>
    <m/>
    <n v="6"/>
  </r>
  <r>
    <x v="6"/>
    <x v="5"/>
    <x v="26"/>
    <x v="260"/>
    <n v="17798724.440000001"/>
    <n v="17798724.440000001"/>
    <m/>
    <n v="1"/>
  </r>
  <r>
    <x v="6"/>
    <x v="6"/>
    <x v="39"/>
    <x v="91"/>
    <n v="19651226.8361765"/>
    <n v="19651226.8361765"/>
    <m/>
    <n v="34"/>
  </r>
  <r>
    <x v="7"/>
    <x v="0"/>
    <x v="7"/>
    <x v="162"/>
    <n v="15344281.74"/>
    <n v="15344281.74"/>
    <m/>
    <n v="1"/>
  </r>
  <r>
    <x v="7"/>
    <x v="5"/>
    <x v="30"/>
    <x v="70"/>
    <n v="25790078.510000002"/>
    <n v="25926048.795000002"/>
    <m/>
    <n v="2"/>
  </r>
  <r>
    <x v="9"/>
    <x v="0"/>
    <x v="7"/>
    <x v="12"/>
    <n v="14104002"/>
    <n v="14104002"/>
    <m/>
    <n v="1"/>
  </r>
  <r>
    <x v="9"/>
    <x v="4"/>
    <x v="18"/>
    <x v="46"/>
    <n v="33822377.325999998"/>
    <n v="33947609.637999997"/>
    <m/>
    <n v="5"/>
  </r>
  <r>
    <x v="9"/>
    <x v="5"/>
    <x v="27"/>
    <x v="61"/>
    <n v="14449832.9"/>
    <n v="14449832.9"/>
    <m/>
    <n v="1"/>
  </r>
  <r>
    <x v="9"/>
    <x v="5"/>
    <x v="30"/>
    <x v="70"/>
    <n v="20029735.899999999"/>
    <n v="20029735.899999999"/>
    <m/>
    <n v="1"/>
  </r>
  <r>
    <x v="9"/>
    <x v="6"/>
    <x v="36"/>
    <x v="84"/>
    <n v="15429722.5"/>
    <n v="15513505"/>
    <m/>
    <n v="1"/>
  </r>
  <r>
    <x v="9"/>
    <x v="6"/>
    <x v="40"/>
    <x v="94"/>
    <n v="15617322.359999999"/>
    <n v="15701921.699999999"/>
    <m/>
    <n v="1"/>
  </r>
  <r>
    <x v="10"/>
    <x v="6"/>
    <x v="36"/>
    <x v="84"/>
    <n v="18536040.690000001"/>
    <n v="18536040.690000001"/>
    <m/>
    <n v="2"/>
  </r>
  <r>
    <x v="0"/>
    <x v="6"/>
    <x v="35"/>
    <x v="79"/>
    <n v="18253395.399999999"/>
    <n v="18253395.399999999"/>
    <m/>
    <n v="1"/>
  </r>
  <r>
    <x v="6"/>
    <x v="0"/>
    <x v="5"/>
    <x v="6"/>
    <n v="27666757.109999999"/>
    <n v="27939644.219999999"/>
    <m/>
    <n v="1"/>
  </r>
  <r>
    <x v="6"/>
    <x v="2"/>
    <x v="14"/>
    <x v="38"/>
    <n v="38238493.25"/>
    <n v="38238493.25"/>
    <m/>
    <n v="1"/>
  </r>
  <r>
    <x v="9"/>
    <x v="0"/>
    <x v="3"/>
    <x v="4"/>
    <n v="28951020.75"/>
    <n v="28951020.75"/>
    <m/>
    <n v="1"/>
  </r>
  <r>
    <x v="9"/>
    <x v="0"/>
    <x v="7"/>
    <x v="13"/>
    <n v="14238693.67"/>
    <n v="14238693.67"/>
    <m/>
    <n v="1"/>
  </r>
  <r>
    <x v="9"/>
    <x v="1"/>
    <x v="9"/>
    <x v="18"/>
    <n v="26296954.399999999"/>
    <n v="26527077.719999999"/>
    <m/>
    <n v="1"/>
  </r>
  <r>
    <x v="9"/>
    <x v="3"/>
    <x v="17"/>
    <x v="45"/>
    <n v="15311834.949999999"/>
    <n v="15395142.914999999"/>
    <m/>
    <n v="2"/>
  </r>
  <r>
    <x v="9"/>
    <x v="5"/>
    <x v="26"/>
    <x v="204"/>
    <n v="14449832.9"/>
    <n v="14449832.9"/>
    <m/>
    <n v="1"/>
  </r>
  <r>
    <x v="9"/>
    <x v="6"/>
    <x v="36"/>
    <x v="81"/>
    <n v="14812459.43"/>
    <n v="14853648.800000001"/>
    <m/>
    <n v="1"/>
  </r>
  <r>
    <x v="9"/>
    <x v="6"/>
    <x v="36"/>
    <x v="82"/>
    <n v="15616422.359999999"/>
    <n v="15701921.699999999"/>
    <m/>
    <n v="1"/>
  </r>
  <r>
    <x v="9"/>
    <x v="6"/>
    <x v="36"/>
    <x v="83"/>
    <n v="15622522.359999999"/>
    <n v="15707121.699999999"/>
    <m/>
    <n v="1"/>
  </r>
  <r>
    <x v="9"/>
    <x v="6"/>
    <x v="36"/>
    <x v="84"/>
    <n v="23683468.25"/>
    <n v="23710349.899999999"/>
    <m/>
    <n v="1"/>
  </r>
  <r>
    <x v="10"/>
    <x v="6"/>
    <x v="36"/>
    <x v="84"/>
    <n v="18536040.690000001"/>
    <n v="18536040.690000001"/>
    <m/>
    <n v="1"/>
  </r>
  <r>
    <x v="11"/>
    <x v="0"/>
    <x v="48"/>
    <x v="197"/>
    <n v="33264085.989999998"/>
    <n v="33528171.989999998"/>
    <m/>
    <n v="1"/>
  </r>
  <r>
    <x v="11"/>
    <x v="1"/>
    <x v="8"/>
    <x v="15"/>
    <n v="29086832.77"/>
    <n v="29413665.539999999"/>
    <m/>
    <n v="1"/>
  </r>
  <r>
    <x v="12"/>
    <x v="6"/>
    <x v="36"/>
    <x v="82"/>
    <n v="20092510.780000001"/>
    <n v="20232982.392499998"/>
    <m/>
    <n v="4"/>
  </r>
  <r>
    <x v="12"/>
    <x v="6"/>
    <x v="36"/>
    <x v="83"/>
    <n v="18165346.32"/>
    <n v="18321815.18"/>
    <m/>
    <n v="1"/>
  </r>
  <r>
    <x v="14"/>
    <x v="5"/>
    <x v="27"/>
    <x v="61"/>
    <n v="14872840.880000001"/>
    <n v="14872840.880000001"/>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2AB0B07-2C6F-475F-BEC2-893F93B5651B}"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322" firstHeaderRow="0" firstDataRow="1" firstDataCol="1"/>
  <pivotFields count="8">
    <pivotField axis="axisRow" showAll="0">
      <items count="20">
        <item n="MUTUAL CARTAGO" x="0"/>
        <item n="INVU" x="1"/>
        <item n="COOCIQUE" x="4"/>
        <item n="COOPENAE" x="6"/>
        <item n="GRUPO MUTUAL ALAJUELA LA VIVIENDA" x="9"/>
        <item n="BANCO DE COSTA RICA" x="3"/>
        <item x="14"/>
        <item x="7"/>
        <item x="5"/>
        <item x="15"/>
        <item x="11"/>
        <item x="2"/>
        <item x="10"/>
        <item x="16"/>
        <item x="12"/>
        <item x="8"/>
        <item x="13"/>
        <item x="17"/>
        <item x="18"/>
        <item t="default"/>
      </items>
    </pivotField>
    <pivotField axis="axisRow" showAll="0">
      <items count="8">
        <item x="1"/>
        <item x="2"/>
        <item x="4"/>
        <item x="3"/>
        <item x="6"/>
        <item x="5"/>
        <item x="0"/>
        <item t="default"/>
      </items>
    </pivotField>
    <pivotField axis="axisRow" showAll="0">
      <items count="78">
        <item x="27"/>
        <item x="31"/>
        <item x="4"/>
        <item x="30"/>
        <item x="51"/>
        <item x="40"/>
        <item x="12"/>
        <item x="35"/>
        <item x="28"/>
        <item x="14"/>
        <item x="7"/>
        <item x="36"/>
        <item x="26"/>
        <item x="9"/>
        <item x="43"/>
        <item x="20"/>
        <item x="17"/>
        <item x="16"/>
        <item x="10"/>
        <item x="38"/>
        <item x="39"/>
        <item x="18"/>
        <item x="11"/>
        <item x="65"/>
        <item x="41"/>
        <item x="24"/>
        <item x="25"/>
        <item x="32"/>
        <item x="33"/>
        <item x="67"/>
        <item x="1"/>
        <item x="45"/>
        <item x="21"/>
        <item x="5"/>
        <item x="8"/>
        <item x="58"/>
        <item x="23"/>
        <item x="66"/>
        <item x="48"/>
        <item x="50"/>
        <item x="53"/>
        <item x="13"/>
        <item x="46"/>
        <item x="47"/>
        <item x="37"/>
        <item x="22"/>
        <item x="60"/>
        <item x="19"/>
        <item x="55"/>
        <item x="0"/>
        <item x="52"/>
        <item x="54"/>
        <item x="72"/>
        <item x="29"/>
        <item x="71"/>
        <item x="34"/>
        <item x="64"/>
        <item x="56"/>
        <item x="57"/>
        <item x="73"/>
        <item x="2"/>
        <item x="49"/>
        <item x="61"/>
        <item x="42"/>
        <item x="6"/>
        <item x="3"/>
        <item x="15"/>
        <item x="68"/>
        <item x="44"/>
        <item x="76"/>
        <item x="62"/>
        <item x="59"/>
        <item x="63"/>
        <item x="69"/>
        <item x="70"/>
        <item x="74"/>
        <item x="75"/>
        <item t="default"/>
      </items>
    </pivotField>
    <pivotField axis="axisRow" showAll="0">
      <items count="262">
        <item x="18"/>
        <item x="84"/>
        <item x="12"/>
        <item x="17"/>
        <item x="94"/>
        <item x="80"/>
        <item x="82"/>
        <item x="83"/>
        <item x="137"/>
        <item x="165"/>
        <item x="29"/>
        <item x="45"/>
        <item x="102"/>
        <item x="70"/>
        <item x="97"/>
        <item x="44"/>
        <item x="99"/>
        <item x="169"/>
        <item x="175"/>
        <item x="92"/>
        <item x="141"/>
        <item x="13"/>
        <item x="59"/>
        <item x="72"/>
        <item x="192"/>
        <item x="81"/>
        <item x="159"/>
        <item x="11"/>
        <item x="20"/>
        <item x="50"/>
        <item x="186"/>
        <item x="62"/>
        <item x="46"/>
        <item x="32"/>
        <item x="118"/>
        <item x="78"/>
        <item x="219"/>
        <item x="15"/>
        <item x="106"/>
        <item x="35"/>
        <item x="38"/>
        <item x="214"/>
        <item x="64"/>
        <item x="14"/>
        <item x="16"/>
        <item x="22"/>
        <item x="124"/>
        <item x="49"/>
        <item x="71"/>
        <item x="149"/>
        <item x="36"/>
        <item x="110"/>
        <item x="113"/>
        <item x="142"/>
        <item x="143"/>
        <item x="61"/>
        <item x="170"/>
        <item x="21"/>
        <item x="27"/>
        <item x="51"/>
        <item x="66"/>
        <item x="86"/>
        <item x="89"/>
        <item x="155"/>
        <item x="54"/>
        <item x="140"/>
        <item x="75"/>
        <item x="79"/>
        <item x="122"/>
        <item x="88"/>
        <item x="163"/>
        <item x="26"/>
        <item x="125"/>
        <item x="73"/>
        <item x="154"/>
        <item x="98"/>
        <item x="199"/>
        <item x="105"/>
        <item x="167"/>
        <item x="157"/>
        <item x="200"/>
        <item x="248"/>
        <item x="217"/>
        <item x="85"/>
        <item x="164"/>
        <item x="132"/>
        <item x="0"/>
        <item x="242"/>
        <item x="19"/>
        <item x="23"/>
        <item x="24"/>
        <item x="25"/>
        <item x="31"/>
        <item x="150"/>
        <item x="56"/>
        <item x="230"/>
        <item x="65"/>
        <item x="77"/>
        <item x="108"/>
        <item x="96"/>
        <item x="109"/>
        <item x="180"/>
        <item x="241"/>
        <item x="48"/>
        <item x="128"/>
        <item x="131"/>
        <item x="153"/>
        <item x="60"/>
        <item x="52"/>
        <item x="69"/>
        <item x="55"/>
        <item x="158"/>
        <item x="93"/>
        <item x="247"/>
        <item x="173"/>
        <item x="178"/>
        <item x="148"/>
        <item x="160"/>
        <item x="223"/>
        <item x="252"/>
        <item x="91"/>
        <item x="68"/>
        <item x="179"/>
        <item x="95"/>
        <item x="107"/>
        <item x="240"/>
        <item x="204"/>
        <item x="260"/>
        <item x="212"/>
        <item x="144"/>
        <item x="152"/>
        <item x="194"/>
        <item x="203"/>
        <item x="188"/>
        <item x="30"/>
        <item x="67"/>
        <item x="127"/>
        <item x="58"/>
        <item x="146"/>
        <item x="171"/>
        <item x="218"/>
        <item x="239"/>
        <item x="2"/>
        <item x="111"/>
        <item x="182"/>
        <item x="147"/>
        <item x="10"/>
        <item x="208"/>
        <item x="101"/>
        <item x="235"/>
        <item x="40"/>
        <item x="1"/>
        <item x="209"/>
        <item x="90"/>
        <item x="133"/>
        <item x="63"/>
        <item x="120"/>
        <item x="129"/>
        <item x="259"/>
        <item x="134"/>
        <item x="251"/>
        <item x="3"/>
        <item x="4"/>
        <item x="6"/>
        <item x="9"/>
        <item x="166"/>
        <item x="28"/>
        <item x="145"/>
        <item x="43"/>
        <item x="151"/>
        <item x="211"/>
        <item x="193"/>
        <item x="76"/>
        <item x="195"/>
        <item x="87"/>
        <item x="233"/>
        <item x="234"/>
        <item x="197"/>
        <item x="5"/>
        <item x="207"/>
        <item x="39"/>
        <item x="250"/>
        <item x="34"/>
        <item x="181"/>
        <item x="216"/>
        <item x="115"/>
        <item x="119"/>
        <item x="121"/>
        <item x="33"/>
        <item x="257"/>
        <item x="126"/>
        <item x="130"/>
        <item x="138"/>
        <item x="139"/>
        <item x="206"/>
        <item x="53"/>
        <item x="187"/>
        <item x="221"/>
        <item x="100"/>
        <item x="162"/>
        <item x="244"/>
        <item x="103"/>
        <item x="117"/>
        <item x="176"/>
        <item x="213"/>
        <item x="196"/>
        <item x="238"/>
        <item x="7"/>
        <item x="123"/>
        <item x="229"/>
        <item x="189"/>
        <item x="226"/>
        <item x="112"/>
        <item x="256"/>
        <item x="47"/>
        <item x="224"/>
        <item x="116"/>
        <item x="228"/>
        <item x="258"/>
        <item x="184"/>
        <item x="243"/>
        <item x="191"/>
        <item x="249"/>
        <item x="41"/>
        <item x="237"/>
        <item x="177"/>
        <item x="198"/>
        <item x="57"/>
        <item x="174"/>
        <item x="190"/>
        <item x="227"/>
        <item x="232"/>
        <item x="222"/>
        <item x="253"/>
        <item x="231"/>
        <item x="104"/>
        <item x="74"/>
        <item x="161"/>
        <item x="114"/>
        <item x="168"/>
        <item x="210"/>
        <item x="201"/>
        <item x="37"/>
        <item x="8"/>
        <item x="42"/>
        <item x="135"/>
        <item x="136"/>
        <item x="156"/>
        <item x="172"/>
        <item x="183"/>
        <item x="185"/>
        <item x="202"/>
        <item x="205"/>
        <item x="215"/>
        <item x="220"/>
        <item x="225"/>
        <item x="236"/>
        <item x="245"/>
        <item x="246"/>
        <item x="254"/>
        <item x="255"/>
        <item t="default"/>
      </items>
    </pivotField>
    <pivotField dataField="1" numFmtId="4" showAll="0"/>
    <pivotField dataField="1" numFmtId="4" showAll="0"/>
    <pivotField dataField="1" showAll="0"/>
    <pivotField dataField="1" showAll="0"/>
  </pivotFields>
  <rowFields count="4">
    <field x="0"/>
    <field x="1"/>
    <field x="2"/>
    <field x="3"/>
  </rowFields>
  <rowItems count="1313">
    <i>
      <x/>
    </i>
    <i r="1">
      <x/>
    </i>
    <i r="2">
      <x v="6"/>
    </i>
    <i r="3">
      <x v="33"/>
    </i>
    <i r="3">
      <x v="93"/>
    </i>
    <i r="3">
      <x v="188"/>
    </i>
    <i r="2">
      <x v="13"/>
    </i>
    <i r="3">
      <x/>
    </i>
    <i r="3">
      <x v="3"/>
    </i>
    <i r="3">
      <x v="28"/>
    </i>
    <i r="3">
      <x v="44"/>
    </i>
    <i r="3">
      <x v="56"/>
    </i>
    <i r="3">
      <x v="57"/>
    </i>
    <i r="3">
      <x v="59"/>
    </i>
    <i r="3">
      <x v="68"/>
    </i>
    <i r="3">
      <x v="88"/>
    </i>
    <i r="2">
      <x v="14"/>
    </i>
    <i r="3">
      <x v="9"/>
    </i>
    <i r="3">
      <x v="53"/>
    </i>
    <i r="3">
      <x v="54"/>
    </i>
    <i r="3">
      <x v="129"/>
    </i>
    <i r="2">
      <x v="18"/>
    </i>
    <i r="3">
      <x v="45"/>
    </i>
    <i r="3">
      <x v="58"/>
    </i>
    <i r="3">
      <x v="71"/>
    </i>
    <i r="3">
      <x v="89"/>
    </i>
    <i r="3">
      <x v="90"/>
    </i>
    <i r="3">
      <x v="91"/>
    </i>
    <i r="3">
      <x v="166"/>
    </i>
    <i r="2">
      <x v="22"/>
    </i>
    <i r="3">
      <x v="10"/>
    </i>
    <i r="3">
      <x v="92"/>
    </i>
    <i r="3">
      <x v="134"/>
    </i>
    <i r="2">
      <x v="34"/>
    </i>
    <i r="3">
      <x v="37"/>
    </i>
    <i r="2">
      <x v="39"/>
    </i>
    <i r="3">
      <x v="52"/>
    </i>
    <i r="3">
      <x v="211"/>
    </i>
    <i r="2">
      <x v="51"/>
    </i>
    <i r="3">
      <x v="94"/>
    </i>
    <i r="1">
      <x v="1"/>
    </i>
    <i r="2">
      <x v="9"/>
    </i>
    <i r="3">
      <x v="39"/>
    </i>
    <i r="3">
      <x v="40"/>
    </i>
    <i r="3">
      <x v="50"/>
    </i>
    <i r="3">
      <x v="217"/>
    </i>
    <i r="3">
      <x v="242"/>
    </i>
    <i r="2">
      <x v="17"/>
    </i>
    <i r="3">
      <x v="18"/>
    </i>
    <i r="3">
      <x v="95"/>
    </i>
    <i r="3">
      <x v="150"/>
    </i>
    <i r="3">
      <x v="203"/>
    </i>
    <i r="3">
      <x v="223"/>
    </i>
    <i r="3">
      <x v="244"/>
    </i>
    <i r="2">
      <x v="41"/>
    </i>
    <i r="3">
      <x v="77"/>
    </i>
    <i r="3">
      <x v="114"/>
    </i>
    <i r="3">
      <x v="182"/>
    </i>
    <i r="3">
      <x v="230"/>
    </i>
    <i r="2">
      <x v="42"/>
    </i>
    <i r="3">
      <x v="124"/>
    </i>
    <i r="2">
      <x v="43"/>
    </i>
    <i r="3">
      <x v="33"/>
    </i>
    <i r="2">
      <x v="52"/>
    </i>
    <i r="3">
      <x v="234"/>
    </i>
    <i r="2">
      <x v="54"/>
    </i>
    <i r="3">
      <x v="209"/>
    </i>
    <i r="2">
      <x v="66"/>
    </i>
    <i r="3">
      <x v="180"/>
    </i>
    <i r="3">
      <x v="228"/>
    </i>
    <i r="1">
      <x v="2"/>
    </i>
    <i r="2">
      <x v="15"/>
    </i>
    <i r="3">
      <x v="47"/>
    </i>
    <i r="3">
      <x v="191"/>
    </i>
    <i r="2">
      <x v="21"/>
    </i>
    <i r="3">
      <x v="32"/>
    </i>
    <i r="3">
      <x v="214"/>
    </i>
    <i r="2">
      <x v="25"/>
    </i>
    <i r="3">
      <x v="20"/>
    </i>
    <i r="3">
      <x v="94"/>
    </i>
    <i r="3">
      <x v="110"/>
    </i>
    <i r="3">
      <x v="227"/>
    </i>
    <i r="2">
      <x v="26"/>
    </i>
    <i r="3">
      <x v="22"/>
    </i>
    <i r="3">
      <x v="137"/>
    </i>
    <i r="2">
      <x v="32"/>
    </i>
    <i r="3">
      <x v="29"/>
    </i>
    <i r="3">
      <x v="59"/>
    </i>
    <i r="3">
      <x v="108"/>
    </i>
    <i r="2">
      <x v="36"/>
    </i>
    <i r="3">
      <x v="150"/>
    </i>
    <i r="2">
      <x v="45"/>
    </i>
    <i r="3">
      <x v="64"/>
    </i>
    <i r="3">
      <x v="195"/>
    </i>
    <i r="2">
      <x v="47"/>
    </i>
    <i r="3">
      <x v="46"/>
    </i>
    <i r="3">
      <x v="103"/>
    </i>
    <i r="1">
      <x v="3"/>
    </i>
    <i r="2">
      <x v="16"/>
    </i>
    <i r="3">
      <x v="11"/>
    </i>
    <i r="3">
      <x v="15"/>
    </i>
    <i r="3">
      <x v="168"/>
    </i>
    <i r="1">
      <x v="4"/>
    </i>
    <i r="2">
      <x v="5"/>
    </i>
    <i r="3">
      <x v="4"/>
    </i>
    <i r="3">
      <x v="14"/>
    </i>
    <i r="3">
      <x v="75"/>
    </i>
    <i r="3">
      <x v="99"/>
    </i>
    <i r="3">
      <x v="123"/>
    </i>
    <i r="2">
      <x v="7"/>
    </i>
    <i r="3">
      <x v="35"/>
    </i>
    <i r="3">
      <x v="65"/>
    </i>
    <i r="3">
      <x v="67"/>
    </i>
    <i r="2">
      <x v="11"/>
    </i>
    <i r="3">
      <x v="1"/>
    </i>
    <i r="3">
      <x v="5"/>
    </i>
    <i r="3">
      <x v="6"/>
    </i>
    <i r="3">
      <x v="7"/>
    </i>
    <i r="3">
      <x v="25"/>
    </i>
    <i r="3">
      <x v="83"/>
    </i>
    <i r="2">
      <x v="19"/>
    </i>
    <i r="3">
      <x v="63"/>
    </i>
    <i r="3">
      <x v="98"/>
    </i>
    <i r="3">
      <x v="153"/>
    </i>
    <i r="2">
      <x v="20"/>
    </i>
    <i r="3">
      <x v="19"/>
    </i>
    <i r="3">
      <x v="112"/>
    </i>
    <i r="3">
      <x v="120"/>
    </i>
    <i r="2">
      <x v="44"/>
    </i>
    <i r="3">
      <x v="61"/>
    </i>
    <i r="3">
      <x v="62"/>
    </i>
    <i r="3">
      <x v="69"/>
    </i>
    <i r="3">
      <x v="174"/>
    </i>
    <i r="3">
      <x v="175"/>
    </i>
    <i r="3">
      <x v="176"/>
    </i>
    <i r="1">
      <x v="5"/>
    </i>
    <i r="2">
      <x/>
    </i>
    <i r="3">
      <x v="31"/>
    </i>
    <i r="3">
      <x v="42"/>
    </i>
    <i r="3">
      <x v="55"/>
    </i>
    <i r="3">
      <x v="116"/>
    </i>
    <i r="3">
      <x v="155"/>
    </i>
    <i r="2">
      <x v="1"/>
    </i>
    <i r="3">
      <x v="48"/>
    </i>
    <i r="3">
      <x v="106"/>
    </i>
    <i r="3">
      <x v="117"/>
    </i>
    <i r="3">
      <x v="192"/>
    </i>
    <i r="2">
      <x v="3"/>
    </i>
    <i r="3">
      <x v="13"/>
    </i>
    <i r="3">
      <x v="109"/>
    </i>
    <i r="3">
      <x v="171"/>
    </i>
    <i r="2">
      <x v="8"/>
    </i>
    <i r="3">
      <x v="60"/>
    </i>
    <i r="3">
      <x v="96"/>
    </i>
    <i r="3">
      <x v="246"/>
    </i>
    <i r="2">
      <x v="12"/>
    </i>
    <i r="3">
      <x v="107"/>
    </i>
    <i r="2">
      <x v="27"/>
    </i>
    <i r="3">
      <x v="23"/>
    </i>
    <i r="2">
      <x v="28"/>
    </i>
    <i r="3">
      <x v="66"/>
    </i>
    <i r="3">
      <x v="73"/>
    </i>
    <i r="3">
      <x v="172"/>
    </i>
    <i r="3">
      <x v="236"/>
    </i>
    <i r="2">
      <x v="53"/>
    </i>
    <i r="3">
      <x v="121"/>
    </i>
    <i r="3">
      <x v="135"/>
    </i>
    <i r="2">
      <x v="55"/>
    </i>
    <i r="3">
      <x v="97"/>
    </i>
    <i r="2">
      <x v="57"/>
    </i>
    <i r="3">
      <x v="231"/>
    </i>
    <i r="1">
      <x v="6"/>
    </i>
    <i r="2">
      <x v="2"/>
    </i>
    <i r="3">
      <x v="178"/>
    </i>
    <i r="2">
      <x v="10"/>
    </i>
    <i r="3">
      <x v="2"/>
    </i>
    <i r="3">
      <x v="21"/>
    </i>
    <i r="3">
      <x v="27"/>
    </i>
    <i r="3">
      <x v="34"/>
    </i>
    <i r="3">
      <x v="43"/>
    </i>
    <i r="3">
      <x v="76"/>
    </i>
    <i r="2">
      <x v="30"/>
    </i>
    <i r="3">
      <x v="142"/>
    </i>
    <i r="3">
      <x v="197"/>
    </i>
    <i r="2">
      <x v="33"/>
    </i>
    <i r="3">
      <x v="163"/>
    </i>
    <i r="3">
      <x v="164"/>
    </i>
    <i r="3">
      <x v="207"/>
    </i>
    <i r="3">
      <x v="243"/>
    </i>
    <i r="2">
      <x v="38"/>
    </i>
    <i r="3">
      <x v="36"/>
    </i>
    <i r="3">
      <x v="254"/>
    </i>
    <i r="2">
      <x v="49"/>
    </i>
    <i r="3">
      <x v="86"/>
    </i>
    <i r="3">
      <x v="151"/>
    </i>
    <i r="2">
      <x v="60"/>
    </i>
    <i r="3">
      <x v="118"/>
    </i>
    <i r="3">
      <x v="161"/>
    </i>
    <i r="3">
      <x v="215"/>
    </i>
    <i r="3">
      <x v="232"/>
    </i>
    <i r="2">
      <x v="61"/>
    </i>
    <i r="3">
      <x v="12"/>
    </i>
    <i r="3">
      <x v="33"/>
    </i>
    <i r="2">
      <x v="63"/>
    </i>
    <i r="3">
      <x v="255"/>
    </i>
    <i r="2">
      <x v="64"/>
    </i>
    <i r="3">
      <x v="146"/>
    </i>
    <i r="2">
      <x v="65"/>
    </i>
    <i r="3">
      <x v="162"/>
    </i>
    <i>
      <x v="1"/>
    </i>
    <i r="1">
      <x v="4"/>
    </i>
    <i r="2">
      <x v="7"/>
    </i>
    <i r="3">
      <x v="35"/>
    </i>
    <i r="1">
      <x v="6"/>
    </i>
    <i r="2">
      <x v="24"/>
    </i>
    <i r="3">
      <x v="16"/>
    </i>
    <i>
      <x v="2"/>
    </i>
    <i r="1">
      <x/>
    </i>
    <i r="2">
      <x v="6"/>
    </i>
    <i r="3">
      <x v="33"/>
    </i>
    <i r="3">
      <x v="93"/>
    </i>
    <i r="2">
      <x v="13"/>
    </i>
    <i r="3">
      <x v="3"/>
    </i>
    <i r="3">
      <x v="28"/>
    </i>
    <i r="3">
      <x v="44"/>
    </i>
    <i r="3">
      <x v="56"/>
    </i>
    <i r="3">
      <x v="57"/>
    </i>
    <i r="3">
      <x v="59"/>
    </i>
    <i r="3">
      <x v="68"/>
    </i>
    <i r="2">
      <x v="18"/>
    </i>
    <i r="3">
      <x v="45"/>
    </i>
    <i r="3">
      <x v="71"/>
    </i>
    <i r="3">
      <x v="90"/>
    </i>
    <i r="2">
      <x v="22"/>
    </i>
    <i r="3">
      <x v="10"/>
    </i>
    <i r="3">
      <x v="134"/>
    </i>
    <i r="2">
      <x v="34"/>
    </i>
    <i r="3">
      <x v="37"/>
    </i>
    <i r="3">
      <x v="102"/>
    </i>
    <i r="3">
      <x v="156"/>
    </i>
    <i r="3">
      <x v="187"/>
    </i>
    <i r="2">
      <x v="51"/>
    </i>
    <i r="3">
      <x v="208"/>
    </i>
    <i r="2">
      <x v="68"/>
    </i>
    <i r="3">
      <x v="186"/>
    </i>
    <i r="1">
      <x v="1"/>
    </i>
    <i r="2">
      <x v="17"/>
    </i>
    <i r="3">
      <x v="47"/>
    </i>
    <i r="1">
      <x v="2"/>
    </i>
    <i r="2">
      <x v="15"/>
    </i>
    <i r="3">
      <x v="47"/>
    </i>
    <i r="3">
      <x v="105"/>
    </i>
    <i r="3">
      <x v="122"/>
    </i>
    <i r="3">
      <x v="157"/>
    </i>
    <i r="3">
      <x v="191"/>
    </i>
    <i r="2">
      <x v="21"/>
    </i>
    <i r="3">
      <x v="214"/>
    </i>
    <i r="2">
      <x v="25"/>
    </i>
    <i r="3">
      <x v="20"/>
    </i>
    <i r="3">
      <x v="94"/>
    </i>
    <i r="3">
      <x v="227"/>
    </i>
    <i r="2">
      <x v="26"/>
    </i>
    <i r="3">
      <x v="137"/>
    </i>
    <i r="3">
      <x v="154"/>
    </i>
    <i r="2">
      <x v="32"/>
    </i>
    <i r="3">
      <x v="108"/>
    </i>
    <i r="2">
      <x v="45"/>
    </i>
    <i r="3">
      <x v="64"/>
    </i>
    <i r="3">
      <x v="85"/>
    </i>
    <i r="3">
      <x v="130"/>
    </i>
    <i r="3">
      <x v="195"/>
    </i>
    <i r="2">
      <x v="47"/>
    </i>
    <i r="3">
      <x v="46"/>
    </i>
    <i r="3">
      <x v="72"/>
    </i>
    <i r="3">
      <x v="103"/>
    </i>
    <i r="3">
      <x v="104"/>
    </i>
    <i r="3">
      <x v="136"/>
    </i>
    <i r="3">
      <x v="190"/>
    </i>
    <i r="2">
      <x v="48"/>
    </i>
    <i r="3">
      <x v="138"/>
    </i>
    <i r="3">
      <x v="159"/>
    </i>
    <i r="1">
      <x v="3"/>
    </i>
    <i r="2">
      <x v="16"/>
    </i>
    <i r="3">
      <x v="11"/>
    </i>
    <i r="3">
      <x v="15"/>
    </i>
    <i r="3">
      <x v="168"/>
    </i>
    <i r="1">
      <x v="4"/>
    </i>
    <i r="2">
      <x v="7"/>
    </i>
    <i r="3">
      <x v="65"/>
    </i>
    <i r="2">
      <x v="11"/>
    </i>
    <i r="3">
      <x v="7"/>
    </i>
    <i r="2">
      <x v="20"/>
    </i>
    <i r="3">
      <x v="19"/>
    </i>
    <i r="1">
      <x v="5"/>
    </i>
    <i r="2">
      <x/>
    </i>
    <i r="3">
      <x v="31"/>
    </i>
    <i r="3">
      <x v="87"/>
    </i>
    <i r="3">
      <x v="155"/>
    </i>
    <i r="3">
      <x v="220"/>
    </i>
    <i r="3">
      <x v="245"/>
    </i>
    <i r="2">
      <x v="1"/>
    </i>
    <i r="3">
      <x v="8"/>
    </i>
    <i r="3">
      <x v="48"/>
    </i>
    <i r="3">
      <x v="106"/>
    </i>
    <i r="3">
      <x v="192"/>
    </i>
    <i r="2">
      <x v="3"/>
    </i>
    <i r="3">
      <x v="13"/>
    </i>
    <i r="3">
      <x v="109"/>
    </i>
    <i r="3">
      <x v="171"/>
    </i>
    <i r="2">
      <x v="8"/>
    </i>
    <i r="3">
      <x v="60"/>
    </i>
    <i r="3">
      <x v="246"/>
    </i>
    <i r="2">
      <x v="27"/>
    </i>
    <i r="3">
      <x v="23"/>
    </i>
    <i r="2">
      <x v="28"/>
    </i>
    <i r="3">
      <x v="66"/>
    </i>
    <i r="3">
      <x v="73"/>
    </i>
    <i r="3">
      <x v="172"/>
    </i>
    <i r="2">
      <x v="55"/>
    </i>
    <i r="3">
      <x v="97"/>
    </i>
    <i r="2">
      <x v="57"/>
    </i>
    <i r="3">
      <x v="193"/>
    </i>
    <i r="1">
      <x v="6"/>
    </i>
    <i r="2">
      <x v="10"/>
    </i>
    <i r="3">
      <x v="2"/>
    </i>
    <i r="3">
      <x v="27"/>
    </i>
    <i r="3">
      <x v="34"/>
    </i>
    <i>
      <x v="3"/>
    </i>
    <i r="1">
      <x/>
    </i>
    <i r="2">
      <x v="6"/>
    </i>
    <i r="3">
      <x v="33"/>
    </i>
    <i r="3">
      <x v="93"/>
    </i>
    <i r="3">
      <x v="188"/>
    </i>
    <i r="2">
      <x v="13"/>
    </i>
    <i r="3">
      <x/>
    </i>
    <i r="3">
      <x v="44"/>
    </i>
    <i r="3">
      <x v="56"/>
    </i>
    <i r="3">
      <x v="57"/>
    </i>
    <i r="2">
      <x v="14"/>
    </i>
    <i r="3">
      <x v="200"/>
    </i>
    <i r="2">
      <x v="18"/>
    </i>
    <i r="3">
      <x v="71"/>
    </i>
    <i r="3">
      <x v="82"/>
    </i>
    <i r="3">
      <x v="91"/>
    </i>
    <i r="2">
      <x v="22"/>
    </i>
    <i r="3">
      <x v="10"/>
    </i>
    <i r="3">
      <x v="92"/>
    </i>
    <i r="2">
      <x v="50"/>
    </i>
    <i r="3">
      <x v="100"/>
    </i>
    <i r="1">
      <x v="1"/>
    </i>
    <i r="2">
      <x v="9"/>
    </i>
    <i r="3">
      <x v="40"/>
    </i>
    <i r="2">
      <x v="17"/>
    </i>
    <i r="3">
      <x v="158"/>
    </i>
    <i r="2">
      <x v="66"/>
    </i>
    <i r="3">
      <x v="256"/>
    </i>
    <i r="1">
      <x v="2"/>
    </i>
    <i r="2">
      <x v="15"/>
    </i>
    <i r="3">
      <x v="47"/>
    </i>
    <i r="3">
      <x v="169"/>
    </i>
    <i r="3">
      <x v="191"/>
    </i>
    <i r="2">
      <x v="21"/>
    </i>
    <i r="3">
      <x v="115"/>
    </i>
    <i r="2">
      <x v="23"/>
    </i>
    <i r="3">
      <x v="152"/>
    </i>
    <i r="2">
      <x v="32"/>
    </i>
    <i r="3">
      <x v="29"/>
    </i>
    <i r="2">
      <x v="45"/>
    </i>
    <i r="3">
      <x v="64"/>
    </i>
    <i r="3">
      <x v="85"/>
    </i>
    <i r="3">
      <x v="130"/>
    </i>
    <i r="2">
      <x v="47"/>
    </i>
    <i r="3">
      <x v="46"/>
    </i>
    <i r="3">
      <x v="72"/>
    </i>
    <i r="1">
      <x v="3"/>
    </i>
    <i r="2">
      <x v="16"/>
    </i>
    <i r="3">
      <x v="11"/>
    </i>
    <i r="1">
      <x v="4"/>
    </i>
    <i r="2">
      <x v="11"/>
    </i>
    <i r="3">
      <x v="1"/>
    </i>
    <i r="3">
      <x v="6"/>
    </i>
    <i r="2">
      <x v="19"/>
    </i>
    <i r="3">
      <x v="63"/>
    </i>
    <i r="2">
      <x v="20"/>
    </i>
    <i r="3">
      <x v="120"/>
    </i>
    <i r="2">
      <x v="44"/>
    </i>
    <i r="3">
      <x v="61"/>
    </i>
    <i r="3">
      <x v="74"/>
    </i>
    <i r="3">
      <x v="175"/>
    </i>
    <i r="1">
      <x v="5"/>
    </i>
    <i r="2">
      <x/>
    </i>
    <i r="3">
      <x v="31"/>
    </i>
    <i r="3">
      <x v="87"/>
    </i>
    <i r="2">
      <x v="1"/>
    </i>
    <i r="3">
      <x v="8"/>
    </i>
    <i r="3">
      <x v="48"/>
    </i>
    <i r="3">
      <x v="106"/>
    </i>
    <i r="2">
      <x v="3"/>
    </i>
    <i r="3">
      <x v="13"/>
    </i>
    <i r="2">
      <x v="12"/>
    </i>
    <i r="3">
      <x v="26"/>
    </i>
    <i r="3">
      <x v="127"/>
    </i>
    <i r="2">
      <x v="28"/>
    </i>
    <i r="3">
      <x v="73"/>
    </i>
    <i r="3">
      <x v="172"/>
    </i>
    <i r="2">
      <x v="55"/>
    </i>
    <i r="3">
      <x v="97"/>
    </i>
    <i r="1">
      <x v="6"/>
    </i>
    <i r="2">
      <x v="10"/>
    </i>
    <i r="3">
      <x v="2"/>
    </i>
    <i r="3">
      <x v="27"/>
    </i>
    <i r="3">
      <x v="49"/>
    </i>
    <i r="2">
      <x v="24"/>
    </i>
    <i r="3">
      <x v="16"/>
    </i>
    <i r="2">
      <x v="33"/>
    </i>
    <i r="3">
      <x v="163"/>
    </i>
    <i r="2">
      <x v="38"/>
    </i>
    <i r="3">
      <x v="36"/>
    </i>
    <i r="2">
      <x v="64"/>
    </i>
    <i r="3">
      <x v="146"/>
    </i>
    <i>
      <x v="4"/>
    </i>
    <i r="1">
      <x/>
    </i>
    <i r="2">
      <x v="4"/>
    </i>
    <i r="3">
      <x v="51"/>
    </i>
    <i r="3">
      <x v="81"/>
    </i>
    <i r="3">
      <x v="113"/>
    </i>
    <i r="3">
      <x v="238"/>
    </i>
    <i r="2">
      <x v="13"/>
    </i>
    <i r="3">
      <x/>
    </i>
    <i r="3">
      <x v="3"/>
    </i>
    <i r="3">
      <x v="17"/>
    </i>
    <i r="3">
      <x v="44"/>
    </i>
    <i r="3">
      <x v="56"/>
    </i>
    <i r="3">
      <x v="57"/>
    </i>
    <i r="3">
      <x v="59"/>
    </i>
    <i r="3">
      <x v="68"/>
    </i>
    <i r="3">
      <x v="88"/>
    </i>
    <i r="3">
      <x v="139"/>
    </i>
    <i r="2">
      <x v="14"/>
    </i>
    <i r="3">
      <x v="9"/>
    </i>
    <i r="3">
      <x v="50"/>
    </i>
    <i r="3">
      <x v="53"/>
    </i>
    <i r="3">
      <x v="54"/>
    </i>
    <i r="3">
      <x v="70"/>
    </i>
    <i r="3">
      <x v="84"/>
    </i>
    <i r="3">
      <x v="180"/>
    </i>
    <i r="3">
      <x v="194"/>
    </i>
    <i r="2">
      <x v="18"/>
    </i>
    <i r="3">
      <x v="45"/>
    </i>
    <i r="3">
      <x v="71"/>
    </i>
    <i r="3">
      <x v="90"/>
    </i>
    <i r="3">
      <x v="91"/>
    </i>
    <i r="2">
      <x v="22"/>
    </i>
    <i r="3">
      <x v="10"/>
    </i>
    <i r="3">
      <x v="92"/>
    </i>
    <i r="2">
      <x v="31"/>
    </i>
    <i r="3">
      <x v="50"/>
    </i>
    <i r="3">
      <x v="55"/>
    </i>
    <i r="3">
      <x v="235"/>
    </i>
    <i r="2">
      <x v="34"/>
    </i>
    <i r="3">
      <x v="37"/>
    </i>
    <i r="2">
      <x v="39"/>
    </i>
    <i r="3">
      <x v="33"/>
    </i>
    <i r="3">
      <x v="143"/>
    </i>
    <i r="3">
      <x v="212"/>
    </i>
    <i r="2">
      <x v="40"/>
    </i>
    <i r="3">
      <x v="33"/>
    </i>
    <i r="2">
      <x v="46"/>
    </i>
    <i r="3">
      <x v="165"/>
    </i>
    <i r="2">
      <x v="50"/>
    </i>
    <i r="3">
      <x v="70"/>
    </i>
    <i r="3">
      <x v="78"/>
    </i>
    <i r="3">
      <x v="216"/>
    </i>
    <i r="3">
      <x v="239"/>
    </i>
    <i r="2">
      <x v="51"/>
    </i>
    <i r="3">
      <x v="94"/>
    </i>
    <i r="3">
      <x v="208"/>
    </i>
    <i r="2">
      <x v="59"/>
    </i>
    <i r="3">
      <x v="222"/>
    </i>
    <i r="2">
      <x v="62"/>
    </i>
    <i r="3">
      <x v="21"/>
    </i>
    <i r="3">
      <x v="181"/>
    </i>
    <i r="3">
      <x v="248"/>
    </i>
    <i r="1">
      <x v="1"/>
    </i>
    <i r="2">
      <x v="9"/>
    </i>
    <i r="3">
      <x v="39"/>
    </i>
    <i r="2">
      <x v="17"/>
    </i>
    <i r="3">
      <x v="18"/>
    </i>
    <i r="3">
      <x v="150"/>
    </i>
    <i r="3">
      <x v="203"/>
    </i>
    <i r="2">
      <x v="41"/>
    </i>
    <i r="3">
      <x v="38"/>
    </i>
    <i r="3">
      <x v="114"/>
    </i>
    <i r="2">
      <x v="43"/>
    </i>
    <i r="3">
      <x v="167"/>
    </i>
    <i r="2">
      <x v="54"/>
    </i>
    <i r="3">
      <x v="43"/>
    </i>
    <i r="2">
      <x v="66"/>
    </i>
    <i r="3">
      <x v="228"/>
    </i>
    <i r="1">
      <x v="2"/>
    </i>
    <i r="2">
      <x v="15"/>
    </i>
    <i r="3">
      <x v="122"/>
    </i>
    <i r="3">
      <x v="169"/>
    </i>
    <i r="3">
      <x v="191"/>
    </i>
    <i r="2">
      <x v="21"/>
    </i>
    <i r="3">
      <x v="32"/>
    </i>
    <i r="3">
      <x v="115"/>
    </i>
    <i r="3">
      <x v="160"/>
    </i>
    <i r="2">
      <x v="23"/>
    </i>
    <i r="3">
      <x v="119"/>
    </i>
    <i r="3">
      <x v="183"/>
    </i>
    <i r="2">
      <x v="26"/>
    </i>
    <i r="3">
      <x v="22"/>
    </i>
    <i r="3">
      <x v="137"/>
    </i>
    <i r="2">
      <x v="32"/>
    </i>
    <i r="3">
      <x v="29"/>
    </i>
    <i r="3">
      <x v="59"/>
    </i>
    <i r="3">
      <x v="108"/>
    </i>
    <i r="2">
      <x v="36"/>
    </i>
    <i r="3">
      <x v="144"/>
    </i>
    <i r="3">
      <x v="219"/>
    </i>
    <i r="3">
      <x v="249"/>
    </i>
    <i r="2">
      <x v="45"/>
    </i>
    <i r="3">
      <x v="195"/>
    </i>
    <i r="2">
      <x v="47"/>
    </i>
    <i r="3">
      <x v="103"/>
    </i>
    <i r="2">
      <x v="48"/>
    </i>
    <i r="3">
      <x v="138"/>
    </i>
    <i r="2">
      <x v="56"/>
    </i>
    <i r="3">
      <x v="101"/>
    </i>
    <i r="1">
      <x v="3"/>
    </i>
    <i r="2">
      <x v="16"/>
    </i>
    <i r="3">
      <x v="11"/>
    </i>
    <i r="3">
      <x v="15"/>
    </i>
    <i r="3">
      <x v="168"/>
    </i>
    <i r="2">
      <x v="70"/>
    </i>
    <i r="3">
      <x v="225"/>
    </i>
    <i r="2">
      <x v="72"/>
    </i>
    <i r="3">
      <x v="53"/>
    </i>
    <i r="2">
      <x v="73"/>
    </i>
    <i r="3">
      <x v="70"/>
    </i>
    <i r="1">
      <x v="4"/>
    </i>
    <i r="2">
      <x v="5"/>
    </i>
    <i r="3">
      <x v="4"/>
    </i>
    <i r="3">
      <x v="14"/>
    </i>
    <i r="3">
      <x v="75"/>
    </i>
    <i r="3">
      <x v="99"/>
    </i>
    <i r="3">
      <x v="123"/>
    </i>
    <i r="2">
      <x v="7"/>
    </i>
    <i r="3">
      <x v="35"/>
    </i>
    <i r="3">
      <x v="65"/>
    </i>
    <i r="3">
      <x v="67"/>
    </i>
    <i r="3">
      <x v="173"/>
    </i>
    <i r="2">
      <x v="11"/>
    </i>
    <i r="3">
      <x v="1"/>
    </i>
    <i r="3">
      <x v="5"/>
    </i>
    <i r="3">
      <x v="6"/>
    </i>
    <i r="3">
      <x v="7"/>
    </i>
    <i r="3">
      <x v="25"/>
    </i>
    <i r="3">
      <x v="119"/>
    </i>
    <i r="2">
      <x v="19"/>
    </i>
    <i r="3">
      <x v="63"/>
    </i>
    <i r="3">
      <x v="205"/>
    </i>
    <i r="2">
      <x v="20"/>
    </i>
    <i r="3">
      <x v="19"/>
    </i>
    <i r="3">
      <x v="112"/>
    </i>
    <i r="2">
      <x v="44"/>
    </i>
    <i r="3">
      <x v="62"/>
    </i>
    <i r="3">
      <x v="69"/>
    </i>
    <i r="3">
      <x v="174"/>
    </i>
    <i r="1">
      <x v="5"/>
    </i>
    <i r="2">
      <x/>
    </i>
    <i r="3">
      <x v="42"/>
    </i>
    <i r="3">
      <x v="55"/>
    </i>
    <i r="3">
      <x v="116"/>
    </i>
    <i r="3">
      <x v="221"/>
    </i>
    <i r="2">
      <x v="1"/>
    </i>
    <i r="3">
      <x v="48"/>
    </i>
    <i r="3">
      <x v="106"/>
    </i>
    <i r="3">
      <x v="131"/>
    </i>
    <i r="2">
      <x v="3"/>
    </i>
    <i r="3">
      <x v="13"/>
    </i>
    <i r="3">
      <x v="171"/>
    </i>
    <i r="2">
      <x v="8"/>
    </i>
    <i r="3">
      <x v="60"/>
    </i>
    <i r="3">
      <x v="96"/>
    </i>
    <i r="2">
      <x v="12"/>
    </i>
    <i r="3">
      <x v="30"/>
    </i>
    <i r="3">
      <x v="107"/>
    </i>
    <i r="3">
      <x v="126"/>
    </i>
    <i r="3">
      <x v="196"/>
    </i>
    <i r="3">
      <x v="250"/>
    </i>
    <i r="2">
      <x v="27"/>
    </i>
    <i r="3">
      <x v="23"/>
    </i>
    <i r="2">
      <x v="28"/>
    </i>
    <i r="3">
      <x v="66"/>
    </i>
    <i r="3">
      <x v="73"/>
    </i>
    <i r="3">
      <x v="172"/>
    </i>
    <i r="3">
      <x v="236"/>
    </i>
    <i r="2">
      <x v="29"/>
    </i>
    <i r="3">
      <x v="12"/>
    </i>
    <i r="3">
      <x v="24"/>
    </i>
    <i r="2">
      <x v="37"/>
    </i>
    <i r="3">
      <x v="133"/>
    </i>
    <i r="3">
      <x v="210"/>
    </i>
    <i r="3">
      <x v="229"/>
    </i>
    <i r="2">
      <x v="53"/>
    </i>
    <i r="3">
      <x v="251"/>
    </i>
    <i r="2">
      <x v="55"/>
    </i>
    <i r="3">
      <x v="97"/>
    </i>
    <i r="1">
      <x v="6"/>
    </i>
    <i r="2">
      <x v="2"/>
    </i>
    <i r="3">
      <x v="178"/>
    </i>
    <i r="2">
      <x v="10"/>
    </i>
    <i r="3">
      <x v="2"/>
    </i>
    <i r="3">
      <x v="21"/>
    </i>
    <i r="3">
      <x v="27"/>
    </i>
    <i r="3">
      <x v="34"/>
    </i>
    <i r="3">
      <x v="43"/>
    </i>
    <i r="3">
      <x v="49"/>
    </i>
    <i r="3">
      <x v="76"/>
    </i>
    <i r="3">
      <x v="79"/>
    </i>
    <i r="3">
      <x v="199"/>
    </i>
    <i r="2">
      <x v="30"/>
    </i>
    <i r="3">
      <x v="142"/>
    </i>
    <i r="2">
      <x v="38"/>
    </i>
    <i r="3">
      <x v="36"/>
    </i>
    <i r="2">
      <x v="49"/>
    </i>
    <i r="3">
      <x v="86"/>
    </i>
    <i r="2">
      <x v="63"/>
    </i>
    <i r="3">
      <x v="148"/>
    </i>
    <i r="2">
      <x v="65"/>
    </i>
    <i r="3">
      <x v="162"/>
    </i>
    <i r="2">
      <x v="71"/>
    </i>
    <i r="3">
      <x v="237"/>
    </i>
    <i>
      <x v="5"/>
    </i>
    <i r="1">
      <x/>
    </i>
    <i r="2">
      <x v="4"/>
    </i>
    <i r="3">
      <x v="141"/>
    </i>
    <i r="3">
      <x v="238"/>
    </i>
    <i r="2">
      <x v="13"/>
    </i>
    <i r="3">
      <x/>
    </i>
    <i r="3">
      <x v="17"/>
    </i>
    <i r="3">
      <x v="44"/>
    </i>
    <i r="3">
      <x v="88"/>
    </i>
    <i r="2">
      <x v="14"/>
    </i>
    <i r="3">
      <x v="70"/>
    </i>
    <i r="2">
      <x v="39"/>
    </i>
    <i r="3">
      <x v="12"/>
    </i>
    <i r="3">
      <x v="51"/>
    </i>
    <i r="3">
      <x v="52"/>
    </i>
    <i r="3">
      <x v="143"/>
    </i>
    <i r="3">
      <x v="212"/>
    </i>
    <i r="2">
      <x v="40"/>
    </i>
    <i r="3">
      <x v="202"/>
    </i>
    <i r="2">
      <x v="50"/>
    </i>
    <i r="3">
      <x v="125"/>
    </i>
    <i r="3">
      <x v="216"/>
    </i>
    <i r="2">
      <x v="68"/>
    </i>
    <i r="3">
      <x v="185"/>
    </i>
    <i r="1">
      <x v="1"/>
    </i>
    <i r="2">
      <x v="9"/>
    </i>
    <i r="3">
      <x v="40"/>
    </i>
    <i r="2">
      <x v="41"/>
    </i>
    <i r="3">
      <x v="38"/>
    </i>
    <i r="3">
      <x v="77"/>
    </i>
    <i r="2">
      <x v="43"/>
    </i>
    <i r="3">
      <x v="33"/>
    </i>
    <i r="1">
      <x v="2"/>
    </i>
    <i r="2">
      <x v="15"/>
    </i>
    <i r="3">
      <x v="47"/>
    </i>
    <i r="2">
      <x v="21"/>
    </i>
    <i r="3">
      <x v="32"/>
    </i>
    <i r="3">
      <x v="115"/>
    </i>
    <i r="2">
      <x v="32"/>
    </i>
    <i r="3">
      <x v="29"/>
    </i>
    <i r="2">
      <x v="36"/>
    </i>
    <i r="3">
      <x v="144"/>
    </i>
    <i r="3">
      <x v="150"/>
    </i>
    <i r="1">
      <x v="3"/>
    </i>
    <i r="2">
      <x v="16"/>
    </i>
    <i r="3">
      <x v="168"/>
    </i>
    <i r="2">
      <x v="70"/>
    </i>
    <i r="3">
      <x v="224"/>
    </i>
    <i r="1">
      <x v="4"/>
    </i>
    <i r="2">
      <x v="5"/>
    </i>
    <i r="3">
      <x v="4"/>
    </i>
    <i r="2">
      <x v="11"/>
    </i>
    <i r="3">
      <x v="83"/>
    </i>
    <i r="1">
      <x v="5"/>
    </i>
    <i r="2">
      <x/>
    </i>
    <i r="3">
      <x v="42"/>
    </i>
    <i r="2">
      <x v="3"/>
    </i>
    <i r="3">
      <x v="13"/>
    </i>
    <i r="3">
      <x v="109"/>
    </i>
    <i r="2">
      <x v="12"/>
    </i>
    <i r="3">
      <x v="41"/>
    </i>
    <i r="1">
      <x v="6"/>
    </i>
    <i r="2">
      <x v="10"/>
    </i>
    <i r="3">
      <x v="27"/>
    </i>
    <i r="2">
      <x v="38"/>
    </i>
    <i r="3">
      <x v="100"/>
    </i>
    <i r="3">
      <x v="206"/>
    </i>
    <i r="2">
      <x v="61"/>
    </i>
    <i r="3">
      <x v="33"/>
    </i>
    <i>
      <x v="6"/>
    </i>
    <i r="1">
      <x/>
    </i>
    <i r="2">
      <x v="13"/>
    </i>
    <i r="3">
      <x v="56"/>
    </i>
    <i r="3">
      <x v="59"/>
    </i>
    <i r="3">
      <x v="88"/>
    </i>
    <i r="2">
      <x v="22"/>
    </i>
    <i r="3">
      <x v="10"/>
    </i>
    <i r="2">
      <x v="34"/>
    </i>
    <i r="3">
      <x v="37"/>
    </i>
    <i r="3">
      <x v="213"/>
    </i>
    <i r="2">
      <x v="40"/>
    </i>
    <i r="3">
      <x v="70"/>
    </i>
    <i r="2">
      <x v="62"/>
    </i>
    <i r="3">
      <x v="21"/>
    </i>
    <i r="2">
      <x v="68"/>
    </i>
    <i r="3">
      <x v="184"/>
    </i>
    <i r="1">
      <x v="2"/>
    </i>
    <i r="2">
      <x v="15"/>
    </i>
    <i r="3">
      <x v="191"/>
    </i>
    <i r="2">
      <x v="25"/>
    </i>
    <i r="3">
      <x v="20"/>
    </i>
    <i r="3">
      <x v="110"/>
    </i>
    <i r="2">
      <x v="45"/>
    </i>
    <i r="3">
      <x v="64"/>
    </i>
    <i r="3">
      <x v="130"/>
    </i>
    <i r="2">
      <x v="47"/>
    </i>
    <i r="3">
      <x v="46"/>
    </i>
    <i r="1">
      <x v="4"/>
    </i>
    <i r="2">
      <x v="19"/>
    </i>
    <i r="3">
      <x v="63"/>
    </i>
    <i r="3">
      <x v="205"/>
    </i>
    <i r="1">
      <x v="5"/>
    </i>
    <i r="2">
      <x/>
    </i>
    <i r="3">
      <x v="55"/>
    </i>
    <i r="3">
      <x v="87"/>
    </i>
    <i r="2">
      <x v="3"/>
    </i>
    <i r="3">
      <x v="13"/>
    </i>
    <i r="2">
      <x v="12"/>
    </i>
    <i r="3">
      <x v="26"/>
    </i>
    <i r="3">
      <x v="30"/>
    </i>
    <i r="3">
      <x v="41"/>
    </i>
    <i r="3">
      <x v="107"/>
    </i>
    <i r="3">
      <x v="111"/>
    </i>
    <i r="3">
      <x v="126"/>
    </i>
    <i r="3">
      <x v="128"/>
    </i>
    <i r="3">
      <x v="132"/>
    </i>
    <i r="3">
      <x v="196"/>
    </i>
    <i r="3">
      <x v="204"/>
    </i>
    <i r="2">
      <x v="27"/>
    </i>
    <i r="3">
      <x v="23"/>
    </i>
    <i r="2">
      <x v="37"/>
    </i>
    <i r="3">
      <x v="133"/>
    </i>
    <i r="3">
      <x v="210"/>
    </i>
    <i>
      <x v="7"/>
    </i>
    <i r="1">
      <x v="4"/>
    </i>
    <i r="2">
      <x v="5"/>
    </i>
    <i r="3">
      <x v="14"/>
    </i>
    <i r="1">
      <x v="5"/>
    </i>
    <i r="2">
      <x/>
    </i>
    <i r="3">
      <x v="31"/>
    </i>
    <i r="3">
      <x v="42"/>
    </i>
    <i r="2">
      <x v="1"/>
    </i>
    <i r="3">
      <x v="8"/>
    </i>
    <i r="3">
      <x v="48"/>
    </i>
    <i r="3">
      <x v="106"/>
    </i>
    <i r="3">
      <x v="117"/>
    </i>
    <i r="3">
      <x v="192"/>
    </i>
    <i r="2">
      <x v="3"/>
    </i>
    <i r="3">
      <x v="13"/>
    </i>
    <i r="2">
      <x v="8"/>
    </i>
    <i r="3">
      <x v="60"/>
    </i>
    <i r="3">
      <x v="96"/>
    </i>
    <i r="2">
      <x v="12"/>
    </i>
    <i r="3">
      <x v="26"/>
    </i>
    <i r="3">
      <x v="111"/>
    </i>
    <i r="2">
      <x v="27"/>
    </i>
    <i r="3">
      <x v="23"/>
    </i>
    <i r="2">
      <x v="28"/>
    </i>
    <i r="3">
      <x v="172"/>
    </i>
    <i r="2">
      <x v="55"/>
    </i>
    <i r="3">
      <x v="97"/>
    </i>
    <i r="1">
      <x v="6"/>
    </i>
    <i r="2">
      <x v="10"/>
    </i>
    <i r="3">
      <x v="2"/>
    </i>
    <i r="3">
      <x v="21"/>
    </i>
    <i r="3">
      <x v="27"/>
    </i>
    <i r="3">
      <x v="43"/>
    </i>
    <i r="3">
      <x v="49"/>
    </i>
    <i r="3">
      <x v="76"/>
    </i>
    <i r="3">
      <x v="79"/>
    </i>
    <i r="3">
      <x v="199"/>
    </i>
    <i r="2">
      <x v="35"/>
    </i>
    <i r="3">
      <x v="247"/>
    </i>
    <i r="2">
      <x v="60"/>
    </i>
    <i r="3">
      <x v="215"/>
    </i>
    <i>
      <x v="8"/>
    </i>
    <i r="1">
      <x/>
    </i>
    <i r="2">
      <x v="4"/>
    </i>
    <i r="3">
      <x v="141"/>
    </i>
    <i r="2">
      <x v="14"/>
    </i>
    <i r="3">
      <x v="12"/>
    </i>
    <i r="3">
      <x v="50"/>
    </i>
    <i r="3">
      <x v="53"/>
    </i>
    <i r="3">
      <x v="54"/>
    </i>
    <i r="3">
      <x v="70"/>
    </i>
    <i r="3">
      <x v="84"/>
    </i>
    <i r="3">
      <x v="129"/>
    </i>
    <i r="2">
      <x v="31"/>
    </i>
    <i r="3">
      <x v="147"/>
    </i>
    <i r="2">
      <x v="50"/>
    </i>
    <i r="3">
      <x v="78"/>
    </i>
    <i r="1">
      <x v="1"/>
    </i>
    <i r="2">
      <x v="43"/>
    </i>
    <i r="3">
      <x v="167"/>
    </i>
    <i r="1">
      <x v="2"/>
    </i>
    <i r="2">
      <x v="23"/>
    </i>
    <i r="3">
      <x v="183"/>
    </i>
    <i r="2">
      <x v="25"/>
    </i>
    <i r="3">
      <x v="94"/>
    </i>
    <i r="3">
      <x v="227"/>
    </i>
    <i r="2">
      <x v="32"/>
    </i>
    <i r="3">
      <x v="29"/>
    </i>
    <i r="2">
      <x v="47"/>
    </i>
    <i r="3">
      <x v="46"/>
    </i>
    <i r="3">
      <x v="72"/>
    </i>
    <i r="3">
      <x v="103"/>
    </i>
    <i r="3">
      <x v="104"/>
    </i>
    <i r="3">
      <x v="190"/>
    </i>
    <i r="2">
      <x v="48"/>
    </i>
    <i r="3">
      <x v="138"/>
    </i>
    <i r="3">
      <x v="145"/>
    </i>
    <i r="3">
      <x v="159"/>
    </i>
    <i r="1">
      <x v="3"/>
    </i>
    <i r="2">
      <x v="16"/>
    </i>
    <i r="3">
      <x v="11"/>
    </i>
    <i r="1">
      <x v="4"/>
    </i>
    <i r="2">
      <x v="11"/>
    </i>
    <i r="3">
      <x v="119"/>
    </i>
    <i r="1">
      <x v="5"/>
    </i>
    <i r="2">
      <x/>
    </i>
    <i r="3">
      <x v="116"/>
    </i>
    <i r="1">
      <x v="6"/>
    </i>
    <i r="2">
      <x v="33"/>
    </i>
    <i r="3">
      <x v="163"/>
    </i>
    <i r="3">
      <x v="164"/>
    </i>
    <i r="2">
      <x v="35"/>
    </i>
    <i r="3">
      <x v="50"/>
    </i>
    <i r="2">
      <x v="58"/>
    </i>
    <i r="3">
      <x v="20"/>
    </i>
    <i>
      <x v="9"/>
    </i>
    <i r="1">
      <x/>
    </i>
    <i r="2">
      <x v="13"/>
    </i>
    <i r="3">
      <x v="3"/>
    </i>
    <i r="3">
      <x v="17"/>
    </i>
    <i r="3">
      <x v="28"/>
    </i>
    <i r="3">
      <x v="57"/>
    </i>
    <i r="3">
      <x v="68"/>
    </i>
    <i r="2">
      <x v="14"/>
    </i>
    <i r="3">
      <x v="9"/>
    </i>
    <i r="3">
      <x v="50"/>
    </i>
    <i r="3">
      <x v="53"/>
    </i>
    <i r="3">
      <x v="54"/>
    </i>
    <i r="3">
      <x v="194"/>
    </i>
    <i r="2">
      <x v="18"/>
    </i>
    <i r="3">
      <x v="90"/>
    </i>
    <i r="2">
      <x v="31"/>
    </i>
    <i r="3">
      <x v="55"/>
    </i>
    <i r="3">
      <x v="147"/>
    </i>
    <i r="2">
      <x v="34"/>
    </i>
    <i r="3">
      <x v="37"/>
    </i>
    <i r="2">
      <x v="39"/>
    </i>
    <i r="3">
      <x v="252"/>
    </i>
    <i r="2">
      <x v="40"/>
    </i>
    <i r="3">
      <x v="21"/>
    </i>
    <i r="2">
      <x v="46"/>
    </i>
    <i r="3">
      <x v="179"/>
    </i>
    <i r="3">
      <x v="180"/>
    </i>
    <i r="2">
      <x v="50"/>
    </i>
    <i r="3">
      <x v="51"/>
    </i>
    <i r="3">
      <x v="78"/>
    </i>
    <i r="3">
      <x v="100"/>
    </i>
    <i r="3">
      <x v="239"/>
    </i>
    <i r="2">
      <x v="62"/>
    </i>
    <i r="3">
      <x v="21"/>
    </i>
    <i r="1">
      <x v="1"/>
    </i>
    <i r="2">
      <x v="41"/>
    </i>
    <i r="3">
      <x v="182"/>
    </i>
    <i r="1">
      <x v="2"/>
    </i>
    <i r="2">
      <x v="15"/>
    </i>
    <i r="3">
      <x v="122"/>
    </i>
    <i r="3">
      <x v="157"/>
    </i>
    <i r="2">
      <x v="21"/>
    </i>
    <i r="3">
      <x v="32"/>
    </i>
    <i r="2">
      <x v="23"/>
    </i>
    <i r="3">
      <x v="152"/>
    </i>
    <i r="2">
      <x v="26"/>
    </i>
    <i r="3">
      <x v="137"/>
    </i>
    <i r="3">
      <x v="170"/>
    </i>
    <i r="2">
      <x v="36"/>
    </i>
    <i r="3">
      <x v="219"/>
    </i>
    <i r="3">
      <x v="240"/>
    </i>
    <i r="2">
      <x v="45"/>
    </i>
    <i r="3">
      <x v="85"/>
    </i>
    <i r="3">
      <x v="130"/>
    </i>
    <i r="2">
      <x v="47"/>
    </i>
    <i r="3">
      <x v="103"/>
    </i>
    <i r="1">
      <x v="3"/>
    </i>
    <i r="2">
      <x v="70"/>
    </i>
    <i r="3">
      <x v="224"/>
    </i>
    <i r="2">
      <x v="72"/>
    </i>
    <i r="3">
      <x v="50"/>
    </i>
    <i r="2">
      <x v="73"/>
    </i>
    <i r="3">
      <x v="70"/>
    </i>
    <i r="2">
      <x v="76"/>
    </i>
    <i r="3">
      <x v="20"/>
    </i>
    <i r="1">
      <x v="4"/>
    </i>
    <i r="2">
      <x v="11"/>
    </i>
    <i r="3">
      <x v="1"/>
    </i>
    <i r="3">
      <x v="5"/>
    </i>
    <i r="2">
      <x v="20"/>
    </i>
    <i r="3">
      <x v="19"/>
    </i>
    <i r="3">
      <x v="112"/>
    </i>
    <i r="2">
      <x v="44"/>
    </i>
    <i r="3">
      <x v="69"/>
    </i>
    <i r="1">
      <x v="5"/>
    </i>
    <i r="2">
      <x v="12"/>
    </i>
    <i r="3">
      <x v="41"/>
    </i>
    <i r="3">
      <x v="128"/>
    </i>
    <i r="3">
      <x v="204"/>
    </i>
    <i r="2">
      <x v="74"/>
    </i>
    <i r="3">
      <x v="253"/>
    </i>
    <i r="1">
      <x v="6"/>
    </i>
    <i r="2">
      <x v="65"/>
    </i>
    <i r="3">
      <x v="162"/>
    </i>
    <i r="2">
      <x v="67"/>
    </i>
    <i r="3">
      <x v="20"/>
    </i>
    <i>
      <x v="10"/>
    </i>
    <i r="1">
      <x/>
    </i>
    <i r="2">
      <x v="34"/>
    </i>
    <i r="3">
      <x v="37"/>
    </i>
    <i r="1">
      <x v="3"/>
    </i>
    <i r="2">
      <x v="16"/>
    </i>
    <i r="3">
      <x v="11"/>
    </i>
    <i r="1">
      <x v="4"/>
    </i>
    <i r="2">
      <x v="7"/>
    </i>
    <i r="3">
      <x v="35"/>
    </i>
    <i r="3">
      <x v="65"/>
    </i>
    <i r="3">
      <x v="67"/>
    </i>
    <i r="2">
      <x v="19"/>
    </i>
    <i r="3">
      <x v="63"/>
    </i>
    <i r="2">
      <x v="20"/>
    </i>
    <i r="3">
      <x v="19"/>
    </i>
    <i r="1">
      <x v="5"/>
    </i>
    <i r="2">
      <x/>
    </i>
    <i r="3">
      <x v="31"/>
    </i>
    <i r="3">
      <x v="55"/>
    </i>
    <i r="3">
      <x v="221"/>
    </i>
    <i r="2">
      <x v="12"/>
    </i>
    <i r="3">
      <x v="26"/>
    </i>
    <i r="1">
      <x v="6"/>
    </i>
    <i r="2">
      <x v="38"/>
    </i>
    <i r="3">
      <x v="177"/>
    </i>
    <i>
      <x v="11"/>
    </i>
    <i r="1">
      <x/>
    </i>
    <i r="2">
      <x v="4"/>
    </i>
    <i r="3">
      <x v="51"/>
    </i>
    <i r="2">
      <x v="14"/>
    </i>
    <i r="3">
      <x v="12"/>
    </i>
    <i r="2">
      <x v="31"/>
    </i>
    <i r="3">
      <x v="235"/>
    </i>
    <i r="2">
      <x v="68"/>
    </i>
    <i r="3">
      <x v="201"/>
    </i>
    <i r="1">
      <x v="1"/>
    </i>
    <i r="2">
      <x v="41"/>
    </i>
    <i r="3">
      <x v="38"/>
    </i>
    <i r="3">
      <x v="77"/>
    </i>
    <i r="2">
      <x v="42"/>
    </i>
    <i r="3">
      <x v="124"/>
    </i>
    <i r="2">
      <x v="43"/>
    </i>
    <i r="3">
      <x v="33"/>
    </i>
    <i r="2">
      <x v="66"/>
    </i>
    <i r="3">
      <x v="256"/>
    </i>
    <i r="1">
      <x v="2"/>
    </i>
    <i r="2">
      <x v="32"/>
    </i>
    <i r="3">
      <x v="108"/>
    </i>
    <i r="1">
      <x v="3"/>
    </i>
    <i r="2">
      <x v="70"/>
    </i>
    <i r="3">
      <x v="224"/>
    </i>
    <i r="1">
      <x v="4"/>
    </i>
    <i r="2">
      <x v="11"/>
    </i>
    <i r="3">
      <x v="5"/>
    </i>
    <i r="3">
      <x v="25"/>
    </i>
    <i r="2">
      <x v="19"/>
    </i>
    <i r="3">
      <x v="98"/>
    </i>
    <i r="2">
      <x v="44"/>
    </i>
    <i r="3">
      <x v="61"/>
    </i>
    <i r="1">
      <x v="6"/>
    </i>
    <i r="2">
      <x v="2"/>
    </i>
    <i r="3">
      <x v="198"/>
    </i>
    <i r="2">
      <x v="10"/>
    </i>
    <i r="3">
      <x v="27"/>
    </i>
    <i r="2">
      <x v="24"/>
    </i>
    <i r="3">
      <x v="16"/>
    </i>
    <i r="2">
      <x v="30"/>
    </i>
    <i r="3">
      <x v="129"/>
    </i>
    <i r="2">
      <x v="49"/>
    </i>
    <i r="3">
      <x v="151"/>
    </i>
    <i r="2">
      <x v="58"/>
    </i>
    <i r="3">
      <x v="20"/>
    </i>
    <i r="2">
      <x v="60"/>
    </i>
    <i r="3">
      <x v="149"/>
    </i>
    <i r="2">
      <x v="63"/>
    </i>
    <i r="3">
      <x v="148"/>
    </i>
    <i>
      <x v="12"/>
    </i>
    <i r="1">
      <x/>
    </i>
    <i r="2">
      <x v="6"/>
    </i>
    <i r="3">
      <x v="33"/>
    </i>
    <i r="3">
      <x v="93"/>
    </i>
    <i r="2">
      <x v="13"/>
    </i>
    <i r="3">
      <x v="3"/>
    </i>
    <i r="2">
      <x v="18"/>
    </i>
    <i r="3">
      <x v="58"/>
    </i>
    <i r="3">
      <x v="90"/>
    </i>
    <i r="2">
      <x v="51"/>
    </i>
    <i r="3">
      <x v="94"/>
    </i>
    <i r="1">
      <x v="1"/>
    </i>
    <i r="2">
      <x v="9"/>
    </i>
    <i r="3">
      <x v="39"/>
    </i>
    <i r="2">
      <x v="41"/>
    </i>
    <i r="3">
      <x v="38"/>
    </i>
    <i r="3">
      <x v="77"/>
    </i>
    <i r="2">
      <x v="66"/>
    </i>
    <i r="3">
      <x v="180"/>
    </i>
    <i r="1">
      <x v="2"/>
    </i>
    <i r="2">
      <x v="21"/>
    </i>
    <i r="3">
      <x v="32"/>
    </i>
    <i r="2">
      <x v="25"/>
    </i>
    <i r="3">
      <x v="226"/>
    </i>
    <i r="2">
      <x v="26"/>
    </i>
    <i r="3">
      <x v="170"/>
    </i>
    <i r="2">
      <x v="45"/>
    </i>
    <i r="3">
      <x v="64"/>
    </i>
    <i r="2">
      <x v="56"/>
    </i>
    <i r="3">
      <x v="101"/>
    </i>
    <i r="1">
      <x v="3"/>
    </i>
    <i r="2">
      <x v="16"/>
    </i>
    <i r="3">
      <x v="11"/>
    </i>
    <i r="2">
      <x v="70"/>
    </i>
    <i r="3">
      <x v="224"/>
    </i>
    <i r="1">
      <x v="4"/>
    </i>
    <i r="2">
      <x v="5"/>
    </i>
    <i r="3">
      <x v="4"/>
    </i>
    <i r="2">
      <x v="11"/>
    </i>
    <i r="3">
      <x v="1"/>
    </i>
    <i r="1">
      <x v="5"/>
    </i>
    <i r="2">
      <x v="1"/>
    </i>
    <i r="3">
      <x v="8"/>
    </i>
    <i r="2">
      <x v="12"/>
    </i>
    <i r="3">
      <x v="107"/>
    </i>
    <i r="2">
      <x v="37"/>
    </i>
    <i r="3">
      <x v="133"/>
    </i>
    <i r="1">
      <x v="6"/>
    </i>
    <i r="2">
      <x v="10"/>
    </i>
    <i r="3">
      <x v="43"/>
    </i>
    <i r="2">
      <x v="38"/>
    </i>
    <i r="3">
      <x v="177"/>
    </i>
    <i r="2">
      <x v="65"/>
    </i>
    <i r="3">
      <x v="162"/>
    </i>
    <i r="2">
      <x v="75"/>
    </i>
    <i r="3">
      <x v="233"/>
    </i>
    <i>
      <x v="13"/>
    </i>
    <i r="1">
      <x/>
    </i>
    <i r="2">
      <x v="6"/>
    </i>
    <i r="3">
      <x v="93"/>
    </i>
    <i r="3">
      <x v="188"/>
    </i>
    <i r="2">
      <x v="13"/>
    </i>
    <i r="3">
      <x/>
    </i>
    <i r="3">
      <x v="3"/>
    </i>
    <i r="3">
      <x v="17"/>
    </i>
    <i r="3">
      <x v="28"/>
    </i>
    <i r="3">
      <x v="44"/>
    </i>
    <i r="3">
      <x v="56"/>
    </i>
    <i r="3">
      <x v="57"/>
    </i>
    <i r="3">
      <x v="59"/>
    </i>
    <i r="3">
      <x v="68"/>
    </i>
    <i r="3">
      <x v="88"/>
    </i>
    <i r="2">
      <x v="14"/>
    </i>
    <i r="3">
      <x v="9"/>
    </i>
    <i r="3">
      <x v="53"/>
    </i>
    <i r="3">
      <x v="54"/>
    </i>
    <i r="3">
      <x v="129"/>
    </i>
    <i r="2">
      <x v="18"/>
    </i>
    <i r="3">
      <x v="45"/>
    </i>
    <i r="3">
      <x v="58"/>
    </i>
    <i r="3">
      <x v="71"/>
    </i>
    <i r="3">
      <x v="82"/>
    </i>
    <i r="3">
      <x v="90"/>
    </i>
    <i r="2">
      <x v="22"/>
    </i>
    <i r="3">
      <x v="10"/>
    </i>
    <i r="3">
      <x v="80"/>
    </i>
    <i r="2">
      <x v="51"/>
    </i>
    <i r="3">
      <x v="94"/>
    </i>
    <i r="3">
      <x v="140"/>
    </i>
    <i r="3">
      <x v="208"/>
    </i>
    <i r="2">
      <x v="68"/>
    </i>
    <i r="3">
      <x v="184"/>
    </i>
    <i r="1">
      <x v="1"/>
    </i>
    <i r="2">
      <x v="17"/>
    </i>
    <i r="3">
      <x v="95"/>
    </i>
    <i r="1">
      <x v="2"/>
    </i>
    <i r="2">
      <x v="21"/>
    </i>
    <i r="3">
      <x v="115"/>
    </i>
    <i r="2">
      <x v="25"/>
    </i>
    <i r="3">
      <x v="20"/>
    </i>
    <i r="3">
      <x v="110"/>
    </i>
    <i r="2">
      <x v="26"/>
    </i>
    <i r="3">
      <x v="22"/>
    </i>
    <i r="3">
      <x v="137"/>
    </i>
    <i r="3">
      <x v="170"/>
    </i>
    <i r="2">
      <x v="32"/>
    </i>
    <i r="3">
      <x v="29"/>
    </i>
    <i r="2">
      <x v="36"/>
    </i>
    <i r="3">
      <x v="144"/>
    </i>
    <i r="2">
      <x v="45"/>
    </i>
    <i r="3">
      <x v="195"/>
    </i>
    <i r="2">
      <x v="47"/>
    </i>
    <i r="3">
      <x v="46"/>
    </i>
    <i r="3">
      <x v="72"/>
    </i>
    <i r="3">
      <x v="103"/>
    </i>
    <i r="3">
      <x v="136"/>
    </i>
    <i r="3">
      <x v="189"/>
    </i>
    <i r="2">
      <x v="56"/>
    </i>
    <i r="3">
      <x v="101"/>
    </i>
    <i r="1">
      <x v="3"/>
    </i>
    <i r="2">
      <x v="16"/>
    </i>
    <i r="3">
      <x v="11"/>
    </i>
    <i r="3">
      <x v="15"/>
    </i>
    <i r="3">
      <x v="168"/>
    </i>
    <i r="1">
      <x v="4"/>
    </i>
    <i r="2">
      <x v="5"/>
    </i>
    <i r="3">
      <x v="4"/>
    </i>
    <i r="3">
      <x v="75"/>
    </i>
    <i r="3">
      <x v="99"/>
    </i>
    <i r="2">
      <x v="7"/>
    </i>
    <i r="3">
      <x v="65"/>
    </i>
    <i r="2">
      <x v="11"/>
    </i>
    <i r="3">
      <x v="1"/>
    </i>
    <i r="3">
      <x v="5"/>
    </i>
    <i r="3">
      <x v="6"/>
    </i>
    <i r="3">
      <x v="7"/>
    </i>
    <i r="2">
      <x v="20"/>
    </i>
    <i r="3">
      <x v="19"/>
    </i>
    <i r="3">
      <x v="112"/>
    </i>
    <i r="3">
      <x v="120"/>
    </i>
    <i r="1">
      <x v="5"/>
    </i>
    <i r="2">
      <x v="8"/>
    </i>
    <i r="3">
      <x v="60"/>
    </i>
    <i r="2">
      <x v="12"/>
    </i>
    <i r="3">
      <x v="107"/>
    </i>
    <i r="2">
      <x v="27"/>
    </i>
    <i r="3">
      <x v="23"/>
    </i>
    <i r="1">
      <x v="6"/>
    </i>
    <i r="2">
      <x v="2"/>
    </i>
    <i r="3">
      <x v="198"/>
    </i>
    <i r="2">
      <x v="10"/>
    </i>
    <i r="3">
      <x v="27"/>
    </i>
    <i r="2">
      <x v="67"/>
    </i>
    <i r="3">
      <x v="20"/>
    </i>
    <i>
      <x v="14"/>
    </i>
    <i r="1">
      <x/>
    </i>
    <i r="2">
      <x v="6"/>
    </i>
    <i r="3">
      <x v="33"/>
    </i>
    <i r="2">
      <x v="13"/>
    </i>
    <i r="3">
      <x/>
    </i>
    <i r="3">
      <x v="44"/>
    </i>
    <i r="3">
      <x v="57"/>
    </i>
    <i r="2">
      <x v="18"/>
    </i>
    <i r="3">
      <x v="45"/>
    </i>
    <i r="3">
      <x v="90"/>
    </i>
    <i r="3">
      <x v="91"/>
    </i>
    <i r="3">
      <x v="166"/>
    </i>
    <i r="2">
      <x v="22"/>
    </i>
    <i r="3">
      <x v="10"/>
    </i>
    <i r="3">
      <x v="80"/>
    </i>
    <i r="3">
      <x v="92"/>
    </i>
    <i r="3">
      <x v="134"/>
    </i>
    <i r="1">
      <x v="2"/>
    </i>
    <i r="2">
      <x v="23"/>
    </i>
    <i r="3">
      <x v="119"/>
    </i>
    <i r="3">
      <x v="183"/>
    </i>
    <i r="2">
      <x v="26"/>
    </i>
    <i r="3">
      <x v="22"/>
    </i>
    <i r="2">
      <x v="45"/>
    </i>
    <i r="3">
      <x v="64"/>
    </i>
    <i r="3">
      <x v="85"/>
    </i>
    <i r="2">
      <x v="47"/>
    </i>
    <i r="3">
      <x v="190"/>
    </i>
    <i r="1">
      <x v="4"/>
    </i>
    <i r="2">
      <x v="11"/>
    </i>
    <i r="3">
      <x v="6"/>
    </i>
    <i r="3">
      <x v="7"/>
    </i>
    <i r="1">
      <x v="5"/>
    </i>
    <i r="2">
      <x/>
    </i>
    <i r="3">
      <x v="31"/>
    </i>
    <i r="3">
      <x v="42"/>
    </i>
    <i r="3">
      <x v="55"/>
    </i>
    <i r="3">
      <x v="155"/>
    </i>
    <i r="2">
      <x v="1"/>
    </i>
    <i r="3">
      <x v="48"/>
    </i>
    <i r="3">
      <x v="106"/>
    </i>
    <i r="3">
      <x v="131"/>
    </i>
    <i r="3">
      <x v="192"/>
    </i>
    <i r="2">
      <x v="3"/>
    </i>
    <i r="3">
      <x v="13"/>
    </i>
    <i r="2">
      <x v="8"/>
    </i>
    <i r="3">
      <x v="241"/>
    </i>
    <i r="2">
      <x v="12"/>
    </i>
    <i r="3">
      <x v="107"/>
    </i>
    <i r="2">
      <x v="27"/>
    </i>
    <i r="3">
      <x v="23"/>
    </i>
    <i r="2">
      <x v="28"/>
    </i>
    <i r="3">
      <x v="73"/>
    </i>
    <i r="3">
      <x v="172"/>
    </i>
    <i r="2">
      <x v="53"/>
    </i>
    <i r="3">
      <x v="121"/>
    </i>
    <i r="3">
      <x v="251"/>
    </i>
    <i r="2">
      <x v="55"/>
    </i>
    <i r="3">
      <x v="97"/>
    </i>
    <i r="1">
      <x v="6"/>
    </i>
    <i r="2">
      <x v="10"/>
    </i>
    <i r="3">
      <x v="2"/>
    </i>
    <i r="3">
      <x v="27"/>
    </i>
    <i r="3">
      <x v="34"/>
    </i>
    <i r="3">
      <x v="43"/>
    </i>
    <i r="3">
      <x v="49"/>
    </i>
    <i r="3">
      <x v="76"/>
    </i>
    <i r="3">
      <x v="199"/>
    </i>
    <i>
      <x v="15"/>
    </i>
    <i r="1">
      <x v="6"/>
    </i>
    <i r="2">
      <x v="30"/>
    </i>
    <i r="3">
      <x v="129"/>
    </i>
    <i r="3">
      <x v="142"/>
    </i>
    <i r="2">
      <x v="58"/>
    </i>
    <i r="3">
      <x v="20"/>
    </i>
    <i r="3">
      <x v="257"/>
    </i>
    <i r="3">
      <x v="258"/>
    </i>
    <i>
      <x v="16"/>
    </i>
    <i r="1">
      <x/>
    </i>
    <i r="2">
      <x v="18"/>
    </i>
    <i r="3">
      <x v="89"/>
    </i>
    <i r="1">
      <x v="1"/>
    </i>
    <i r="2">
      <x v="9"/>
    </i>
    <i r="3">
      <x v="39"/>
    </i>
    <i r="3">
      <x v="217"/>
    </i>
    <i r="3">
      <x v="242"/>
    </i>
    <i r="2">
      <x v="17"/>
    </i>
    <i r="3">
      <x v="150"/>
    </i>
    <i r="2">
      <x v="41"/>
    </i>
    <i r="3">
      <x v="77"/>
    </i>
    <i r="3">
      <x v="114"/>
    </i>
    <i r="3">
      <x v="230"/>
    </i>
    <i r="2">
      <x v="43"/>
    </i>
    <i r="3">
      <x v="167"/>
    </i>
    <i r="2">
      <x v="52"/>
    </i>
    <i r="3">
      <x v="12"/>
    </i>
    <i r="3">
      <x v="234"/>
    </i>
    <i r="1">
      <x v="2"/>
    </i>
    <i r="2">
      <x v="21"/>
    </i>
    <i r="3">
      <x v="32"/>
    </i>
    <i r="1">
      <x v="6"/>
    </i>
    <i r="2">
      <x v="38"/>
    </i>
    <i r="3">
      <x v="103"/>
    </i>
    <i r="2">
      <x v="61"/>
    </i>
    <i r="3">
      <x v="259"/>
    </i>
    <i r="2">
      <x v="63"/>
    </i>
    <i r="3">
      <x v="260"/>
    </i>
    <i>
      <x v="17"/>
    </i>
    <i r="1">
      <x/>
    </i>
    <i r="2">
      <x v="22"/>
    </i>
    <i r="3">
      <x v="80"/>
    </i>
    <i>
      <x v="18"/>
    </i>
    <i r="1">
      <x/>
    </i>
    <i r="2">
      <x v="13"/>
    </i>
    <i r="3">
      <x v="44"/>
    </i>
    <i r="1">
      <x v="1"/>
    </i>
    <i r="2">
      <x v="41"/>
    </i>
    <i r="3">
      <x v="38"/>
    </i>
    <i r="1">
      <x v="2"/>
    </i>
    <i r="2">
      <x v="23"/>
    </i>
    <i r="3">
      <x v="119"/>
    </i>
    <i r="1">
      <x v="3"/>
    </i>
    <i r="2">
      <x v="70"/>
    </i>
    <i r="3">
      <x v="123"/>
    </i>
    <i r="1">
      <x v="4"/>
    </i>
    <i r="2">
      <x v="11"/>
    </i>
    <i r="3">
      <x v="5"/>
    </i>
    <i r="1">
      <x v="5"/>
    </i>
    <i r="2">
      <x v="12"/>
    </i>
    <i r="3">
      <x v="30"/>
    </i>
    <i r="3">
      <x v="41"/>
    </i>
    <i r="3">
      <x v="132"/>
    </i>
    <i r="1">
      <x v="6"/>
    </i>
    <i r="2">
      <x v="38"/>
    </i>
    <i r="3">
      <x v="100"/>
    </i>
    <i r="2">
      <x v="69"/>
    </i>
    <i r="3">
      <x v="218"/>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87E90-9C44-4E2E-9537-0B7B64509371}" name="Tabla3" displayName="Tabla3" ref="A3:H1076" totalsRowShown="0">
  <autoFilter ref="A3:H1076" xr:uid="{CBF87E90-9C44-4E2E-9537-0B7B64509371}"/>
  <tableColumns count="8">
    <tableColumn id="1" xr3:uid="{D9C4B54A-1F35-4D26-93E5-FD4B327A8875}" name="ENTIDAD"/>
    <tableColumn id="2" xr3:uid="{AAF31945-6BE3-4FEB-B4B3-2156E17E9758}" name="NOM_PROVINCIA"/>
    <tableColumn id="3" xr3:uid="{5C608185-D968-42D9-9B44-4BB584E4FDA7}" name="NOM_CANTON"/>
    <tableColumn id="4" xr3:uid="{D9C151BA-E10B-4CFE-ADF9-C688C56D256D}" name="NOM_DISTRITO"/>
    <tableColumn id="5" xr3:uid="{174B7357-BC79-487D-946F-A3F8BC4A3CFF}" name="MTO_BONO"/>
    <tableColumn id="6" xr3:uid="{23DF6011-192E-4C51-AA4D-A6674A0E2094}" name="SOLUCION"/>
    <tableColumn id="7" xr3:uid="{3204BC02-2D26-4143-9D61-2920E452E38F}" name="ORD"/>
    <tableColumn id="8" xr3:uid="{2DAC6502-992B-4EED-A820-8B87B210EA9D}"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 sqref="B4"/>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4" customFormat="1" ht="15.75" customHeight="1" x14ac:dyDescent="0.2">
      <c r="B1" s="333" t="s">
        <v>0</v>
      </c>
    </row>
    <row r="2" spans="2:2" s="334" customFormat="1" ht="15.75" customHeight="1" x14ac:dyDescent="0.2">
      <c r="B2" s="335" t="s">
        <v>414</v>
      </c>
    </row>
    <row r="3" spans="2:2" s="334" customFormat="1" ht="15.75" customHeight="1" x14ac:dyDescent="0.2">
      <c r="B3" s="335" t="s">
        <v>1402</v>
      </c>
    </row>
    <row r="4" spans="2:2" s="334" customFormat="1" ht="15.75" customHeight="1" thickBot="1" x14ac:dyDescent="0.25">
      <c r="B4" s="336"/>
    </row>
    <row r="5" spans="2:2" s="334" customFormat="1" ht="17.25" customHeight="1" thickBot="1" x14ac:dyDescent="0.25">
      <c r="B5" s="337" t="s">
        <v>252</v>
      </c>
    </row>
    <row r="6" spans="2:2" s="334" customFormat="1" ht="13.5" thickBot="1" x14ac:dyDescent="0.25">
      <c r="B6" s="336"/>
    </row>
    <row r="7" spans="2:2" s="334" customFormat="1" ht="13.5" thickBot="1" x14ac:dyDescent="0.25">
      <c r="B7" s="222" t="s">
        <v>253</v>
      </c>
    </row>
    <row r="8" spans="2:2" x14ac:dyDescent="0.2">
      <c r="B8" s="205"/>
    </row>
    <row r="9" spans="2:2" x14ac:dyDescent="0.2">
      <c r="B9" s="1346" t="s">
        <v>193</v>
      </c>
    </row>
    <row r="10" spans="2:2" x14ac:dyDescent="0.2">
      <c r="B10" s="601" t="s">
        <v>194</v>
      </c>
    </row>
    <row r="11" spans="2:2" x14ac:dyDescent="0.2">
      <c r="B11" s="601" t="s">
        <v>195</v>
      </c>
    </row>
    <row r="12" spans="2:2" x14ac:dyDescent="0.2">
      <c r="B12" s="601" t="s">
        <v>196</v>
      </c>
    </row>
    <row r="13" spans="2:2" x14ac:dyDescent="0.2">
      <c r="B13" s="601" t="s">
        <v>198</v>
      </c>
    </row>
    <row r="14" spans="2:2" x14ac:dyDescent="0.2">
      <c r="B14" s="601" t="s">
        <v>199</v>
      </c>
    </row>
    <row r="15" spans="2:2" x14ac:dyDescent="0.2">
      <c r="B15" s="601" t="s">
        <v>200</v>
      </c>
    </row>
    <row r="16" spans="2:2" x14ac:dyDescent="0.2">
      <c r="B16" s="601" t="s">
        <v>202</v>
      </c>
    </row>
    <row r="17" spans="2:2" x14ac:dyDescent="0.2">
      <c r="B17" s="601" t="s">
        <v>203</v>
      </c>
    </row>
    <row r="18" spans="2:2" x14ac:dyDescent="0.2">
      <c r="B18" s="601" t="s">
        <v>283</v>
      </c>
    </row>
    <row r="19" spans="2:2" x14ac:dyDescent="0.2">
      <c r="B19" s="601" t="s">
        <v>284</v>
      </c>
    </row>
    <row r="20" spans="2:2" x14ac:dyDescent="0.2">
      <c r="B20" s="601" t="s">
        <v>206</v>
      </c>
    </row>
    <row r="21" spans="2:2" x14ac:dyDescent="0.2">
      <c r="B21" s="601" t="s">
        <v>207</v>
      </c>
    </row>
    <row r="22" spans="2:2" x14ac:dyDescent="0.2">
      <c r="B22" s="601" t="s">
        <v>208</v>
      </c>
    </row>
    <row r="23" spans="2:2" x14ac:dyDescent="0.2">
      <c r="B23" s="601" t="s">
        <v>254</v>
      </c>
    </row>
    <row r="24" spans="2:2" x14ac:dyDescent="0.2">
      <c r="B24" s="601" t="s">
        <v>363</v>
      </c>
    </row>
    <row r="25" spans="2:2" x14ac:dyDescent="0.2">
      <c r="B25" s="601" t="s">
        <v>247</v>
      </c>
    </row>
    <row r="26" spans="2:2" x14ac:dyDescent="0.2">
      <c r="B26" s="601" t="s">
        <v>248</v>
      </c>
    </row>
    <row r="27" spans="2:2" x14ac:dyDescent="0.2">
      <c r="B27" s="601" t="s">
        <v>251</v>
      </c>
    </row>
    <row r="28" spans="2:2" x14ac:dyDescent="0.2">
      <c r="B28" s="601" t="s">
        <v>712</v>
      </c>
    </row>
    <row r="29" spans="2:2" x14ac:dyDescent="0.2">
      <c r="B29" s="601" t="s">
        <v>380</v>
      </c>
    </row>
    <row r="30" spans="2:2" x14ac:dyDescent="0.2">
      <c r="B30" s="601" t="s">
        <v>447</v>
      </c>
    </row>
    <row r="31" spans="2:2" x14ac:dyDescent="0.2">
      <c r="B31" s="601" t="s">
        <v>448</v>
      </c>
    </row>
    <row r="32" spans="2:2" x14ac:dyDescent="0.2">
      <c r="B32" s="601" t="s">
        <v>450</v>
      </c>
    </row>
    <row r="33" spans="2:2" x14ac:dyDescent="0.2">
      <c r="B33" s="601" t="s">
        <v>452</v>
      </c>
    </row>
    <row r="34" spans="2:2" ht="14.25" customHeight="1" x14ac:dyDescent="0.2">
      <c r="B34" s="603" t="s">
        <v>602</v>
      </c>
    </row>
    <row r="35" spans="2:2" ht="26.25" customHeight="1" x14ac:dyDescent="0.2">
      <c r="B35" s="603" t="s">
        <v>713</v>
      </c>
    </row>
    <row r="36" spans="2:2" ht="13.5" customHeight="1" x14ac:dyDescent="0.2">
      <c r="B36" s="600" t="s">
        <v>710</v>
      </c>
    </row>
    <row r="37" spans="2:2" x14ac:dyDescent="0.2">
      <c r="B37" s="603" t="s">
        <v>711</v>
      </c>
    </row>
    <row r="38" spans="2:2" ht="10.5" customHeight="1" x14ac:dyDescent="0.2">
      <c r="B38" s="223"/>
    </row>
    <row r="39" spans="2:2" ht="13.5" thickBot="1" x14ac:dyDescent="0.25">
      <c r="B39" s="291" t="s">
        <v>256</v>
      </c>
    </row>
    <row r="40" spans="2:2" ht="39.75" customHeight="1" x14ac:dyDescent="0.2">
      <c r="B40" s="602" t="s">
        <v>255</v>
      </c>
    </row>
    <row r="41" spans="2:2" ht="9" customHeight="1" thickBot="1" x14ac:dyDescent="0.25">
      <c r="B41" s="169"/>
    </row>
    <row r="42" spans="2:2" ht="13.5" thickBot="1" x14ac:dyDescent="0.25">
      <c r="B42" s="273" t="s">
        <v>257</v>
      </c>
    </row>
    <row r="43" spans="2:2" ht="38.25" x14ac:dyDescent="0.2">
      <c r="B43" s="272" t="s">
        <v>305</v>
      </c>
    </row>
    <row r="44" spans="2:2" ht="7.5" customHeight="1" thickBot="1" x14ac:dyDescent="0.25">
      <c r="B44" s="170"/>
    </row>
    <row r="45" spans="2:2" x14ac:dyDescent="0.2">
      <c r="B45" s="262" t="s">
        <v>258</v>
      </c>
    </row>
    <row r="46" spans="2:2" x14ac:dyDescent="0.2">
      <c r="B46" s="902" t="s">
        <v>274</v>
      </c>
    </row>
    <row r="47" spans="2:2" x14ac:dyDescent="0.2">
      <c r="B47" s="602" t="s">
        <v>419</v>
      </c>
    </row>
    <row r="48" spans="2:2" x14ac:dyDescent="0.2">
      <c r="B48" s="602" t="s">
        <v>420</v>
      </c>
    </row>
    <row r="49" spans="2:2" x14ac:dyDescent="0.2">
      <c r="B49" s="602" t="s">
        <v>421</v>
      </c>
    </row>
    <row r="50" spans="2:2" x14ac:dyDescent="0.2">
      <c r="B50" s="903" t="s">
        <v>422</v>
      </c>
    </row>
    <row r="51" spans="2:2" ht="13.5" thickBot="1" x14ac:dyDescent="0.25">
      <c r="B51" s="904" t="s">
        <v>520</v>
      </c>
    </row>
    <row r="52" spans="2:2" ht="13.5" thickBot="1" x14ac:dyDescent="0.25">
      <c r="B52" s="273" t="s">
        <v>259</v>
      </c>
    </row>
    <row r="53" spans="2:2" ht="13.5" thickBot="1" x14ac:dyDescent="0.25">
      <c r="B53" s="602" t="s">
        <v>261</v>
      </c>
    </row>
    <row r="54" spans="2:2" x14ac:dyDescent="0.2">
      <c r="B54" s="531" t="s">
        <v>260</v>
      </c>
    </row>
    <row r="55" spans="2:2" ht="16.5" customHeight="1" thickBot="1" x14ac:dyDescent="0.25">
      <c r="B55" s="604" t="s">
        <v>384</v>
      </c>
    </row>
    <row r="56" spans="2:2" x14ac:dyDescent="0.2">
      <c r="B56" s="531" t="s">
        <v>473</v>
      </c>
    </row>
    <row r="57" spans="2:2" x14ac:dyDescent="0.2">
      <c r="B57" s="604" t="s">
        <v>470</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62" t="s">
        <v>1334</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9208000</v>
      </c>
      <c r="F4">
        <v>9600000</v>
      </c>
      <c r="G4">
        <v>1</v>
      </c>
    </row>
    <row r="5" spans="1:8" x14ac:dyDescent="0.2">
      <c r="A5">
        <v>4</v>
      </c>
      <c r="B5" t="s">
        <v>11</v>
      </c>
      <c r="C5" t="s">
        <v>95</v>
      </c>
      <c r="D5" t="s">
        <v>101</v>
      </c>
      <c r="E5">
        <v>11338000</v>
      </c>
      <c r="F5">
        <v>11925000</v>
      </c>
      <c r="G5">
        <v>2</v>
      </c>
    </row>
    <row r="6" spans="1:8" x14ac:dyDescent="0.2">
      <c r="A6">
        <v>28</v>
      </c>
      <c r="B6" t="s">
        <v>11</v>
      </c>
      <c r="C6" t="s">
        <v>95</v>
      </c>
      <c r="D6" t="s">
        <v>101</v>
      </c>
      <c r="E6">
        <v>9300000</v>
      </c>
      <c r="F6">
        <v>9606025.0299999993</v>
      </c>
      <c r="G6">
        <v>1</v>
      </c>
    </row>
    <row r="7" spans="1:8" x14ac:dyDescent="0.2">
      <c r="A7">
        <v>93</v>
      </c>
      <c r="B7" t="s">
        <v>11</v>
      </c>
      <c r="C7" t="s">
        <v>95</v>
      </c>
      <c r="D7" t="s">
        <v>101</v>
      </c>
      <c r="E7">
        <v>9240500</v>
      </c>
      <c r="F7">
        <v>20007500</v>
      </c>
      <c r="G7">
        <v>2</v>
      </c>
    </row>
    <row r="8" spans="1:8" x14ac:dyDescent="0.2">
      <c r="A8">
        <v>93</v>
      </c>
      <c r="B8" t="s">
        <v>11</v>
      </c>
      <c r="C8" t="s">
        <v>95</v>
      </c>
      <c r="D8" t="s">
        <v>101</v>
      </c>
      <c r="E8">
        <v>9165400</v>
      </c>
      <c r="F8">
        <v>18665861.105999999</v>
      </c>
      <c r="G8">
        <v>5</v>
      </c>
    </row>
    <row r="9" spans="1:8" x14ac:dyDescent="0.2">
      <c r="A9">
        <v>93</v>
      </c>
      <c r="B9" t="s">
        <v>11</v>
      </c>
      <c r="C9" t="s">
        <v>95</v>
      </c>
      <c r="D9" t="s">
        <v>101</v>
      </c>
      <c r="E9">
        <v>26310910.16</v>
      </c>
      <c r="F9">
        <v>26527077.719999999</v>
      </c>
      <c r="H9">
        <v>1</v>
      </c>
    </row>
    <row r="10" spans="1:8" x14ac:dyDescent="0.2">
      <c r="A10">
        <v>121</v>
      </c>
      <c r="B10" t="s">
        <v>11</v>
      </c>
      <c r="C10" t="s">
        <v>95</v>
      </c>
      <c r="D10" t="s">
        <v>101</v>
      </c>
      <c r="E10">
        <v>9234000</v>
      </c>
      <c r="F10">
        <v>10122836.449999999</v>
      </c>
      <c r="G10">
        <v>1</v>
      </c>
    </row>
    <row r="11" spans="1:8" x14ac:dyDescent="0.2">
      <c r="A11">
        <v>108</v>
      </c>
      <c r="B11" t="s">
        <v>11</v>
      </c>
      <c r="C11" t="s">
        <v>95</v>
      </c>
      <c r="D11" t="s">
        <v>101</v>
      </c>
      <c r="E11">
        <v>9300000</v>
      </c>
      <c r="F11">
        <v>9530000</v>
      </c>
      <c r="G11">
        <v>1</v>
      </c>
    </row>
    <row r="12" spans="1:8" x14ac:dyDescent="0.2">
      <c r="A12">
        <v>4</v>
      </c>
      <c r="B12" t="s">
        <v>105</v>
      </c>
      <c r="C12" t="s">
        <v>107</v>
      </c>
      <c r="D12" t="s">
        <v>77</v>
      </c>
      <c r="E12">
        <v>9286500</v>
      </c>
      <c r="F12">
        <v>9600000</v>
      </c>
      <c r="G12">
        <v>2</v>
      </c>
    </row>
    <row r="13" spans="1:8" x14ac:dyDescent="0.2">
      <c r="A13">
        <v>4</v>
      </c>
      <c r="B13" t="s">
        <v>105</v>
      </c>
      <c r="C13" t="s">
        <v>107</v>
      </c>
      <c r="D13" t="s">
        <v>77</v>
      </c>
      <c r="E13">
        <v>9084222.2222222202</v>
      </c>
      <c r="F13">
        <v>11150000</v>
      </c>
      <c r="G13">
        <v>9</v>
      </c>
    </row>
    <row r="14" spans="1:8" x14ac:dyDescent="0.2">
      <c r="A14">
        <v>28</v>
      </c>
      <c r="B14" t="s">
        <v>105</v>
      </c>
      <c r="C14" t="s">
        <v>107</v>
      </c>
      <c r="D14" t="s">
        <v>77</v>
      </c>
      <c r="E14">
        <v>9293000</v>
      </c>
      <c r="F14">
        <v>9605945.9299999997</v>
      </c>
      <c r="G14">
        <v>1</v>
      </c>
    </row>
    <row r="15" spans="1:8" x14ac:dyDescent="0.2">
      <c r="A15">
        <v>87</v>
      </c>
      <c r="B15" t="s">
        <v>105</v>
      </c>
      <c r="C15" t="s">
        <v>107</v>
      </c>
      <c r="D15" t="s">
        <v>77</v>
      </c>
      <c r="E15">
        <v>9282800</v>
      </c>
      <c r="F15">
        <v>12470881.58</v>
      </c>
      <c r="G15">
        <v>5</v>
      </c>
    </row>
    <row r="16" spans="1:8" x14ac:dyDescent="0.2">
      <c r="A16">
        <v>87</v>
      </c>
      <c r="B16" t="s">
        <v>105</v>
      </c>
      <c r="C16" t="s">
        <v>107</v>
      </c>
      <c r="D16" t="s">
        <v>77</v>
      </c>
      <c r="E16">
        <v>8391166.6666666698</v>
      </c>
      <c r="F16">
        <v>10380845.2983333</v>
      </c>
      <c r="G16">
        <v>6</v>
      </c>
    </row>
    <row r="17" spans="1:8" x14ac:dyDescent="0.2">
      <c r="A17">
        <v>93</v>
      </c>
      <c r="B17" t="s">
        <v>105</v>
      </c>
      <c r="C17" t="s">
        <v>107</v>
      </c>
      <c r="D17" t="s">
        <v>77</v>
      </c>
      <c r="E17">
        <v>9045800</v>
      </c>
      <c r="F17">
        <v>15309000</v>
      </c>
      <c r="G17">
        <v>5</v>
      </c>
    </row>
    <row r="18" spans="1:8" x14ac:dyDescent="0.2">
      <c r="A18">
        <v>93</v>
      </c>
      <c r="B18" t="s">
        <v>105</v>
      </c>
      <c r="C18" t="s">
        <v>107</v>
      </c>
      <c r="D18" t="s">
        <v>77</v>
      </c>
      <c r="E18">
        <v>17891190.870000001</v>
      </c>
      <c r="F18">
        <v>17891190.870000001</v>
      </c>
      <c r="H18">
        <v>1</v>
      </c>
    </row>
    <row r="19" spans="1:8" x14ac:dyDescent="0.2">
      <c r="A19">
        <v>93</v>
      </c>
      <c r="B19" t="s">
        <v>105</v>
      </c>
      <c r="C19" t="s">
        <v>107</v>
      </c>
      <c r="D19" t="s">
        <v>77</v>
      </c>
      <c r="E19">
        <v>27708821.530000001</v>
      </c>
      <c r="F19">
        <v>27708821.530000001</v>
      </c>
      <c r="H19">
        <v>1</v>
      </c>
    </row>
    <row r="20" spans="1:8" x14ac:dyDescent="0.2">
      <c r="A20">
        <v>4</v>
      </c>
      <c r="B20" t="s">
        <v>103</v>
      </c>
      <c r="C20" t="s">
        <v>109</v>
      </c>
      <c r="D20" t="s">
        <v>82</v>
      </c>
      <c r="E20">
        <v>9283500</v>
      </c>
      <c r="F20">
        <v>9675000</v>
      </c>
      <c r="G20">
        <v>2</v>
      </c>
    </row>
    <row r="21" spans="1:8" x14ac:dyDescent="0.2">
      <c r="A21">
        <v>4</v>
      </c>
      <c r="B21" t="s">
        <v>103</v>
      </c>
      <c r="C21" t="s">
        <v>109</v>
      </c>
      <c r="D21" t="s">
        <v>82</v>
      </c>
      <c r="E21">
        <v>8749000</v>
      </c>
      <c r="F21">
        <v>29799000</v>
      </c>
      <c r="G21">
        <v>1</v>
      </c>
    </row>
    <row r="22" spans="1:8" x14ac:dyDescent="0.2">
      <c r="A22">
        <v>87</v>
      </c>
      <c r="B22" t="s">
        <v>103</v>
      </c>
      <c r="C22" t="s">
        <v>109</v>
      </c>
      <c r="D22" t="s">
        <v>82</v>
      </c>
      <c r="E22">
        <v>9300000</v>
      </c>
      <c r="F22">
        <v>9410581.6699999999</v>
      </c>
      <c r="G22">
        <v>1</v>
      </c>
    </row>
    <row r="23" spans="1:8" x14ac:dyDescent="0.2">
      <c r="A23">
        <v>93</v>
      </c>
      <c r="B23" t="s">
        <v>103</v>
      </c>
      <c r="C23" t="s">
        <v>109</v>
      </c>
      <c r="D23" t="s">
        <v>82</v>
      </c>
      <c r="E23">
        <v>4650000</v>
      </c>
      <c r="F23">
        <v>10711719.189999999</v>
      </c>
      <c r="G23">
        <v>2</v>
      </c>
    </row>
    <row r="24" spans="1:8" x14ac:dyDescent="0.2">
      <c r="A24">
        <v>93</v>
      </c>
      <c r="B24" t="s">
        <v>103</v>
      </c>
      <c r="C24" t="s">
        <v>109</v>
      </c>
      <c r="D24" t="s">
        <v>82</v>
      </c>
      <c r="E24">
        <v>9196200</v>
      </c>
      <c r="F24">
        <v>14868202.415999999</v>
      </c>
      <c r="G24">
        <v>5</v>
      </c>
    </row>
    <row r="25" spans="1:8" x14ac:dyDescent="0.2">
      <c r="A25">
        <v>93</v>
      </c>
      <c r="B25" t="s">
        <v>103</v>
      </c>
      <c r="C25" t="s">
        <v>109</v>
      </c>
      <c r="D25" t="s">
        <v>82</v>
      </c>
      <c r="E25">
        <v>18239860.98</v>
      </c>
      <c r="F25">
        <v>18369999.535</v>
      </c>
      <c r="H25">
        <v>2</v>
      </c>
    </row>
    <row r="26" spans="1:8" x14ac:dyDescent="0.2">
      <c r="A26">
        <v>93</v>
      </c>
      <c r="B26" t="s">
        <v>103</v>
      </c>
      <c r="C26" t="s">
        <v>109</v>
      </c>
      <c r="D26" t="s">
        <v>82</v>
      </c>
      <c r="E26">
        <v>14299883.029999999</v>
      </c>
      <c r="F26">
        <v>14449832.9</v>
      </c>
      <c r="H26">
        <v>1</v>
      </c>
    </row>
    <row r="27" spans="1:8" x14ac:dyDescent="0.2">
      <c r="A27">
        <v>88</v>
      </c>
      <c r="B27" t="s">
        <v>103</v>
      </c>
      <c r="C27" t="s">
        <v>109</v>
      </c>
      <c r="D27" t="s">
        <v>82</v>
      </c>
      <c r="E27">
        <v>17294868.256666701</v>
      </c>
      <c r="F27">
        <v>17414870.52</v>
      </c>
      <c r="H27">
        <v>3</v>
      </c>
    </row>
    <row r="28" spans="1:8" x14ac:dyDescent="0.2">
      <c r="A28">
        <v>88</v>
      </c>
      <c r="B28" t="s">
        <v>103</v>
      </c>
      <c r="C28" t="s">
        <v>109</v>
      </c>
      <c r="D28" t="s">
        <v>82</v>
      </c>
      <c r="E28">
        <v>20987178.010000002</v>
      </c>
      <c r="F28">
        <v>21047946.010000002</v>
      </c>
      <c r="H28">
        <v>1</v>
      </c>
    </row>
    <row r="29" spans="1:8" x14ac:dyDescent="0.2">
      <c r="A29">
        <v>32</v>
      </c>
      <c r="B29" t="s">
        <v>103</v>
      </c>
      <c r="C29" t="s">
        <v>109</v>
      </c>
      <c r="D29" t="s">
        <v>82</v>
      </c>
      <c r="E29">
        <v>7028000</v>
      </c>
      <c r="F29">
        <v>22537324.100000001</v>
      </c>
      <c r="G29">
        <v>1</v>
      </c>
    </row>
    <row r="30" spans="1:8" x14ac:dyDescent="0.2">
      <c r="A30">
        <v>22</v>
      </c>
      <c r="B30" t="s">
        <v>103</v>
      </c>
      <c r="C30" t="s">
        <v>109</v>
      </c>
      <c r="D30" t="s">
        <v>82</v>
      </c>
      <c r="E30">
        <v>8917000</v>
      </c>
      <c r="F30">
        <v>36190000</v>
      </c>
      <c r="G30">
        <v>1</v>
      </c>
    </row>
    <row r="31" spans="1:8" x14ac:dyDescent="0.2">
      <c r="A31">
        <v>96</v>
      </c>
      <c r="B31" t="s">
        <v>103</v>
      </c>
      <c r="C31" t="s">
        <v>109</v>
      </c>
      <c r="D31" t="s">
        <v>82</v>
      </c>
      <c r="E31">
        <v>9227000</v>
      </c>
      <c r="F31">
        <v>10417108.890000001</v>
      </c>
      <c r="G31">
        <v>1</v>
      </c>
    </row>
    <row r="32" spans="1:8" x14ac:dyDescent="0.2">
      <c r="A32">
        <v>4</v>
      </c>
      <c r="B32" t="s">
        <v>11</v>
      </c>
      <c r="C32" t="s">
        <v>95</v>
      </c>
      <c r="D32" t="s">
        <v>96</v>
      </c>
      <c r="E32">
        <v>8925666.6666666698</v>
      </c>
      <c r="F32">
        <v>13256333.3783333</v>
      </c>
      <c r="G32">
        <v>6</v>
      </c>
    </row>
    <row r="33" spans="1:7" x14ac:dyDescent="0.2">
      <c r="A33">
        <v>93</v>
      </c>
      <c r="B33" t="s">
        <v>11</v>
      </c>
      <c r="C33" t="s">
        <v>95</v>
      </c>
      <c r="D33" t="s">
        <v>96</v>
      </c>
      <c r="E33">
        <v>9247000</v>
      </c>
      <c r="F33">
        <v>11645855.5</v>
      </c>
      <c r="G33">
        <v>1</v>
      </c>
    </row>
    <row r="34" spans="1:7" x14ac:dyDescent="0.2">
      <c r="A34">
        <v>93</v>
      </c>
      <c r="B34" t="s">
        <v>11</v>
      </c>
      <c r="C34" t="s">
        <v>95</v>
      </c>
      <c r="D34" t="s">
        <v>96</v>
      </c>
      <c r="E34">
        <v>9300000</v>
      </c>
      <c r="F34">
        <v>11136461.52</v>
      </c>
      <c r="G34">
        <v>1</v>
      </c>
    </row>
    <row r="35" spans="1:7" x14ac:dyDescent="0.2">
      <c r="A35">
        <v>116</v>
      </c>
      <c r="B35" t="s">
        <v>11</v>
      </c>
      <c r="C35" t="s">
        <v>95</v>
      </c>
      <c r="D35" t="s">
        <v>96</v>
      </c>
      <c r="E35">
        <v>9300000</v>
      </c>
      <c r="F35">
        <v>9466708.0800000001</v>
      </c>
      <c r="G35">
        <v>2</v>
      </c>
    </row>
    <row r="36" spans="1:7" x14ac:dyDescent="0.2">
      <c r="A36">
        <v>32</v>
      </c>
      <c r="B36" t="s">
        <v>11</v>
      </c>
      <c r="C36" t="s">
        <v>95</v>
      </c>
      <c r="D36" t="s">
        <v>96</v>
      </c>
      <c r="E36">
        <v>9188000</v>
      </c>
      <c r="F36">
        <v>18241377.399999999</v>
      </c>
      <c r="G36">
        <v>1</v>
      </c>
    </row>
    <row r="37" spans="1:7" x14ac:dyDescent="0.2">
      <c r="A37">
        <v>117</v>
      </c>
      <c r="B37" t="s">
        <v>11</v>
      </c>
      <c r="C37" t="s">
        <v>95</v>
      </c>
      <c r="D37" t="s">
        <v>96</v>
      </c>
      <c r="E37">
        <v>8077000</v>
      </c>
      <c r="F37">
        <v>9511293.75</v>
      </c>
      <c r="G37">
        <v>1</v>
      </c>
    </row>
    <row r="38" spans="1:7" x14ac:dyDescent="0.2">
      <c r="A38">
        <v>121</v>
      </c>
      <c r="B38" t="s">
        <v>11</v>
      </c>
      <c r="C38" t="s">
        <v>95</v>
      </c>
      <c r="D38" t="s">
        <v>96</v>
      </c>
      <c r="E38">
        <v>8203000</v>
      </c>
      <c r="F38">
        <v>9632761.4000000004</v>
      </c>
      <c r="G38">
        <v>1</v>
      </c>
    </row>
    <row r="39" spans="1:7" x14ac:dyDescent="0.2">
      <c r="A39">
        <v>4</v>
      </c>
      <c r="B39" t="s">
        <v>105</v>
      </c>
      <c r="C39" t="s">
        <v>108</v>
      </c>
      <c r="D39" t="s">
        <v>108</v>
      </c>
      <c r="E39">
        <v>9263500</v>
      </c>
      <c r="F39">
        <v>9600000</v>
      </c>
      <c r="G39">
        <v>2</v>
      </c>
    </row>
    <row r="40" spans="1:7" x14ac:dyDescent="0.2">
      <c r="A40">
        <v>4</v>
      </c>
      <c r="B40" t="s">
        <v>105</v>
      </c>
      <c r="C40" t="s">
        <v>108</v>
      </c>
      <c r="D40" t="s">
        <v>108</v>
      </c>
      <c r="E40">
        <v>9282333.3333333302</v>
      </c>
      <c r="F40">
        <v>12903771.223333299</v>
      </c>
      <c r="G40">
        <v>3</v>
      </c>
    </row>
    <row r="41" spans="1:7" x14ac:dyDescent="0.2">
      <c r="A41">
        <v>93</v>
      </c>
      <c r="B41" t="s">
        <v>105</v>
      </c>
      <c r="C41" t="s">
        <v>108</v>
      </c>
      <c r="D41" t="s">
        <v>108</v>
      </c>
      <c r="E41">
        <v>7434600</v>
      </c>
      <c r="F41">
        <v>11526000</v>
      </c>
      <c r="G41">
        <v>5</v>
      </c>
    </row>
    <row r="42" spans="1:7" x14ac:dyDescent="0.2">
      <c r="A42">
        <v>93</v>
      </c>
      <c r="B42" t="s">
        <v>105</v>
      </c>
      <c r="C42" t="s">
        <v>108</v>
      </c>
      <c r="D42" t="s">
        <v>108</v>
      </c>
      <c r="E42">
        <v>9772500</v>
      </c>
      <c r="F42">
        <v>16926666.666666701</v>
      </c>
      <c r="G42">
        <v>6</v>
      </c>
    </row>
    <row r="43" spans="1:7" x14ac:dyDescent="0.2">
      <c r="A43">
        <v>26</v>
      </c>
      <c r="B43" t="s">
        <v>105</v>
      </c>
      <c r="C43" t="s">
        <v>108</v>
      </c>
      <c r="D43" t="s">
        <v>108</v>
      </c>
      <c r="E43">
        <v>9175000</v>
      </c>
      <c r="F43">
        <v>16927129.66</v>
      </c>
      <c r="G43">
        <v>1</v>
      </c>
    </row>
    <row r="44" spans="1:7" x14ac:dyDescent="0.2">
      <c r="A44">
        <v>108</v>
      </c>
      <c r="B44" t="s">
        <v>105</v>
      </c>
      <c r="C44" t="s">
        <v>108</v>
      </c>
      <c r="D44" t="s">
        <v>108</v>
      </c>
      <c r="E44">
        <v>4646500</v>
      </c>
      <c r="F44">
        <v>11362992.5</v>
      </c>
      <c r="G44">
        <v>2</v>
      </c>
    </row>
    <row r="45" spans="1:7" x14ac:dyDescent="0.2">
      <c r="A45">
        <v>4</v>
      </c>
      <c r="B45" t="s">
        <v>105</v>
      </c>
      <c r="C45" t="s">
        <v>107</v>
      </c>
      <c r="D45" t="s">
        <v>110</v>
      </c>
      <c r="E45">
        <v>9267000</v>
      </c>
      <c r="F45">
        <v>9600000</v>
      </c>
      <c r="G45">
        <v>2</v>
      </c>
    </row>
    <row r="46" spans="1:7" x14ac:dyDescent="0.2">
      <c r="A46">
        <v>4</v>
      </c>
      <c r="B46" t="s">
        <v>105</v>
      </c>
      <c r="C46" t="s">
        <v>107</v>
      </c>
      <c r="D46" t="s">
        <v>110</v>
      </c>
      <c r="E46">
        <v>8834666.6666666698</v>
      </c>
      <c r="F46">
        <v>16357075.2533333</v>
      </c>
      <c r="G46">
        <v>3</v>
      </c>
    </row>
    <row r="47" spans="1:7" x14ac:dyDescent="0.2">
      <c r="A47">
        <v>93</v>
      </c>
      <c r="B47" t="s">
        <v>105</v>
      </c>
      <c r="C47" t="s">
        <v>107</v>
      </c>
      <c r="D47" t="s">
        <v>110</v>
      </c>
      <c r="E47">
        <v>9175000</v>
      </c>
      <c r="F47">
        <v>23785000</v>
      </c>
      <c r="G47">
        <v>1</v>
      </c>
    </row>
    <row r="48" spans="1:7" x14ac:dyDescent="0.2">
      <c r="A48">
        <v>93</v>
      </c>
      <c r="B48" t="s">
        <v>105</v>
      </c>
      <c r="C48" t="s">
        <v>107</v>
      </c>
      <c r="D48" t="s">
        <v>110</v>
      </c>
      <c r="E48">
        <v>9273000</v>
      </c>
      <c r="F48">
        <v>19200000</v>
      </c>
      <c r="G48">
        <v>1</v>
      </c>
    </row>
    <row r="49" spans="1:8" x14ac:dyDescent="0.2">
      <c r="A49">
        <v>22</v>
      </c>
      <c r="B49" t="s">
        <v>105</v>
      </c>
      <c r="C49" t="s">
        <v>107</v>
      </c>
      <c r="D49" t="s">
        <v>110</v>
      </c>
      <c r="E49">
        <v>19958282.960000001</v>
      </c>
      <c r="F49">
        <v>20146576.100000001</v>
      </c>
      <c r="H49">
        <v>1</v>
      </c>
    </row>
    <row r="50" spans="1:8" x14ac:dyDescent="0.2">
      <c r="A50">
        <v>4</v>
      </c>
      <c r="B50" t="s">
        <v>105</v>
      </c>
      <c r="C50" t="s">
        <v>107</v>
      </c>
      <c r="D50" t="s">
        <v>76</v>
      </c>
      <c r="E50">
        <v>9260666.6666666698</v>
      </c>
      <c r="F50">
        <v>11296000</v>
      </c>
      <c r="G50">
        <v>3</v>
      </c>
    </row>
    <row r="51" spans="1:8" x14ac:dyDescent="0.2">
      <c r="A51">
        <v>4</v>
      </c>
      <c r="B51" t="s">
        <v>105</v>
      </c>
      <c r="C51" t="s">
        <v>107</v>
      </c>
      <c r="D51" t="s">
        <v>76</v>
      </c>
      <c r="E51">
        <v>8970200</v>
      </c>
      <c r="F51">
        <v>11175338.165999999</v>
      </c>
      <c r="G51">
        <v>15</v>
      </c>
    </row>
    <row r="52" spans="1:8" x14ac:dyDescent="0.2">
      <c r="A52">
        <v>28</v>
      </c>
      <c r="B52" t="s">
        <v>105</v>
      </c>
      <c r="C52" t="s">
        <v>107</v>
      </c>
      <c r="D52" t="s">
        <v>76</v>
      </c>
      <c r="E52">
        <v>9257000</v>
      </c>
      <c r="F52">
        <v>10648917.77</v>
      </c>
      <c r="G52">
        <v>2</v>
      </c>
    </row>
    <row r="53" spans="1:8" x14ac:dyDescent="0.2">
      <c r="A53">
        <v>93</v>
      </c>
      <c r="B53" t="s">
        <v>105</v>
      </c>
      <c r="C53" t="s">
        <v>107</v>
      </c>
      <c r="D53" t="s">
        <v>76</v>
      </c>
      <c r="E53">
        <v>9300000</v>
      </c>
      <c r="F53">
        <v>9600000</v>
      </c>
      <c r="G53">
        <v>2</v>
      </c>
    </row>
    <row r="54" spans="1:8" x14ac:dyDescent="0.2">
      <c r="A54">
        <v>93</v>
      </c>
      <c r="B54" t="s">
        <v>105</v>
      </c>
      <c r="C54" t="s">
        <v>107</v>
      </c>
      <c r="D54" t="s">
        <v>76</v>
      </c>
      <c r="E54">
        <v>9262666.6666666698</v>
      </c>
      <c r="F54">
        <v>9558333.3333333302</v>
      </c>
      <c r="G54">
        <v>3</v>
      </c>
    </row>
    <row r="55" spans="1:8" x14ac:dyDescent="0.2">
      <c r="A55">
        <v>105</v>
      </c>
      <c r="B55" t="s">
        <v>105</v>
      </c>
      <c r="C55" t="s">
        <v>107</v>
      </c>
      <c r="D55" t="s">
        <v>76</v>
      </c>
      <c r="E55">
        <v>20142697.346666701</v>
      </c>
      <c r="F55">
        <v>20150911.666666701</v>
      </c>
      <c r="H55">
        <v>3</v>
      </c>
    </row>
    <row r="56" spans="1:8" x14ac:dyDescent="0.2">
      <c r="A56">
        <v>120</v>
      </c>
      <c r="B56" t="s">
        <v>105</v>
      </c>
      <c r="C56" t="s">
        <v>107</v>
      </c>
      <c r="D56" t="s">
        <v>76</v>
      </c>
      <c r="E56">
        <v>9300000</v>
      </c>
      <c r="F56">
        <v>9808362.5</v>
      </c>
      <c r="G56">
        <v>1</v>
      </c>
    </row>
    <row r="57" spans="1:8" x14ac:dyDescent="0.2">
      <c r="A57">
        <v>4</v>
      </c>
      <c r="B57" t="s">
        <v>105</v>
      </c>
      <c r="C57" t="s">
        <v>107</v>
      </c>
      <c r="D57" t="s">
        <v>92</v>
      </c>
      <c r="E57">
        <v>9243166.6666666698</v>
      </c>
      <c r="F57">
        <v>11925000</v>
      </c>
      <c r="G57">
        <v>6</v>
      </c>
    </row>
    <row r="58" spans="1:8" x14ac:dyDescent="0.2">
      <c r="A58">
        <v>87</v>
      </c>
      <c r="B58" t="s">
        <v>105</v>
      </c>
      <c r="C58" t="s">
        <v>107</v>
      </c>
      <c r="D58" t="s">
        <v>92</v>
      </c>
      <c r="E58">
        <v>9300000</v>
      </c>
      <c r="F58">
        <v>9669621.6666666698</v>
      </c>
      <c r="G58">
        <v>3</v>
      </c>
    </row>
    <row r="59" spans="1:8" x14ac:dyDescent="0.2">
      <c r="A59">
        <v>26</v>
      </c>
      <c r="B59" t="s">
        <v>105</v>
      </c>
      <c r="C59" t="s">
        <v>107</v>
      </c>
      <c r="D59" t="s">
        <v>92</v>
      </c>
      <c r="E59">
        <v>8917000</v>
      </c>
      <c r="F59">
        <v>10182084.720000001</v>
      </c>
      <c r="G59">
        <v>1</v>
      </c>
    </row>
    <row r="60" spans="1:8" x14ac:dyDescent="0.2">
      <c r="A60">
        <v>121</v>
      </c>
      <c r="B60" t="s">
        <v>105</v>
      </c>
      <c r="C60" t="s">
        <v>107</v>
      </c>
      <c r="D60" t="s">
        <v>92</v>
      </c>
      <c r="E60">
        <v>23443147.940000001</v>
      </c>
      <c r="F60">
        <v>23756295.879999999</v>
      </c>
      <c r="H60">
        <v>1</v>
      </c>
    </row>
    <row r="61" spans="1:8" x14ac:dyDescent="0.2">
      <c r="A61">
        <v>4</v>
      </c>
      <c r="B61" t="s">
        <v>74</v>
      </c>
      <c r="C61" t="s">
        <v>87</v>
      </c>
      <c r="D61" t="s">
        <v>98</v>
      </c>
      <c r="E61">
        <v>9300000</v>
      </c>
      <c r="F61">
        <v>9667227.1500000004</v>
      </c>
      <c r="G61">
        <v>1</v>
      </c>
    </row>
    <row r="62" spans="1:8" x14ac:dyDescent="0.2">
      <c r="A62">
        <v>87</v>
      </c>
      <c r="B62" t="s">
        <v>74</v>
      </c>
      <c r="C62" t="s">
        <v>87</v>
      </c>
      <c r="D62" t="s">
        <v>98</v>
      </c>
      <c r="E62">
        <v>13950000</v>
      </c>
      <c r="F62">
        <v>14089542</v>
      </c>
      <c r="G62">
        <v>1</v>
      </c>
    </row>
    <row r="63" spans="1:8" x14ac:dyDescent="0.2">
      <c r="A63">
        <v>93</v>
      </c>
      <c r="B63" t="s">
        <v>74</v>
      </c>
      <c r="C63" t="s">
        <v>87</v>
      </c>
      <c r="D63" t="s">
        <v>98</v>
      </c>
      <c r="E63">
        <v>8203000</v>
      </c>
      <c r="F63">
        <v>33080000</v>
      </c>
      <c r="G63">
        <v>1</v>
      </c>
    </row>
    <row r="64" spans="1:8" x14ac:dyDescent="0.2">
      <c r="A64">
        <v>88</v>
      </c>
      <c r="B64" t="s">
        <v>74</v>
      </c>
      <c r="C64" t="s">
        <v>87</v>
      </c>
      <c r="D64" t="s">
        <v>98</v>
      </c>
      <c r="E64">
        <v>18344954.52</v>
      </c>
      <c r="F64">
        <v>18397393.91</v>
      </c>
      <c r="H64">
        <v>1</v>
      </c>
    </row>
    <row r="65" spans="1:8" x14ac:dyDescent="0.2">
      <c r="A65">
        <v>96</v>
      </c>
      <c r="B65" t="s">
        <v>74</v>
      </c>
      <c r="C65" t="s">
        <v>87</v>
      </c>
      <c r="D65" t="s">
        <v>98</v>
      </c>
      <c r="E65">
        <v>8287500</v>
      </c>
      <c r="F65">
        <v>11058244.775</v>
      </c>
      <c r="G65">
        <v>2</v>
      </c>
    </row>
    <row r="66" spans="1:8" x14ac:dyDescent="0.2">
      <c r="A66">
        <v>4</v>
      </c>
      <c r="B66" t="s">
        <v>11</v>
      </c>
      <c r="C66" t="s">
        <v>104</v>
      </c>
      <c r="D66" t="s">
        <v>522</v>
      </c>
      <c r="E66">
        <v>9260000</v>
      </c>
      <c r="F66">
        <v>9600000</v>
      </c>
      <c r="G66">
        <v>1</v>
      </c>
    </row>
    <row r="67" spans="1:8" x14ac:dyDescent="0.2">
      <c r="A67">
        <v>4</v>
      </c>
      <c r="B67" t="s">
        <v>11</v>
      </c>
      <c r="C67" t="s">
        <v>523</v>
      </c>
      <c r="D67" t="s">
        <v>523</v>
      </c>
      <c r="E67">
        <v>9278800</v>
      </c>
      <c r="F67">
        <v>9600000</v>
      </c>
      <c r="G67">
        <v>5</v>
      </c>
    </row>
    <row r="68" spans="1:8" x14ac:dyDescent="0.2">
      <c r="A68">
        <v>28</v>
      </c>
      <c r="B68" t="s">
        <v>11</v>
      </c>
      <c r="C68" t="s">
        <v>523</v>
      </c>
      <c r="D68" t="s">
        <v>523</v>
      </c>
      <c r="E68">
        <v>9286000</v>
      </c>
      <c r="F68">
        <v>9587681.8000000007</v>
      </c>
      <c r="G68">
        <v>1</v>
      </c>
    </row>
    <row r="69" spans="1:8" x14ac:dyDescent="0.2">
      <c r="A69">
        <v>93</v>
      </c>
      <c r="B69" t="s">
        <v>11</v>
      </c>
      <c r="C69" t="s">
        <v>523</v>
      </c>
      <c r="D69" t="s">
        <v>523</v>
      </c>
      <c r="E69">
        <v>9001000</v>
      </c>
      <c r="F69">
        <v>17780000</v>
      </c>
      <c r="G69">
        <v>1</v>
      </c>
    </row>
    <row r="70" spans="1:8" x14ac:dyDescent="0.2">
      <c r="A70">
        <v>27</v>
      </c>
      <c r="B70" t="s">
        <v>11</v>
      </c>
      <c r="C70" t="s">
        <v>523</v>
      </c>
      <c r="D70" t="s">
        <v>523</v>
      </c>
      <c r="E70">
        <v>7322000</v>
      </c>
      <c r="F70">
        <v>28182000</v>
      </c>
      <c r="G70">
        <v>1</v>
      </c>
    </row>
    <row r="71" spans="1:8" x14ac:dyDescent="0.2">
      <c r="A71">
        <v>117</v>
      </c>
      <c r="B71" t="s">
        <v>11</v>
      </c>
      <c r="C71" t="s">
        <v>523</v>
      </c>
      <c r="D71" t="s">
        <v>523</v>
      </c>
      <c r="E71">
        <v>14880502.720000001</v>
      </c>
      <c r="F71">
        <v>14992146.74</v>
      </c>
      <c r="H71">
        <v>1</v>
      </c>
    </row>
    <row r="72" spans="1:8" x14ac:dyDescent="0.2">
      <c r="A72">
        <v>105</v>
      </c>
      <c r="B72" t="s">
        <v>11</v>
      </c>
      <c r="C72" t="s">
        <v>523</v>
      </c>
      <c r="D72" t="s">
        <v>523</v>
      </c>
      <c r="E72">
        <v>9214000</v>
      </c>
      <c r="F72">
        <v>9599973.5399999991</v>
      </c>
      <c r="G72">
        <v>1</v>
      </c>
    </row>
    <row r="73" spans="1:8" x14ac:dyDescent="0.2">
      <c r="A73">
        <v>105</v>
      </c>
      <c r="B73" t="s">
        <v>11</v>
      </c>
      <c r="C73" t="s">
        <v>523</v>
      </c>
      <c r="D73" t="s">
        <v>523</v>
      </c>
      <c r="E73">
        <v>9300000</v>
      </c>
      <c r="F73">
        <v>9599973.5399999991</v>
      </c>
      <c r="G73">
        <v>2</v>
      </c>
    </row>
    <row r="74" spans="1:8" x14ac:dyDescent="0.2">
      <c r="A74">
        <v>4</v>
      </c>
      <c r="B74" t="s">
        <v>13</v>
      </c>
      <c r="C74" t="s">
        <v>106</v>
      </c>
      <c r="D74" t="s">
        <v>529</v>
      </c>
      <c r="E74">
        <v>9746250</v>
      </c>
      <c r="F74">
        <v>10762500</v>
      </c>
      <c r="G74">
        <v>4</v>
      </c>
    </row>
    <row r="75" spans="1:8" x14ac:dyDescent="0.2">
      <c r="A75">
        <v>4</v>
      </c>
      <c r="B75" t="s">
        <v>13</v>
      </c>
      <c r="C75" t="s">
        <v>106</v>
      </c>
      <c r="D75" t="s">
        <v>529</v>
      </c>
      <c r="E75">
        <v>10209000</v>
      </c>
      <c r="F75">
        <v>10530000</v>
      </c>
      <c r="G75">
        <v>5</v>
      </c>
    </row>
    <row r="76" spans="1:8" x14ac:dyDescent="0.2">
      <c r="A76">
        <v>28</v>
      </c>
      <c r="B76" t="s">
        <v>13</v>
      </c>
      <c r="C76" t="s">
        <v>106</v>
      </c>
      <c r="D76" t="s">
        <v>529</v>
      </c>
      <c r="E76">
        <v>9300000</v>
      </c>
      <c r="F76">
        <v>9606025.0299999993</v>
      </c>
      <c r="G76">
        <v>1</v>
      </c>
    </row>
    <row r="77" spans="1:8" x14ac:dyDescent="0.2">
      <c r="A77">
        <v>87</v>
      </c>
      <c r="B77" t="s">
        <v>13</v>
      </c>
      <c r="C77" t="s">
        <v>106</v>
      </c>
      <c r="D77" t="s">
        <v>529</v>
      </c>
      <c r="E77">
        <v>9023333.3333333302</v>
      </c>
      <c r="F77">
        <v>9579001.6666666698</v>
      </c>
      <c r="G77">
        <v>3</v>
      </c>
    </row>
    <row r="78" spans="1:8" x14ac:dyDescent="0.2">
      <c r="A78">
        <v>93</v>
      </c>
      <c r="B78" t="s">
        <v>13</v>
      </c>
      <c r="C78" t="s">
        <v>106</v>
      </c>
      <c r="D78" t="s">
        <v>529</v>
      </c>
      <c r="E78">
        <v>9021000</v>
      </c>
      <c r="F78">
        <v>14605000</v>
      </c>
      <c r="G78">
        <v>2</v>
      </c>
    </row>
    <row r="79" spans="1:8" x14ac:dyDescent="0.2">
      <c r="A79">
        <v>93</v>
      </c>
      <c r="B79" t="s">
        <v>13</v>
      </c>
      <c r="C79" t="s">
        <v>106</v>
      </c>
      <c r="D79" t="s">
        <v>529</v>
      </c>
      <c r="E79">
        <v>9227000</v>
      </c>
      <c r="F79">
        <v>14400000</v>
      </c>
      <c r="G79">
        <v>1</v>
      </c>
    </row>
    <row r="80" spans="1:8" x14ac:dyDescent="0.2">
      <c r="A80">
        <v>93</v>
      </c>
      <c r="B80" t="s">
        <v>13</v>
      </c>
      <c r="C80" t="s">
        <v>106</v>
      </c>
      <c r="D80" t="s">
        <v>529</v>
      </c>
      <c r="E80">
        <v>22918358.690000001</v>
      </c>
      <c r="F80">
        <v>22918358.690000001</v>
      </c>
      <c r="H80">
        <v>1</v>
      </c>
    </row>
    <row r="81" spans="1:7" x14ac:dyDescent="0.2">
      <c r="A81">
        <v>27</v>
      </c>
      <c r="B81" t="s">
        <v>13</v>
      </c>
      <c r="C81" t="s">
        <v>106</v>
      </c>
      <c r="D81" t="s">
        <v>529</v>
      </c>
      <c r="E81">
        <v>9175000</v>
      </c>
      <c r="F81">
        <v>38809000</v>
      </c>
      <c r="G81">
        <v>1</v>
      </c>
    </row>
    <row r="82" spans="1:7" x14ac:dyDescent="0.2">
      <c r="A82">
        <v>32</v>
      </c>
      <c r="B82" t="s">
        <v>13</v>
      </c>
      <c r="C82" t="s">
        <v>106</v>
      </c>
      <c r="D82" t="s">
        <v>529</v>
      </c>
      <c r="E82">
        <v>8730500</v>
      </c>
      <c r="F82">
        <v>9579828.9000000004</v>
      </c>
      <c r="G82">
        <v>2</v>
      </c>
    </row>
    <row r="83" spans="1:7" x14ac:dyDescent="0.2">
      <c r="A83">
        <v>101</v>
      </c>
      <c r="B83" t="s">
        <v>13</v>
      </c>
      <c r="C83" t="s">
        <v>106</v>
      </c>
      <c r="D83" t="s">
        <v>529</v>
      </c>
      <c r="E83">
        <v>9085000</v>
      </c>
      <c r="F83">
        <v>9557000</v>
      </c>
      <c r="G83">
        <v>1</v>
      </c>
    </row>
    <row r="84" spans="1:7" x14ac:dyDescent="0.2">
      <c r="A84">
        <v>96</v>
      </c>
      <c r="B84" t="s">
        <v>13</v>
      </c>
      <c r="C84" t="s">
        <v>106</v>
      </c>
      <c r="D84" t="s">
        <v>529</v>
      </c>
      <c r="E84">
        <v>9300000</v>
      </c>
      <c r="F84">
        <v>9808048</v>
      </c>
      <c r="G84">
        <v>1</v>
      </c>
    </row>
    <row r="85" spans="1:7" x14ac:dyDescent="0.2">
      <c r="A85">
        <v>121</v>
      </c>
      <c r="B85" t="s">
        <v>13</v>
      </c>
      <c r="C85" t="s">
        <v>106</v>
      </c>
      <c r="D85" t="s">
        <v>529</v>
      </c>
      <c r="E85">
        <v>9286000</v>
      </c>
      <c r="F85">
        <v>9644999.3000000007</v>
      </c>
      <c r="G85">
        <v>1</v>
      </c>
    </row>
    <row r="86" spans="1:7" x14ac:dyDescent="0.2">
      <c r="A86">
        <v>32</v>
      </c>
      <c r="B86" t="s">
        <v>11</v>
      </c>
      <c r="C86" t="s">
        <v>104</v>
      </c>
      <c r="D86" t="s">
        <v>548</v>
      </c>
      <c r="E86">
        <v>9195000</v>
      </c>
      <c r="F86">
        <v>19208670.899999999</v>
      </c>
      <c r="G86">
        <v>1</v>
      </c>
    </row>
    <row r="87" spans="1:7" x14ac:dyDescent="0.2">
      <c r="A87">
        <v>108</v>
      </c>
      <c r="B87" t="s">
        <v>12</v>
      </c>
      <c r="C87" t="s">
        <v>952</v>
      </c>
      <c r="D87" t="s">
        <v>548</v>
      </c>
      <c r="E87">
        <v>9195000</v>
      </c>
      <c r="F87">
        <v>9530000</v>
      </c>
      <c r="G87">
        <v>1</v>
      </c>
    </row>
    <row r="88" spans="1:7" x14ac:dyDescent="0.2">
      <c r="A88">
        <v>108</v>
      </c>
      <c r="B88" t="s">
        <v>12</v>
      </c>
      <c r="C88" t="s">
        <v>952</v>
      </c>
      <c r="D88" t="s">
        <v>548</v>
      </c>
      <c r="E88">
        <v>9195000</v>
      </c>
      <c r="F88">
        <v>9530000</v>
      </c>
      <c r="G88">
        <v>1</v>
      </c>
    </row>
    <row r="89" spans="1:7" x14ac:dyDescent="0.2">
      <c r="A89">
        <v>108</v>
      </c>
      <c r="B89" t="s">
        <v>103</v>
      </c>
      <c r="C89" t="s">
        <v>1107</v>
      </c>
      <c r="D89" t="s">
        <v>548</v>
      </c>
      <c r="E89">
        <v>9227000</v>
      </c>
      <c r="F89">
        <v>9530000</v>
      </c>
      <c r="G89">
        <v>1</v>
      </c>
    </row>
    <row r="90" spans="1:7" x14ac:dyDescent="0.2">
      <c r="A90">
        <v>120</v>
      </c>
      <c r="B90" t="s">
        <v>13</v>
      </c>
      <c r="C90" t="s">
        <v>548</v>
      </c>
      <c r="D90" t="s">
        <v>548</v>
      </c>
      <c r="E90">
        <v>9247000</v>
      </c>
      <c r="F90">
        <v>9659865</v>
      </c>
      <c r="G90">
        <v>3</v>
      </c>
    </row>
    <row r="91" spans="1:7" x14ac:dyDescent="0.2">
      <c r="A91">
        <v>4</v>
      </c>
      <c r="B91" t="s">
        <v>74</v>
      </c>
      <c r="C91" t="s">
        <v>97</v>
      </c>
      <c r="D91" t="s">
        <v>603</v>
      </c>
      <c r="E91">
        <v>9127000</v>
      </c>
      <c r="F91">
        <v>9600000</v>
      </c>
      <c r="G91">
        <v>1</v>
      </c>
    </row>
    <row r="92" spans="1:7" x14ac:dyDescent="0.2">
      <c r="A92">
        <v>4</v>
      </c>
      <c r="B92" t="s">
        <v>74</v>
      </c>
      <c r="C92" t="s">
        <v>97</v>
      </c>
      <c r="D92" t="s">
        <v>603</v>
      </c>
      <c r="E92">
        <v>9293000</v>
      </c>
      <c r="F92">
        <v>9600000</v>
      </c>
      <c r="G92">
        <v>1</v>
      </c>
    </row>
    <row r="93" spans="1:7" x14ac:dyDescent="0.2">
      <c r="A93">
        <v>87</v>
      </c>
      <c r="B93" t="s">
        <v>74</v>
      </c>
      <c r="C93" t="s">
        <v>97</v>
      </c>
      <c r="D93" t="s">
        <v>603</v>
      </c>
      <c r="E93">
        <v>9300000</v>
      </c>
      <c r="F93">
        <v>9410581.6699999999</v>
      </c>
      <c r="G93">
        <v>1</v>
      </c>
    </row>
    <row r="94" spans="1:7" x14ac:dyDescent="0.2">
      <c r="A94">
        <v>87</v>
      </c>
      <c r="B94" t="s">
        <v>74</v>
      </c>
      <c r="C94" t="s">
        <v>97</v>
      </c>
      <c r="D94" t="s">
        <v>603</v>
      </c>
      <c r="E94">
        <v>9300000</v>
      </c>
      <c r="F94">
        <v>9406434.8000000007</v>
      </c>
      <c r="G94">
        <v>1</v>
      </c>
    </row>
    <row r="95" spans="1:7" x14ac:dyDescent="0.2">
      <c r="A95">
        <v>93</v>
      </c>
      <c r="B95" t="s">
        <v>74</v>
      </c>
      <c r="C95" t="s">
        <v>97</v>
      </c>
      <c r="D95" t="s">
        <v>603</v>
      </c>
      <c r="E95">
        <v>9300000</v>
      </c>
      <c r="F95">
        <v>9600000</v>
      </c>
      <c r="G95">
        <v>2</v>
      </c>
    </row>
    <row r="96" spans="1:7" x14ac:dyDescent="0.2">
      <c r="A96">
        <v>116</v>
      </c>
      <c r="B96" t="s">
        <v>74</v>
      </c>
      <c r="C96" t="s">
        <v>97</v>
      </c>
      <c r="D96" t="s">
        <v>603</v>
      </c>
      <c r="E96">
        <v>9300000</v>
      </c>
      <c r="F96">
        <v>9466708.0800000001</v>
      </c>
      <c r="G96">
        <v>1</v>
      </c>
    </row>
    <row r="97" spans="1:8" x14ac:dyDescent="0.2">
      <c r="A97">
        <v>88</v>
      </c>
      <c r="B97" t="s">
        <v>74</v>
      </c>
      <c r="C97" t="s">
        <v>97</v>
      </c>
      <c r="D97" t="s">
        <v>603</v>
      </c>
      <c r="E97">
        <v>20083469.559999999</v>
      </c>
      <c r="F97">
        <v>20250813.66</v>
      </c>
      <c r="H97">
        <v>1</v>
      </c>
    </row>
    <row r="98" spans="1:8" x14ac:dyDescent="0.2">
      <c r="A98">
        <v>88</v>
      </c>
      <c r="B98" t="s">
        <v>74</v>
      </c>
      <c r="C98" t="s">
        <v>97</v>
      </c>
      <c r="D98" t="s">
        <v>603</v>
      </c>
      <c r="E98">
        <v>19638423.489999998</v>
      </c>
      <c r="F98">
        <v>19693803.879999999</v>
      </c>
      <c r="H98">
        <v>1</v>
      </c>
    </row>
    <row r="99" spans="1:8" x14ac:dyDescent="0.2">
      <c r="A99">
        <v>96</v>
      </c>
      <c r="B99" t="s">
        <v>74</v>
      </c>
      <c r="C99" t="s">
        <v>97</v>
      </c>
      <c r="D99" t="s">
        <v>603</v>
      </c>
      <c r="E99">
        <v>11608500</v>
      </c>
      <c r="F99">
        <v>11996401.875</v>
      </c>
      <c r="G99">
        <v>2</v>
      </c>
    </row>
    <row r="100" spans="1:8" x14ac:dyDescent="0.2">
      <c r="A100">
        <v>105</v>
      </c>
      <c r="B100" t="s">
        <v>74</v>
      </c>
      <c r="C100" t="s">
        <v>97</v>
      </c>
      <c r="D100" t="s">
        <v>603</v>
      </c>
      <c r="E100">
        <v>9300000</v>
      </c>
      <c r="F100">
        <v>9599973.5399999991</v>
      </c>
      <c r="G100">
        <v>1</v>
      </c>
    </row>
    <row r="101" spans="1:8" x14ac:dyDescent="0.2">
      <c r="A101">
        <v>87</v>
      </c>
      <c r="B101" t="s">
        <v>105</v>
      </c>
      <c r="C101" t="s">
        <v>108</v>
      </c>
      <c r="D101" t="s">
        <v>612</v>
      </c>
      <c r="E101">
        <v>9300000</v>
      </c>
      <c r="F101">
        <v>9606024.2899999991</v>
      </c>
      <c r="G101">
        <v>1</v>
      </c>
    </row>
    <row r="102" spans="1:8" x14ac:dyDescent="0.2">
      <c r="A102">
        <v>93</v>
      </c>
      <c r="B102" t="s">
        <v>105</v>
      </c>
      <c r="C102" t="s">
        <v>108</v>
      </c>
      <c r="D102" t="s">
        <v>612</v>
      </c>
      <c r="E102">
        <v>9300000</v>
      </c>
      <c r="F102">
        <v>9600000</v>
      </c>
      <c r="G102">
        <v>1</v>
      </c>
    </row>
    <row r="103" spans="1:8" x14ac:dyDescent="0.2">
      <c r="A103">
        <v>121</v>
      </c>
      <c r="B103" t="s">
        <v>105</v>
      </c>
      <c r="C103" t="s">
        <v>108</v>
      </c>
      <c r="D103" t="s">
        <v>612</v>
      </c>
      <c r="E103">
        <v>9300000</v>
      </c>
      <c r="F103">
        <v>9645157.5</v>
      </c>
      <c r="G103">
        <v>1</v>
      </c>
    </row>
    <row r="104" spans="1:8" x14ac:dyDescent="0.2">
      <c r="A104">
        <v>4</v>
      </c>
      <c r="B104" t="s">
        <v>13</v>
      </c>
      <c r="C104" t="s">
        <v>106</v>
      </c>
      <c r="D104" t="s">
        <v>621</v>
      </c>
      <c r="E104">
        <v>7657000</v>
      </c>
      <c r="F104">
        <v>11260000</v>
      </c>
      <c r="G104">
        <v>1</v>
      </c>
    </row>
    <row r="105" spans="1:8" x14ac:dyDescent="0.2">
      <c r="A105">
        <v>28</v>
      </c>
      <c r="B105" t="s">
        <v>13</v>
      </c>
      <c r="C105" t="s">
        <v>106</v>
      </c>
      <c r="D105" t="s">
        <v>621</v>
      </c>
      <c r="E105">
        <v>10834666.6666667</v>
      </c>
      <c r="F105">
        <v>11175592.6033333</v>
      </c>
      <c r="G105">
        <v>3</v>
      </c>
    </row>
    <row r="106" spans="1:8" x14ac:dyDescent="0.2">
      <c r="A106">
        <v>87</v>
      </c>
      <c r="B106" t="s">
        <v>13</v>
      </c>
      <c r="C106" t="s">
        <v>106</v>
      </c>
      <c r="D106" t="s">
        <v>621</v>
      </c>
      <c r="E106">
        <v>9258333.3333333302</v>
      </c>
      <c r="F106">
        <v>9606024.2899999991</v>
      </c>
      <c r="G106">
        <v>3</v>
      </c>
    </row>
    <row r="107" spans="1:8" x14ac:dyDescent="0.2">
      <c r="A107">
        <v>93</v>
      </c>
      <c r="B107" t="s">
        <v>13</v>
      </c>
      <c r="C107" t="s">
        <v>106</v>
      </c>
      <c r="D107" t="s">
        <v>621</v>
      </c>
      <c r="E107">
        <v>9286000</v>
      </c>
      <c r="F107">
        <v>9625000</v>
      </c>
      <c r="G107">
        <v>2</v>
      </c>
    </row>
    <row r="108" spans="1:8" x14ac:dyDescent="0.2">
      <c r="A108">
        <v>4</v>
      </c>
      <c r="B108" t="s">
        <v>103</v>
      </c>
      <c r="C108" t="s">
        <v>660</v>
      </c>
      <c r="D108" t="s">
        <v>661</v>
      </c>
      <c r="E108">
        <v>7133000</v>
      </c>
      <c r="F108">
        <v>52658380</v>
      </c>
      <c r="G108">
        <v>2</v>
      </c>
    </row>
    <row r="109" spans="1:8" x14ac:dyDescent="0.2">
      <c r="A109">
        <v>14</v>
      </c>
      <c r="B109" t="s">
        <v>103</v>
      </c>
      <c r="C109" t="s">
        <v>660</v>
      </c>
      <c r="D109" t="s">
        <v>661</v>
      </c>
      <c r="E109">
        <v>22594662.640000001</v>
      </c>
      <c r="F109">
        <v>22594662.640000001</v>
      </c>
      <c r="H109">
        <v>1</v>
      </c>
    </row>
    <row r="110" spans="1:8" x14ac:dyDescent="0.2">
      <c r="A110">
        <v>87</v>
      </c>
      <c r="B110" t="s">
        <v>103</v>
      </c>
      <c r="C110" t="s">
        <v>660</v>
      </c>
      <c r="D110" t="s">
        <v>661</v>
      </c>
      <c r="E110">
        <v>9227000</v>
      </c>
      <c r="F110">
        <v>9579108.0999999996</v>
      </c>
      <c r="G110">
        <v>1</v>
      </c>
    </row>
    <row r="111" spans="1:8" x14ac:dyDescent="0.2">
      <c r="A111">
        <v>93</v>
      </c>
      <c r="B111" t="s">
        <v>103</v>
      </c>
      <c r="C111" t="s">
        <v>660</v>
      </c>
      <c r="D111" t="s">
        <v>661</v>
      </c>
      <c r="E111">
        <v>7825000</v>
      </c>
      <c r="F111">
        <v>37185000</v>
      </c>
      <c r="G111">
        <v>1</v>
      </c>
    </row>
    <row r="112" spans="1:8" x14ac:dyDescent="0.2">
      <c r="A112">
        <v>93</v>
      </c>
      <c r="B112" t="s">
        <v>103</v>
      </c>
      <c r="C112" t="s">
        <v>660</v>
      </c>
      <c r="D112" t="s">
        <v>661</v>
      </c>
      <c r="E112">
        <v>9043000</v>
      </c>
      <c r="F112">
        <v>25350000</v>
      </c>
      <c r="G112">
        <v>1</v>
      </c>
    </row>
    <row r="113" spans="1:7" x14ac:dyDescent="0.2">
      <c r="A113">
        <v>27</v>
      </c>
      <c r="B113" t="s">
        <v>103</v>
      </c>
      <c r="C113" t="s">
        <v>660</v>
      </c>
      <c r="D113" t="s">
        <v>661</v>
      </c>
      <c r="E113">
        <v>8287000</v>
      </c>
      <c r="F113">
        <v>28243000</v>
      </c>
      <c r="G113">
        <v>1</v>
      </c>
    </row>
    <row r="114" spans="1:7" x14ac:dyDescent="0.2">
      <c r="A114">
        <v>26</v>
      </c>
      <c r="B114" t="s">
        <v>103</v>
      </c>
      <c r="C114" t="s">
        <v>660</v>
      </c>
      <c r="D114" t="s">
        <v>661</v>
      </c>
      <c r="E114">
        <v>6230000</v>
      </c>
      <c r="F114">
        <v>51672000</v>
      </c>
      <c r="G114">
        <v>1</v>
      </c>
    </row>
    <row r="115" spans="1:7" x14ac:dyDescent="0.2">
      <c r="A115">
        <v>4</v>
      </c>
      <c r="B115" t="s">
        <v>11</v>
      </c>
      <c r="C115" t="s">
        <v>95</v>
      </c>
      <c r="D115" t="s">
        <v>662</v>
      </c>
      <c r="E115">
        <v>9300000</v>
      </c>
      <c r="F115">
        <v>9600000</v>
      </c>
      <c r="G115">
        <v>1</v>
      </c>
    </row>
    <row r="116" spans="1:7" x14ac:dyDescent="0.2">
      <c r="A116">
        <v>93</v>
      </c>
      <c r="B116" t="s">
        <v>11</v>
      </c>
      <c r="C116" t="s">
        <v>95</v>
      </c>
      <c r="D116" t="s">
        <v>662</v>
      </c>
      <c r="E116">
        <v>7615000</v>
      </c>
      <c r="F116">
        <v>26746093.219999999</v>
      </c>
      <c r="G116">
        <v>1</v>
      </c>
    </row>
    <row r="117" spans="1:7" x14ac:dyDescent="0.2">
      <c r="A117">
        <v>93</v>
      </c>
      <c r="B117" t="s">
        <v>11</v>
      </c>
      <c r="C117" t="s">
        <v>95</v>
      </c>
      <c r="D117" t="s">
        <v>662</v>
      </c>
      <c r="E117">
        <v>4587500</v>
      </c>
      <c r="F117">
        <v>11406907.475</v>
      </c>
      <c r="G117">
        <v>2</v>
      </c>
    </row>
    <row r="118" spans="1:7" x14ac:dyDescent="0.2">
      <c r="A118">
        <v>27</v>
      </c>
      <c r="B118" t="s">
        <v>11</v>
      </c>
      <c r="C118" t="s">
        <v>95</v>
      </c>
      <c r="D118" t="s">
        <v>662</v>
      </c>
      <c r="E118">
        <v>9231000</v>
      </c>
      <c r="F118">
        <v>19658000</v>
      </c>
      <c r="G118">
        <v>2</v>
      </c>
    </row>
    <row r="119" spans="1:7" x14ac:dyDescent="0.2">
      <c r="A119">
        <v>96</v>
      </c>
      <c r="B119" t="s">
        <v>11</v>
      </c>
      <c r="C119" t="s">
        <v>95</v>
      </c>
      <c r="D119" t="s">
        <v>662</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105</v>
      </c>
      <c r="C121" t="s">
        <v>514</v>
      </c>
      <c r="D121" t="s">
        <v>672</v>
      </c>
      <c r="E121">
        <v>12020333.3333333</v>
      </c>
      <c r="F121">
        <v>12320333.3333333</v>
      </c>
      <c r="G121">
        <v>3</v>
      </c>
    </row>
    <row r="122" spans="1:7" x14ac:dyDescent="0.2">
      <c r="A122">
        <v>105</v>
      </c>
      <c r="B122" t="s">
        <v>105</v>
      </c>
      <c r="C122" t="s">
        <v>514</v>
      </c>
      <c r="D122" t="s">
        <v>672</v>
      </c>
      <c r="E122">
        <v>9182000</v>
      </c>
      <c r="F122">
        <v>9599973.5399999991</v>
      </c>
      <c r="G122">
        <v>1</v>
      </c>
    </row>
    <row r="123" spans="1:7" x14ac:dyDescent="0.2">
      <c r="A123">
        <v>92</v>
      </c>
      <c r="B123" t="s">
        <v>103</v>
      </c>
      <c r="C123" t="s">
        <v>1030</v>
      </c>
      <c r="D123" t="s">
        <v>682</v>
      </c>
      <c r="E123">
        <v>9293000</v>
      </c>
      <c r="F123">
        <v>9511000</v>
      </c>
      <c r="G123">
        <v>1</v>
      </c>
    </row>
    <row r="124" spans="1:7" x14ac:dyDescent="0.2">
      <c r="A124">
        <v>28</v>
      </c>
      <c r="B124" t="s">
        <v>103</v>
      </c>
      <c r="C124" t="s">
        <v>1269</v>
      </c>
      <c r="D124" t="s">
        <v>682</v>
      </c>
      <c r="E124">
        <v>9300000</v>
      </c>
      <c r="F124">
        <v>9605505.2300000004</v>
      </c>
      <c r="G124">
        <v>1</v>
      </c>
    </row>
    <row r="125" spans="1:7" x14ac:dyDescent="0.2">
      <c r="A125">
        <v>4</v>
      </c>
      <c r="B125" t="s">
        <v>103</v>
      </c>
      <c r="C125" t="s">
        <v>109</v>
      </c>
      <c r="D125" t="s">
        <v>782</v>
      </c>
      <c r="E125">
        <v>9300000</v>
      </c>
      <c r="F125">
        <v>9600000</v>
      </c>
      <c r="G125">
        <v>1</v>
      </c>
    </row>
    <row r="126" spans="1:7" x14ac:dyDescent="0.2">
      <c r="A126">
        <v>93</v>
      </c>
      <c r="B126" t="s">
        <v>103</v>
      </c>
      <c r="C126" t="s">
        <v>109</v>
      </c>
      <c r="D126" t="s">
        <v>782</v>
      </c>
      <c r="E126">
        <v>9273500</v>
      </c>
      <c r="F126">
        <v>9725000</v>
      </c>
      <c r="G126">
        <v>2</v>
      </c>
    </row>
    <row r="127" spans="1:7" x14ac:dyDescent="0.2">
      <c r="A127">
        <v>93</v>
      </c>
      <c r="B127" t="s">
        <v>103</v>
      </c>
      <c r="C127" t="s">
        <v>109</v>
      </c>
      <c r="D127" t="s">
        <v>782</v>
      </c>
      <c r="E127">
        <v>9300000</v>
      </c>
      <c r="F127">
        <v>9575000</v>
      </c>
      <c r="G127">
        <v>2</v>
      </c>
    </row>
    <row r="128" spans="1:7" x14ac:dyDescent="0.2">
      <c r="A128">
        <v>96</v>
      </c>
      <c r="B128" t="s">
        <v>103</v>
      </c>
      <c r="C128" t="s">
        <v>109</v>
      </c>
      <c r="D128" t="s">
        <v>782</v>
      </c>
      <c r="E128">
        <v>9300000</v>
      </c>
      <c r="F128">
        <v>9604557.5099999998</v>
      </c>
      <c r="G128">
        <v>1</v>
      </c>
    </row>
    <row r="129" spans="1:8" x14ac:dyDescent="0.2">
      <c r="A129">
        <v>105</v>
      </c>
      <c r="B129" t="s">
        <v>103</v>
      </c>
      <c r="C129" t="s">
        <v>109</v>
      </c>
      <c r="D129" t="s">
        <v>782</v>
      </c>
      <c r="E129">
        <v>9300000</v>
      </c>
      <c r="F129">
        <v>9599973.5399999991</v>
      </c>
      <c r="G129">
        <v>1</v>
      </c>
    </row>
    <row r="130" spans="1:8" x14ac:dyDescent="0.2">
      <c r="A130">
        <v>105</v>
      </c>
      <c r="B130" t="s">
        <v>103</v>
      </c>
      <c r="C130" t="s">
        <v>109</v>
      </c>
      <c r="D130" t="s">
        <v>782</v>
      </c>
      <c r="E130">
        <v>9300000</v>
      </c>
      <c r="F130">
        <v>9599973.5399999991</v>
      </c>
      <c r="H130">
        <v>1</v>
      </c>
    </row>
    <row r="131" spans="1:8" x14ac:dyDescent="0.2">
      <c r="A131">
        <v>94</v>
      </c>
      <c r="B131" t="s">
        <v>103</v>
      </c>
      <c r="C131" t="s">
        <v>109</v>
      </c>
      <c r="D131" t="s">
        <v>782</v>
      </c>
      <c r="E131">
        <v>6975000</v>
      </c>
      <c r="F131">
        <v>14156039.875</v>
      </c>
      <c r="G131">
        <v>2</v>
      </c>
    </row>
    <row r="132" spans="1:8" x14ac:dyDescent="0.2">
      <c r="A132">
        <v>93</v>
      </c>
      <c r="B132" t="s">
        <v>11</v>
      </c>
      <c r="C132" t="s">
        <v>878</v>
      </c>
      <c r="D132" t="s">
        <v>782</v>
      </c>
      <c r="E132">
        <v>7909000</v>
      </c>
      <c r="F132">
        <v>48191200</v>
      </c>
      <c r="G132">
        <v>1</v>
      </c>
    </row>
    <row r="133" spans="1:8" x14ac:dyDescent="0.2">
      <c r="A133">
        <v>22</v>
      </c>
      <c r="B133" t="s">
        <v>11</v>
      </c>
      <c r="C133" t="s">
        <v>1108</v>
      </c>
      <c r="D133" t="s">
        <v>782</v>
      </c>
      <c r="E133">
        <v>7909000</v>
      </c>
      <c r="F133">
        <v>41309000</v>
      </c>
      <c r="G133">
        <v>1</v>
      </c>
    </row>
    <row r="134" spans="1:8" x14ac:dyDescent="0.2">
      <c r="A134">
        <v>4</v>
      </c>
      <c r="B134" t="s">
        <v>73</v>
      </c>
      <c r="C134" t="s">
        <v>783</v>
      </c>
      <c r="D134" t="s">
        <v>784</v>
      </c>
      <c r="E134">
        <v>9300000</v>
      </c>
      <c r="F134">
        <v>9600000</v>
      </c>
      <c r="G134">
        <v>2</v>
      </c>
    </row>
    <row r="135" spans="1:8" x14ac:dyDescent="0.2">
      <c r="A135">
        <v>4</v>
      </c>
      <c r="B135" t="s">
        <v>74</v>
      </c>
      <c r="C135" t="s">
        <v>785</v>
      </c>
      <c r="D135" t="s">
        <v>785</v>
      </c>
      <c r="E135">
        <v>9182000</v>
      </c>
      <c r="F135">
        <v>9600000</v>
      </c>
      <c r="G135">
        <v>1</v>
      </c>
    </row>
    <row r="136" spans="1:8" x14ac:dyDescent="0.2">
      <c r="A136">
        <v>4</v>
      </c>
      <c r="B136" t="s">
        <v>74</v>
      </c>
      <c r="C136" t="s">
        <v>785</v>
      </c>
      <c r="D136" t="s">
        <v>785</v>
      </c>
      <c r="E136">
        <v>9237500</v>
      </c>
      <c r="F136">
        <v>9600000</v>
      </c>
      <c r="G136">
        <v>2</v>
      </c>
    </row>
    <row r="137" spans="1:8" x14ac:dyDescent="0.2">
      <c r="A137">
        <v>116</v>
      </c>
      <c r="B137" t="s">
        <v>74</v>
      </c>
      <c r="C137" t="s">
        <v>785</v>
      </c>
      <c r="D137" t="s">
        <v>785</v>
      </c>
      <c r="E137">
        <v>4646500</v>
      </c>
      <c r="F137">
        <v>9466708.0800000001</v>
      </c>
      <c r="G137">
        <v>2</v>
      </c>
    </row>
    <row r="138" spans="1:8" x14ac:dyDescent="0.2">
      <c r="A138">
        <v>105</v>
      </c>
      <c r="B138" t="s">
        <v>74</v>
      </c>
      <c r="C138" t="s">
        <v>785</v>
      </c>
      <c r="D138" t="s">
        <v>785</v>
      </c>
      <c r="E138">
        <v>10787000</v>
      </c>
      <c r="F138">
        <v>11995694.109999999</v>
      </c>
      <c r="G138">
        <v>2</v>
      </c>
    </row>
    <row r="139" spans="1:8" x14ac:dyDescent="0.2">
      <c r="A139">
        <v>93</v>
      </c>
      <c r="B139" t="s">
        <v>74</v>
      </c>
      <c r="C139" t="s">
        <v>787</v>
      </c>
      <c r="D139" t="s">
        <v>788</v>
      </c>
      <c r="E139">
        <v>8875000</v>
      </c>
      <c r="F139">
        <v>34882616.590000004</v>
      </c>
      <c r="G139">
        <v>1</v>
      </c>
    </row>
    <row r="140" spans="1:8" x14ac:dyDescent="0.2">
      <c r="A140">
        <v>27</v>
      </c>
      <c r="B140" t="s">
        <v>74</v>
      </c>
      <c r="C140" t="s">
        <v>787</v>
      </c>
      <c r="D140" t="s">
        <v>788</v>
      </c>
      <c r="E140">
        <v>9254000</v>
      </c>
      <c r="F140">
        <v>10173000</v>
      </c>
      <c r="G140">
        <v>1</v>
      </c>
    </row>
    <row r="141" spans="1:8" x14ac:dyDescent="0.2">
      <c r="A141">
        <v>87</v>
      </c>
      <c r="B141" t="s">
        <v>105</v>
      </c>
      <c r="C141" t="s">
        <v>107</v>
      </c>
      <c r="D141" t="s">
        <v>531</v>
      </c>
      <c r="E141">
        <v>9300000</v>
      </c>
      <c r="F141">
        <v>9584698.75</v>
      </c>
      <c r="G141">
        <v>2</v>
      </c>
    </row>
    <row r="142" spans="1:8" x14ac:dyDescent="0.2">
      <c r="A142">
        <v>93</v>
      </c>
      <c r="B142" t="s">
        <v>105</v>
      </c>
      <c r="C142" t="s">
        <v>107</v>
      </c>
      <c r="D142" t="s">
        <v>531</v>
      </c>
      <c r="E142">
        <v>8551000</v>
      </c>
      <c r="F142">
        <v>16953961.7533333</v>
      </c>
      <c r="G142">
        <v>3</v>
      </c>
    </row>
    <row r="143" spans="1:8" x14ac:dyDescent="0.2">
      <c r="A143">
        <v>22</v>
      </c>
      <c r="B143" t="s">
        <v>105</v>
      </c>
      <c r="C143" t="s">
        <v>107</v>
      </c>
      <c r="D143" t="s">
        <v>531</v>
      </c>
      <c r="E143">
        <v>6734000</v>
      </c>
      <c r="F143">
        <v>60706000</v>
      </c>
      <c r="G143">
        <v>1</v>
      </c>
    </row>
    <row r="144" spans="1:8" x14ac:dyDescent="0.2">
      <c r="A144">
        <v>93</v>
      </c>
      <c r="B144" t="s">
        <v>74</v>
      </c>
      <c r="C144" t="s">
        <v>74</v>
      </c>
      <c r="D144" t="s">
        <v>789</v>
      </c>
      <c r="E144">
        <v>7070000</v>
      </c>
      <c r="F144">
        <v>9750000</v>
      </c>
      <c r="G144">
        <v>1</v>
      </c>
    </row>
    <row r="145" spans="1:8" x14ac:dyDescent="0.2">
      <c r="A145">
        <v>32</v>
      </c>
      <c r="B145" t="s">
        <v>74</v>
      </c>
      <c r="C145" t="s">
        <v>74</v>
      </c>
      <c r="D145" t="s">
        <v>789</v>
      </c>
      <c r="E145">
        <v>8707000</v>
      </c>
      <c r="F145">
        <v>18179350.280000001</v>
      </c>
      <c r="G145">
        <v>1</v>
      </c>
    </row>
    <row r="146" spans="1:8" x14ac:dyDescent="0.2">
      <c r="A146">
        <v>96</v>
      </c>
      <c r="B146" t="s">
        <v>74</v>
      </c>
      <c r="C146" t="s">
        <v>74</v>
      </c>
      <c r="D146" t="s">
        <v>789</v>
      </c>
      <c r="E146">
        <v>9300000</v>
      </c>
      <c r="F146">
        <v>9604557.5099999998</v>
      </c>
      <c r="G146">
        <v>1</v>
      </c>
    </row>
    <row r="147" spans="1:8" x14ac:dyDescent="0.2">
      <c r="A147">
        <v>93</v>
      </c>
      <c r="B147" t="s">
        <v>103</v>
      </c>
      <c r="C147" t="s">
        <v>109</v>
      </c>
      <c r="D147" t="s">
        <v>791</v>
      </c>
      <c r="E147">
        <v>8998666.6666666698</v>
      </c>
      <c r="F147">
        <v>16921554.859999999</v>
      </c>
      <c r="G147">
        <v>3</v>
      </c>
    </row>
    <row r="148" spans="1:8" x14ac:dyDescent="0.2">
      <c r="A148">
        <v>93</v>
      </c>
      <c r="B148" t="s">
        <v>103</v>
      </c>
      <c r="C148" t="s">
        <v>109</v>
      </c>
      <c r="D148" t="s">
        <v>791</v>
      </c>
      <c r="E148">
        <v>9845000</v>
      </c>
      <c r="F148">
        <v>14254625</v>
      </c>
      <c r="G148">
        <v>8</v>
      </c>
    </row>
    <row r="149" spans="1:8" x14ac:dyDescent="0.2">
      <c r="A149">
        <v>105</v>
      </c>
      <c r="B149" t="s">
        <v>103</v>
      </c>
      <c r="C149" t="s">
        <v>109</v>
      </c>
      <c r="D149" t="s">
        <v>791</v>
      </c>
      <c r="E149">
        <v>9300000</v>
      </c>
      <c r="F149">
        <v>9599973.5399999991</v>
      </c>
      <c r="G149">
        <v>1</v>
      </c>
    </row>
    <row r="150" spans="1:8" x14ac:dyDescent="0.2">
      <c r="A150">
        <v>4</v>
      </c>
      <c r="B150" t="s">
        <v>11</v>
      </c>
      <c r="C150" t="s">
        <v>95</v>
      </c>
      <c r="D150" t="s">
        <v>793</v>
      </c>
      <c r="E150">
        <v>9289000</v>
      </c>
      <c r="F150">
        <v>9600000</v>
      </c>
      <c r="G150">
        <v>6</v>
      </c>
    </row>
    <row r="151" spans="1:8" x14ac:dyDescent="0.2">
      <c r="A151">
        <v>93</v>
      </c>
      <c r="B151" t="s">
        <v>11</v>
      </c>
      <c r="C151" t="s">
        <v>95</v>
      </c>
      <c r="D151" t="s">
        <v>793</v>
      </c>
      <c r="E151">
        <v>9283500</v>
      </c>
      <c r="F151">
        <v>10038154.390000001</v>
      </c>
      <c r="G151">
        <v>2</v>
      </c>
    </row>
    <row r="152" spans="1:8" x14ac:dyDescent="0.2">
      <c r="A152">
        <v>117</v>
      </c>
      <c r="B152" t="s">
        <v>11</v>
      </c>
      <c r="C152" t="s">
        <v>95</v>
      </c>
      <c r="D152" t="s">
        <v>793</v>
      </c>
      <c r="E152">
        <v>9300000</v>
      </c>
      <c r="F152">
        <v>9511293.75</v>
      </c>
      <c r="G152">
        <v>1</v>
      </c>
    </row>
    <row r="153" spans="1:8" x14ac:dyDescent="0.2">
      <c r="A153">
        <v>28</v>
      </c>
      <c r="B153" t="s">
        <v>73</v>
      </c>
      <c r="C153" t="s">
        <v>794</v>
      </c>
      <c r="D153" t="s">
        <v>794</v>
      </c>
      <c r="E153">
        <v>9300000</v>
      </c>
      <c r="F153">
        <v>9606025.0299999993</v>
      </c>
      <c r="G153">
        <v>1</v>
      </c>
    </row>
    <row r="154" spans="1:8" x14ac:dyDescent="0.2">
      <c r="A154">
        <v>93</v>
      </c>
      <c r="B154" t="s">
        <v>73</v>
      </c>
      <c r="C154" t="s">
        <v>794</v>
      </c>
      <c r="D154" t="s">
        <v>794</v>
      </c>
      <c r="E154">
        <v>10108750</v>
      </c>
      <c r="F154">
        <v>14130500</v>
      </c>
      <c r="G154">
        <v>4</v>
      </c>
    </row>
    <row r="155" spans="1:8" x14ac:dyDescent="0.2">
      <c r="A155">
        <v>27</v>
      </c>
      <c r="B155" t="s">
        <v>73</v>
      </c>
      <c r="C155" t="s">
        <v>794</v>
      </c>
      <c r="D155" t="s">
        <v>794</v>
      </c>
      <c r="E155">
        <v>8287000</v>
      </c>
      <c r="F155">
        <v>12550000</v>
      </c>
      <c r="G155">
        <v>1</v>
      </c>
    </row>
    <row r="156" spans="1:8" x14ac:dyDescent="0.2">
      <c r="A156">
        <v>27</v>
      </c>
      <c r="B156" t="s">
        <v>73</v>
      </c>
      <c r="C156" t="s">
        <v>794</v>
      </c>
      <c r="D156" t="s">
        <v>794</v>
      </c>
      <c r="E156">
        <v>8287000</v>
      </c>
      <c r="F156">
        <v>40216000</v>
      </c>
      <c r="G156">
        <v>1</v>
      </c>
    </row>
    <row r="157" spans="1:8" x14ac:dyDescent="0.2">
      <c r="A157">
        <v>27</v>
      </c>
      <c r="B157" t="s">
        <v>73</v>
      </c>
      <c r="C157" t="s">
        <v>794</v>
      </c>
      <c r="D157" t="s">
        <v>794</v>
      </c>
      <c r="E157">
        <v>19680443.120000001</v>
      </c>
      <c r="F157">
        <v>19680443.120000001</v>
      </c>
      <c r="H157">
        <v>1</v>
      </c>
    </row>
    <row r="158" spans="1:8" x14ac:dyDescent="0.2">
      <c r="A158">
        <v>22</v>
      </c>
      <c r="B158" t="s">
        <v>73</v>
      </c>
      <c r="C158" t="s">
        <v>794</v>
      </c>
      <c r="D158" t="s">
        <v>794</v>
      </c>
      <c r="E158">
        <v>9254000</v>
      </c>
      <c r="F158">
        <v>23954000</v>
      </c>
      <c r="G158">
        <v>1</v>
      </c>
    </row>
    <row r="159" spans="1:8" x14ac:dyDescent="0.2">
      <c r="A159">
        <v>121</v>
      </c>
      <c r="B159" t="s">
        <v>73</v>
      </c>
      <c r="C159" t="s">
        <v>794</v>
      </c>
      <c r="D159" t="s">
        <v>794</v>
      </c>
      <c r="E159">
        <v>9300000</v>
      </c>
      <c r="F159">
        <v>9645157.5</v>
      </c>
      <c r="G159">
        <v>1</v>
      </c>
    </row>
    <row r="160" spans="1:8" x14ac:dyDescent="0.2">
      <c r="A160">
        <v>4</v>
      </c>
      <c r="B160" t="s">
        <v>74</v>
      </c>
      <c r="C160" t="s">
        <v>74</v>
      </c>
      <c r="D160" t="s">
        <v>795</v>
      </c>
      <c r="E160">
        <v>9241000</v>
      </c>
      <c r="F160">
        <v>9600000</v>
      </c>
      <c r="G160">
        <v>1</v>
      </c>
    </row>
    <row r="161" spans="1:8" x14ac:dyDescent="0.2">
      <c r="A161">
        <v>93</v>
      </c>
      <c r="B161" t="s">
        <v>74</v>
      </c>
      <c r="C161" t="s">
        <v>74</v>
      </c>
      <c r="D161" t="s">
        <v>795</v>
      </c>
      <c r="E161">
        <v>9260000</v>
      </c>
      <c r="F161">
        <v>22800000</v>
      </c>
      <c r="G161">
        <v>1</v>
      </c>
    </row>
    <row r="162" spans="1:8" x14ac:dyDescent="0.2">
      <c r="A162">
        <v>93</v>
      </c>
      <c r="B162" t="s">
        <v>74</v>
      </c>
      <c r="C162" t="s">
        <v>74</v>
      </c>
      <c r="D162" t="s">
        <v>795</v>
      </c>
      <c r="E162">
        <v>8711333.3333333302</v>
      </c>
      <c r="F162">
        <v>15000000</v>
      </c>
      <c r="G162">
        <v>3</v>
      </c>
    </row>
    <row r="163" spans="1:8" x14ac:dyDescent="0.2">
      <c r="A163">
        <v>116</v>
      </c>
      <c r="B163" t="s">
        <v>74</v>
      </c>
      <c r="C163" t="s">
        <v>74</v>
      </c>
      <c r="D163" t="s">
        <v>795</v>
      </c>
      <c r="E163">
        <v>10624333.3333333</v>
      </c>
      <c r="F163">
        <v>11044492.76</v>
      </c>
      <c r="G163">
        <v>3</v>
      </c>
    </row>
    <row r="164" spans="1:8" x14ac:dyDescent="0.2">
      <c r="A164">
        <v>32</v>
      </c>
      <c r="B164" t="s">
        <v>74</v>
      </c>
      <c r="C164" t="s">
        <v>74</v>
      </c>
      <c r="D164" t="s">
        <v>795</v>
      </c>
      <c r="E164">
        <v>28810560.925999999</v>
      </c>
      <c r="F164">
        <v>28877619.8665714</v>
      </c>
      <c r="H164">
        <v>35</v>
      </c>
    </row>
    <row r="165" spans="1:8" x14ac:dyDescent="0.2">
      <c r="A165">
        <v>117</v>
      </c>
      <c r="B165" t="s">
        <v>74</v>
      </c>
      <c r="C165" t="s">
        <v>74</v>
      </c>
      <c r="D165" t="s">
        <v>795</v>
      </c>
      <c r="E165">
        <v>8539000</v>
      </c>
      <c r="F165">
        <v>9511000</v>
      </c>
      <c r="G165">
        <v>1</v>
      </c>
    </row>
    <row r="166" spans="1:8" x14ac:dyDescent="0.2">
      <c r="A166">
        <v>22</v>
      </c>
      <c r="B166" t="s">
        <v>74</v>
      </c>
      <c r="C166" t="s">
        <v>74</v>
      </c>
      <c r="D166" t="s">
        <v>795</v>
      </c>
      <c r="E166">
        <v>9300000</v>
      </c>
      <c r="F166">
        <v>9601391.8699999992</v>
      </c>
      <c r="G166">
        <v>2</v>
      </c>
    </row>
    <row r="167" spans="1:8" x14ac:dyDescent="0.2">
      <c r="A167">
        <v>28</v>
      </c>
      <c r="B167" t="s">
        <v>74</v>
      </c>
      <c r="C167" t="s">
        <v>72</v>
      </c>
      <c r="D167" t="s">
        <v>796</v>
      </c>
      <c r="E167">
        <v>9300000</v>
      </c>
      <c r="F167">
        <v>9587840</v>
      </c>
      <c r="G167">
        <v>6</v>
      </c>
    </row>
    <row r="168" spans="1:8" x14ac:dyDescent="0.2">
      <c r="A168">
        <v>93</v>
      </c>
      <c r="B168" t="s">
        <v>74</v>
      </c>
      <c r="C168" t="s">
        <v>72</v>
      </c>
      <c r="D168" t="s">
        <v>796</v>
      </c>
      <c r="E168">
        <v>14449832.9</v>
      </c>
      <c r="F168">
        <v>14449832.9</v>
      </c>
      <c r="H168">
        <v>1</v>
      </c>
    </row>
    <row r="169" spans="1:8" x14ac:dyDescent="0.2">
      <c r="A169">
        <v>88</v>
      </c>
      <c r="B169" t="s">
        <v>74</v>
      </c>
      <c r="C169" t="s">
        <v>72</v>
      </c>
      <c r="D169" t="s">
        <v>796</v>
      </c>
      <c r="E169">
        <v>14781775.15</v>
      </c>
      <c r="F169">
        <v>15010550.310000001</v>
      </c>
      <c r="H169">
        <v>1</v>
      </c>
    </row>
    <row r="170" spans="1:8" x14ac:dyDescent="0.2">
      <c r="A170">
        <v>101</v>
      </c>
      <c r="B170" t="s">
        <v>74</v>
      </c>
      <c r="C170" t="s">
        <v>72</v>
      </c>
      <c r="D170" t="s">
        <v>796</v>
      </c>
      <c r="E170">
        <v>9300000</v>
      </c>
      <c r="F170">
        <v>9542000</v>
      </c>
      <c r="G170">
        <v>1</v>
      </c>
    </row>
    <row r="171" spans="1:8" x14ac:dyDescent="0.2">
      <c r="A171">
        <v>101</v>
      </c>
      <c r="B171" t="s">
        <v>74</v>
      </c>
      <c r="C171" t="s">
        <v>72</v>
      </c>
      <c r="D171" t="s">
        <v>796</v>
      </c>
      <c r="E171">
        <v>9300000</v>
      </c>
      <c r="F171">
        <v>9542000</v>
      </c>
      <c r="G171">
        <v>1</v>
      </c>
    </row>
    <row r="172" spans="1:8" x14ac:dyDescent="0.2">
      <c r="A172">
        <v>105</v>
      </c>
      <c r="B172" t="s">
        <v>74</v>
      </c>
      <c r="C172" t="s">
        <v>72</v>
      </c>
      <c r="D172" t="s">
        <v>796</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521</v>
      </c>
      <c r="D175" t="s">
        <v>521</v>
      </c>
      <c r="E175">
        <v>9300000</v>
      </c>
      <c r="F175">
        <v>9600000</v>
      </c>
      <c r="G175">
        <v>2</v>
      </c>
    </row>
    <row r="176" spans="1:8" x14ac:dyDescent="0.2">
      <c r="A176">
        <v>4</v>
      </c>
      <c r="B176" t="s">
        <v>73</v>
      </c>
      <c r="C176" t="s">
        <v>521</v>
      </c>
      <c r="D176" t="s">
        <v>521</v>
      </c>
      <c r="E176">
        <v>9300000</v>
      </c>
      <c r="F176">
        <v>9600000</v>
      </c>
      <c r="G176">
        <v>1</v>
      </c>
    </row>
    <row r="177" spans="1:8" x14ac:dyDescent="0.2">
      <c r="A177">
        <v>28</v>
      </c>
      <c r="B177" t="s">
        <v>73</v>
      </c>
      <c r="C177" t="s">
        <v>521</v>
      </c>
      <c r="D177" t="s">
        <v>521</v>
      </c>
      <c r="E177">
        <v>13426000</v>
      </c>
      <c r="F177">
        <v>14379171.65</v>
      </c>
      <c r="G177">
        <v>1</v>
      </c>
    </row>
    <row r="178" spans="1:8" x14ac:dyDescent="0.2">
      <c r="A178">
        <v>93</v>
      </c>
      <c r="B178" t="s">
        <v>73</v>
      </c>
      <c r="C178" t="s">
        <v>521</v>
      </c>
      <c r="D178" t="s">
        <v>521</v>
      </c>
      <c r="E178">
        <v>9297000</v>
      </c>
      <c r="F178">
        <v>9647750.8800000008</v>
      </c>
      <c r="G178">
        <v>1</v>
      </c>
    </row>
    <row r="179" spans="1:8" x14ac:dyDescent="0.2">
      <c r="A179">
        <v>93</v>
      </c>
      <c r="B179" t="s">
        <v>73</v>
      </c>
      <c r="C179" t="s">
        <v>521</v>
      </c>
      <c r="D179" t="s">
        <v>521</v>
      </c>
      <c r="E179">
        <v>27499615.384615399</v>
      </c>
      <c r="F179">
        <v>27499615.384615399</v>
      </c>
      <c r="H179">
        <v>13</v>
      </c>
    </row>
    <row r="180" spans="1:8" x14ac:dyDescent="0.2">
      <c r="A180">
        <v>116</v>
      </c>
      <c r="B180" t="s">
        <v>73</v>
      </c>
      <c r="C180" t="s">
        <v>521</v>
      </c>
      <c r="D180" t="s">
        <v>521</v>
      </c>
      <c r="E180">
        <v>8539000</v>
      </c>
      <c r="F180">
        <v>9466708.0800000001</v>
      </c>
      <c r="G180">
        <v>1</v>
      </c>
    </row>
    <row r="181" spans="1:8" x14ac:dyDescent="0.2">
      <c r="A181">
        <v>116</v>
      </c>
      <c r="B181" t="s">
        <v>73</v>
      </c>
      <c r="C181" t="s">
        <v>521</v>
      </c>
      <c r="D181" t="s">
        <v>521</v>
      </c>
      <c r="E181">
        <v>8539000</v>
      </c>
      <c r="F181">
        <v>9466708.0800000001</v>
      </c>
      <c r="G181">
        <v>1</v>
      </c>
    </row>
    <row r="182" spans="1:8" x14ac:dyDescent="0.2">
      <c r="A182">
        <v>117</v>
      </c>
      <c r="B182" t="s">
        <v>73</v>
      </c>
      <c r="C182" t="s">
        <v>521</v>
      </c>
      <c r="D182" t="s">
        <v>521</v>
      </c>
      <c r="E182">
        <v>9300000</v>
      </c>
      <c r="F182">
        <v>9511293.75</v>
      </c>
      <c r="G182">
        <v>1</v>
      </c>
    </row>
    <row r="183" spans="1:8" x14ac:dyDescent="0.2">
      <c r="A183">
        <v>96</v>
      </c>
      <c r="B183" t="s">
        <v>73</v>
      </c>
      <c r="C183" t="s">
        <v>521</v>
      </c>
      <c r="D183" t="s">
        <v>521</v>
      </c>
      <c r="E183">
        <v>7406000</v>
      </c>
      <c r="F183">
        <v>7682626.1500000004</v>
      </c>
      <c r="G183">
        <v>1</v>
      </c>
    </row>
    <row r="184" spans="1:8" x14ac:dyDescent="0.2">
      <c r="A184">
        <v>4</v>
      </c>
      <c r="B184" t="s">
        <v>11</v>
      </c>
      <c r="C184" t="s">
        <v>99</v>
      </c>
      <c r="D184" t="s">
        <v>800</v>
      </c>
      <c r="E184">
        <v>9300000</v>
      </c>
      <c r="F184">
        <v>9600000</v>
      </c>
      <c r="G184">
        <v>1</v>
      </c>
    </row>
    <row r="185" spans="1:8" x14ac:dyDescent="0.2">
      <c r="A185">
        <v>4</v>
      </c>
      <c r="B185" t="s">
        <v>11</v>
      </c>
      <c r="C185" t="s">
        <v>99</v>
      </c>
      <c r="D185" t="s">
        <v>800</v>
      </c>
      <c r="E185">
        <v>9247500</v>
      </c>
      <c r="F185">
        <v>9600000</v>
      </c>
      <c r="G185">
        <v>2</v>
      </c>
    </row>
    <row r="186" spans="1:8" x14ac:dyDescent="0.2">
      <c r="A186">
        <v>28</v>
      </c>
      <c r="B186" t="s">
        <v>11</v>
      </c>
      <c r="C186" t="s">
        <v>99</v>
      </c>
      <c r="D186" t="s">
        <v>800</v>
      </c>
      <c r="E186">
        <v>8772500</v>
      </c>
      <c r="F186">
        <v>9667859.9399999995</v>
      </c>
      <c r="G186">
        <v>4</v>
      </c>
    </row>
    <row r="187" spans="1:8" x14ac:dyDescent="0.2">
      <c r="A187">
        <v>105</v>
      </c>
      <c r="B187" t="s">
        <v>11</v>
      </c>
      <c r="C187" t="s">
        <v>99</v>
      </c>
      <c r="D187" t="s">
        <v>800</v>
      </c>
      <c r="E187">
        <v>17077469.850000001</v>
      </c>
      <c r="F187">
        <v>17077469.850000001</v>
      </c>
      <c r="H187">
        <v>1</v>
      </c>
    </row>
    <row r="188" spans="1:8" x14ac:dyDescent="0.2">
      <c r="A188">
        <v>4</v>
      </c>
      <c r="B188" t="s">
        <v>74</v>
      </c>
      <c r="C188" t="s">
        <v>803</v>
      </c>
      <c r="D188" t="s">
        <v>800</v>
      </c>
      <c r="E188">
        <v>9300000</v>
      </c>
      <c r="F188">
        <v>9600000</v>
      </c>
      <c r="G188">
        <v>1</v>
      </c>
    </row>
    <row r="189" spans="1:8" x14ac:dyDescent="0.2">
      <c r="A189">
        <v>116</v>
      </c>
      <c r="B189" t="s">
        <v>74</v>
      </c>
      <c r="C189" t="s">
        <v>803</v>
      </c>
      <c r="D189" t="s">
        <v>800</v>
      </c>
      <c r="E189">
        <v>7112000</v>
      </c>
      <c r="F189">
        <v>7429358.25</v>
      </c>
      <c r="G189">
        <v>1</v>
      </c>
    </row>
    <row r="190" spans="1:8" x14ac:dyDescent="0.2">
      <c r="A190">
        <v>4</v>
      </c>
      <c r="B190" t="s">
        <v>11</v>
      </c>
      <c r="C190" t="s">
        <v>878</v>
      </c>
      <c r="D190" t="s">
        <v>800</v>
      </c>
      <c r="E190">
        <v>8266000</v>
      </c>
      <c r="F190">
        <v>29416000</v>
      </c>
      <c r="G190">
        <v>2</v>
      </c>
    </row>
    <row r="191" spans="1:8" x14ac:dyDescent="0.2">
      <c r="A191">
        <v>93</v>
      </c>
      <c r="B191" t="s">
        <v>11</v>
      </c>
      <c r="C191" t="s">
        <v>878</v>
      </c>
      <c r="D191" t="s">
        <v>800</v>
      </c>
      <c r="E191">
        <v>9300000</v>
      </c>
      <c r="F191">
        <v>10199651.109999999</v>
      </c>
      <c r="G191">
        <v>1</v>
      </c>
    </row>
    <row r="192" spans="1:8" x14ac:dyDescent="0.2">
      <c r="A192">
        <v>96</v>
      </c>
      <c r="B192" t="s">
        <v>11</v>
      </c>
      <c r="C192" t="s">
        <v>878</v>
      </c>
      <c r="D192" t="s">
        <v>800</v>
      </c>
      <c r="E192">
        <v>4650000</v>
      </c>
      <c r="F192">
        <v>9608564</v>
      </c>
      <c r="G192">
        <v>2</v>
      </c>
    </row>
    <row r="193" spans="1:8" x14ac:dyDescent="0.2">
      <c r="A193">
        <v>93</v>
      </c>
      <c r="B193" t="s">
        <v>12</v>
      </c>
      <c r="C193" t="s">
        <v>882</v>
      </c>
      <c r="D193" t="s">
        <v>800</v>
      </c>
      <c r="E193">
        <v>9127000</v>
      </c>
      <c r="F193">
        <v>10822273.550000001</v>
      </c>
      <c r="G193">
        <v>1</v>
      </c>
    </row>
    <row r="194" spans="1:8" x14ac:dyDescent="0.2">
      <c r="A194">
        <v>108</v>
      </c>
      <c r="B194" t="s">
        <v>12</v>
      </c>
      <c r="C194" t="s">
        <v>882</v>
      </c>
      <c r="D194" t="s">
        <v>800</v>
      </c>
      <c r="E194">
        <v>8371000</v>
      </c>
      <c r="F194">
        <v>8949906.8000000007</v>
      </c>
      <c r="G194">
        <v>1</v>
      </c>
    </row>
    <row r="195" spans="1:8" x14ac:dyDescent="0.2">
      <c r="A195">
        <v>32</v>
      </c>
      <c r="B195" t="s">
        <v>103</v>
      </c>
      <c r="C195" t="s">
        <v>1107</v>
      </c>
      <c r="D195" t="s">
        <v>800</v>
      </c>
      <c r="E195">
        <v>9300000</v>
      </c>
      <c r="F195">
        <v>9677304.5500000007</v>
      </c>
      <c r="G195">
        <v>1</v>
      </c>
    </row>
    <row r="196" spans="1:8" x14ac:dyDescent="0.2">
      <c r="A196">
        <v>4</v>
      </c>
      <c r="B196" t="s">
        <v>103</v>
      </c>
      <c r="C196" t="s">
        <v>109</v>
      </c>
      <c r="D196" t="s">
        <v>801</v>
      </c>
      <c r="E196">
        <v>9283500</v>
      </c>
      <c r="F196">
        <v>9665000</v>
      </c>
      <c r="G196">
        <v>2</v>
      </c>
    </row>
    <row r="197" spans="1:8" x14ac:dyDescent="0.2">
      <c r="A197">
        <v>93</v>
      </c>
      <c r="B197" t="s">
        <v>103</v>
      </c>
      <c r="C197" t="s">
        <v>109</v>
      </c>
      <c r="D197" t="s">
        <v>801</v>
      </c>
      <c r="E197">
        <v>9293000</v>
      </c>
      <c r="F197">
        <v>12192000</v>
      </c>
      <c r="G197">
        <v>2</v>
      </c>
    </row>
    <row r="198" spans="1:8" x14ac:dyDescent="0.2">
      <c r="A198">
        <v>93</v>
      </c>
      <c r="B198" t="s">
        <v>105</v>
      </c>
      <c r="C198" t="s">
        <v>105</v>
      </c>
      <c r="D198" t="s">
        <v>105</v>
      </c>
      <c r="E198">
        <v>24295619.030000001</v>
      </c>
      <c r="F198">
        <v>24295619.030000001</v>
      </c>
      <c r="H198">
        <v>1</v>
      </c>
    </row>
    <row r="199" spans="1:8" x14ac:dyDescent="0.2">
      <c r="A199">
        <v>93</v>
      </c>
      <c r="B199" t="s">
        <v>105</v>
      </c>
      <c r="C199" t="s">
        <v>105</v>
      </c>
      <c r="D199" t="s">
        <v>105</v>
      </c>
      <c r="E199">
        <v>24295619.030000001</v>
      </c>
      <c r="F199">
        <v>24295619.030000001</v>
      </c>
      <c r="H199">
        <v>1</v>
      </c>
    </row>
    <row r="200" spans="1:8" x14ac:dyDescent="0.2">
      <c r="A200">
        <v>27</v>
      </c>
      <c r="B200" t="s">
        <v>105</v>
      </c>
      <c r="C200" t="s">
        <v>105</v>
      </c>
      <c r="D200" t="s">
        <v>105</v>
      </c>
      <c r="E200">
        <v>0</v>
      </c>
      <c r="F200">
        <v>16967664.43</v>
      </c>
      <c r="G200">
        <v>1</v>
      </c>
    </row>
    <row r="201" spans="1:8" x14ac:dyDescent="0.2">
      <c r="A201">
        <v>27</v>
      </c>
      <c r="B201" t="s">
        <v>105</v>
      </c>
      <c r="C201" t="s">
        <v>105</v>
      </c>
      <c r="D201" t="s">
        <v>105</v>
      </c>
      <c r="E201">
        <v>17234882.219999999</v>
      </c>
      <c r="F201">
        <v>17234882.219999999</v>
      </c>
      <c r="H201">
        <v>1</v>
      </c>
    </row>
    <row r="202" spans="1:8" x14ac:dyDescent="0.2">
      <c r="A202">
        <v>93</v>
      </c>
      <c r="B202" t="s">
        <v>103</v>
      </c>
      <c r="C202" t="s">
        <v>877</v>
      </c>
      <c r="D202" t="s">
        <v>877</v>
      </c>
      <c r="E202">
        <v>9208000</v>
      </c>
      <c r="F202">
        <v>9558483.1199999992</v>
      </c>
      <c r="G202">
        <v>1</v>
      </c>
    </row>
    <row r="203" spans="1:8" x14ac:dyDescent="0.2">
      <c r="A203">
        <v>27</v>
      </c>
      <c r="B203" t="s">
        <v>103</v>
      </c>
      <c r="C203" t="s">
        <v>877</v>
      </c>
      <c r="D203" t="s">
        <v>877</v>
      </c>
      <c r="E203">
        <v>7280000</v>
      </c>
      <c r="F203">
        <v>52546000</v>
      </c>
      <c r="G203">
        <v>1</v>
      </c>
    </row>
    <row r="204" spans="1:8" x14ac:dyDescent="0.2">
      <c r="A204">
        <v>4</v>
      </c>
      <c r="B204" t="s">
        <v>11</v>
      </c>
      <c r="C204" t="s">
        <v>798</v>
      </c>
      <c r="D204" t="s">
        <v>798</v>
      </c>
      <c r="E204">
        <v>31463114.170000002</v>
      </c>
      <c r="F204">
        <v>31493178.536666699</v>
      </c>
      <c r="H204">
        <v>3</v>
      </c>
    </row>
    <row r="205" spans="1:8" x14ac:dyDescent="0.2">
      <c r="A205">
        <v>28</v>
      </c>
      <c r="B205" t="s">
        <v>11</v>
      </c>
      <c r="C205" t="s">
        <v>798</v>
      </c>
      <c r="D205" t="s">
        <v>798</v>
      </c>
      <c r="E205">
        <v>9300000</v>
      </c>
      <c r="F205">
        <v>9606025.0299999993</v>
      </c>
      <c r="G205">
        <v>1</v>
      </c>
    </row>
    <row r="206" spans="1:8" x14ac:dyDescent="0.2">
      <c r="A206">
        <v>93</v>
      </c>
      <c r="B206" t="s">
        <v>11</v>
      </c>
      <c r="C206" t="s">
        <v>798</v>
      </c>
      <c r="D206" t="s">
        <v>798</v>
      </c>
      <c r="E206">
        <v>7531000</v>
      </c>
      <c r="F206">
        <v>19851000</v>
      </c>
      <c r="G206">
        <v>1</v>
      </c>
    </row>
    <row r="207" spans="1:8" x14ac:dyDescent="0.2">
      <c r="A207">
        <v>101</v>
      </c>
      <c r="B207" t="s">
        <v>11</v>
      </c>
      <c r="C207" t="s">
        <v>798</v>
      </c>
      <c r="D207" t="s">
        <v>798</v>
      </c>
      <c r="E207">
        <v>29095378.390000001</v>
      </c>
      <c r="F207">
        <v>29430756.789999999</v>
      </c>
      <c r="H207">
        <v>1</v>
      </c>
    </row>
    <row r="208" spans="1:8" x14ac:dyDescent="0.2">
      <c r="A208">
        <v>101</v>
      </c>
      <c r="B208" t="s">
        <v>11</v>
      </c>
      <c r="C208" t="s">
        <v>798</v>
      </c>
      <c r="D208" t="s">
        <v>798</v>
      </c>
      <c r="E208">
        <v>29095378.390000001</v>
      </c>
      <c r="F208">
        <v>29430756.789999999</v>
      </c>
      <c r="H208">
        <v>1</v>
      </c>
    </row>
    <row r="209" spans="1:8" x14ac:dyDescent="0.2">
      <c r="A209">
        <v>4</v>
      </c>
      <c r="B209" t="s">
        <v>12</v>
      </c>
      <c r="C209" t="s">
        <v>12</v>
      </c>
      <c r="D209" t="s">
        <v>879</v>
      </c>
      <c r="E209">
        <v>7406000</v>
      </c>
      <c r="F209">
        <v>61056073.57</v>
      </c>
      <c r="G209">
        <v>1</v>
      </c>
    </row>
    <row r="210" spans="1:8" x14ac:dyDescent="0.2">
      <c r="A210">
        <v>4</v>
      </c>
      <c r="B210" t="s">
        <v>12</v>
      </c>
      <c r="C210" t="s">
        <v>12</v>
      </c>
      <c r="D210" t="s">
        <v>879</v>
      </c>
      <c r="E210">
        <v>13950000</v>
      </c>
      <c r="F210">
        <v>14250000</v>
      </c>
      <c r="G210">
        <v>1</v>
      </c>
    </row>
    <row r="211" spans="1:8" x14ac:dyDescent="0.2">
      <c r="A211">
        <v>22</v>
      </c>
      <c r="B211" t="s">
        <v>12</v>
      </c>
      <c r="C211" t="s">
        <v>12</v>
      </c>
      <c r="D211" t="s">
        <v>879</v>
      </c>
      <c r="E211">
        <v>8581000</v>
      </c>
      <c r="F211">
        <v>44781000</v>
      </c>
      <c r="G211">
        <v>1</v>
      </c>
    </row>
    <row r="212" spans="1:8" x14ac:dyDescent="0.2">
      <c r="A212">
        <v>96</v>
      </c>
      <c r="B212" t="s">
        <v>12</v>
      </c>
      <c r="C212" t="s">
        <v>12</v>
      </c>
      <c r="D212" t="s">
        <v>879</v>
      </c>
      <c r="E212">
        <v>9066500</v>
      </c>
      <c r="F212">
        <v>9382721.5</v>
      </c>
      <c r="G212">
        <v>2</v>
      </c>
    </row>
    <row r="213" spans="1:8" x14ac:dyDescent="0.2">
      <c r="A213">
        <v>108</v>
      </c>
      <c r="B213" t="s">
        <v>12</v>
      </c>
      <c r="C213" t="s">
        <v>12</v>
      </c>
      <c r="D213" t="s">
        <v>879</v>
      </c>
      <c r="E213">
        <v>9215000</v>
      </c>
      <c r="F213">
        <v>9445000</v>
      </c>
      <c r="G213">
        <v>1</v>
      </c>
    </row>
    <row r="214" spans="1:8" x14ac:dyDescent="0.2">
      <c r="A214">
        <v>4</v>
      </c>
      <c r="B214" t="s">
        <v>12</v>
      </c>
      <c r="C214" t="s">
        <v>376</v>
      </c>
      <c r="D214" t="s">
        <v>376</v>
      </c>
      <c r="E214">
        <v>8749000</v>
      </c>
      <c r="F214">
        <v>46029000</v>
      </c>
      <c r="G214">
        <v>1</v>
      </c>
    </row>
    <row r="215" spans="1:8" x14ac:dyDescent="0.2">
      <c r="A215">
        <v>27</v>
      </c>
      <c r="B215" t="s">
        <v>12</v>
      </c>
      <c r="C215" t="s">
        <v>376</v>
      </c>
      <c r="D215" t="s">
        <v>376</v>
      </c>
      <c r="E215">
        <v>8371000</v>
      </c>
      <c r="F215">
        <v>38762500</v>
      </c>
      <c r="G215">
        <v>2</v>
      </c>
    </row>
    <row r="216" spans="1:8" x14ac:dyDescent="0.2">
      <c r="A216">
        <v>96</v>
      </c>
      <c r="B216" t="s">
        <v>12</v>
      </c>
      <c r="C216" t="s">
        <v>376</v>
      </c>
      <c r="D216" t="s">
        <v>376</v>
      </c>
      <c r="E216">
        <v>6790000</v>
      </c>
      <c r="F216">
        <v>7066614.75</v>
      </c>
      <c r="G216">
        <v>1</v>
      </c>
    </row>
    <row r="217" spans="1:8" x14ac:dyDescent="0.2">
      <c r="A217">
        <v>27</v>
      </c>
      <c r="B217" t="s">
        <v>12</v>
      </c>
      <c r="C217" t="s">
        <v>376</v>
      </c>
      <c r="D217" t="s">
        <v>880</v>
      </c>
      <c r="E217">
        <v>4101500</v>
      </c>
      <c r="F217">
        <v>33993832.219999999</v>
      </c>
      <c r="G217">
        <v>2</v>
      </c>
    </row>
    <row r="218" spans="1:8" x14ac:dyDescent="0.2">
      <c r="A218">
        <v>27</v>
      </c>
      <c r="B218" t="s">
        <v>12</v>
      </c>
      <c r="C218" t="s">
        <v>376</v>
      </c>
      <c r="D218" t="s">
        <v>880</v>
      </c>
      <c r="E218">
        <v>8245000</v>
      </c>
      <c r="F218">
        <v>50490000</v>
      </c>
      <c r="G218">
        <v>1</v>
      </c>
    </row>
    <row r="219" spans="1:8" x14ac:dyDescent="0.2">
      <c r="A219">
        <v>27</v>
      </c>
      <c r="B219" t="s">
        <v>12</v>
      </c>
      <c r="C219" t="s">
        <v>376</v>
      </c>
      <c r="D219" t="s">
        <v>880</v>
      </c>
      <c r="E219">
        <v>17244348.219999999</v>
      </c>
      <c r="F219">
        <v>17244348.219999999</v>
      </c>
      <c r="H219">
        <v>1</v>
      </c>
    </row>
    <row r="220" spans="1:8" x14ac:dyDescent="0.2">
      <c r="A220">
        <v>93</v>
      </c>
      <c r="B220" t="s">
        <v>74</v>
      </c>
      <c r="C220" t="s">
        <v>74</v>
      </c>
      <c r="D220" t="s">
        <v>883</v>
      </c>
      <c r="E220">
        <v>9234000</v>
      </c>
      <c r="F220">
        <v>9650000</v>
      </c>
      <c r="G220">
        <v>1</v>
      </c>
    </row>
    <row r="221" spans="1:8" x14ac:dyDescent="0.2">
      <c r="A221">
        <v>27</v>
      </c>
      <c r="B221" t="s">
        <v>74</v>
      </c>
      <c r="C221" t="s">
        <v>74</v>
      </c>
      <c r="D221" t="s">
        <v>883</v>
      </c>
      <c r="E221">
        <v>7196000</v>
      </c>
      <c r="F221">
        <v>28229000</v>
      </c>
      <c r="G221">
        <v>1</v>
      </c>
    </row>
    <row r="222" spans="1:8" x14ac:dyDescent="0.2">
      <c r="A222">
        <v>96</v>
      </c>
      <c r="B222" t="s">
        <v>74</v>
      </c>
      <c r="C222" t="s">
        <v>72</v>
      </c>
      <c r="D222" t="s">
        <v>885</v>
      </c>
      <c r="E222">
        <v>8875000</v>
      </c>
      <c r="F222">
        <v>9599770.0899999999</v>
      </c>
      <c r="G222">
        <v>1</v>
      </c>
    </row>
    <row r="223" spans="1:8" x14ac:dyDescent="0.2">
      <c r="A223">
        <v>4</v>
      </c>
      <c r="B223" t="s">
        <v>103</v>
      </c>
      <c r="C223" t="s">
        <v>109</v>
      </c>
      <c r="D223" t="s">
        <v>886</v>
      </c>
      <c r="E223">
        <v>9300000</v>
      </c>
      <c r="F223">
        <v>10133000</v>
      </c>
      <c r="G223">
        <v>1</v>
      </c>
    </row>
    <row r="224" spans="1:8" x14ac:dyDescent="0.2">
      <c r="A224">
        <v>87</v>
      </c>
      <c r="B224" t="s">
        <v>103</v>
      </c>
      <c r="C224" t="s">
        <v>109</v>
      </c>
      <c r="D224" t="s">
        <v>886</v>
      </c>
      <c r="E224">
        <v>9285000</v>
      </c>
      <c r="F224">
        <v>9376399.1699999999</v>
      </c>
      <c r="G224">
        <v>2</v>
      </c>
    </row>
    <row r="225" spans="1:8" x14ac:dyDescent="0.2">
      <c r="A225">
        <v>93</v>
      </c>
      <c r="B225" t="s">
        <v>103</v>
      </c>
      <c r="C225" t="s">
        <v>109</v>
      </c>
      <c r="D225" t="s">
        <v>886</v>
      </c>
      <c r="E225">
        <v>8080000</v>
      </c>
      <c r="F225">
        <v>18248611.545000002</v>
      </c>
      <c r="G225">
        <v>2</v>
      </c>
    </row>
    <row r="226" spans="1:8" x14ac:dyDescent="0.2">
      <c r="A226">
        <v>93</v>
      </c>
      <c r="B226" t="s">
        <v>103</v>
      </c>
      <c r="C226" t="s">
        <v>109</v>
      </c>
      <c r="D226" t="s">
        <v>886</v>
      </c>
      <c r="E226">
        <v>9260000</v>
      </c>
      <c r="F226">
        <v>9769896.9100000001</v>
      </c>
      <c r="G226">
        <v>1</v>
      </c>
    </row>
    <row r="227" spans="1:8" x14ac:dyDescent="0.2">
      <c r="A227">
        <v>93</v>
      </c>
      <c r="B227" t="s">
        <v>12</v>
      </c>
      <c r="C227" t="s">
        <v>531</v>
      </c>
      <c r="D227" t="s">
        <v>886</v>
      </c>
      <c r="E227">
        <v>8486333.3333333302</v>
      </c>
      <c r="F227">
        <v>13833338.92</v>
      </c>
      <c r="G227">
        <v>3</v>
      </c>
    </row>
    <row r="228" spans="1:8" x14ac:dyDescent="0.2">
      <c r="A228">
        <v>93</v>
      </c>
      <c r="B228" t="s">
        <v>12</v>
      </c>
      <c r="C228" t="s">
        <v>531</v>
      </c>
      <c r="D228" t="s">
        <v>886</v>
      </c>
      <c r="E228">
        <v>20085109.190000001</v>
      </c>
      <c r="F228">
        <v>20277948.440000001</v>
      </c>
      <c r="H228">
        <v>1</v>
      </c>
    </row>
    <row r="229" spans="1:8" x14ac:dyDescent="0.2">
      <c r="A229">
        <v>4</v>
      </c>
      <c r="B229" t="s">
        <v>11</v>
      </c>
      <c r="C229" t="s">
        <v>95</v>
      </c>
      <c r="D229" t="s">
        <v>887</v>
      </c>
      <c r="E229">
        <v>7825000</v>
      </c>
      <c r="F229">
        <v>9600000</v>
      </c>
      <c r="G229">
        <v>1</v>
      </c>
    </row>
    <row r="230" spans="1:8" x14ac:dyDescent="0.2">
      <c r="A230">
        <v>4</v>
      </c>
      <c r="B230" t="s">
        <v>11</v>
      </c>
      <c r="C230" t="s">
        <v>95</v>
      </c>
      <c r="D230" t="s">
        <v>887</v>
      </c>
      <c r="E230">
        <v>9045500</v>
      </c>
      <c r="F230">
        <v>9345500</v>
      </c>
      <c r="G230">
        <v>2</v>
      </c>
    </row>
    <row r="231" spans="1:8" x14ac:dyDescent="0.2">
      <c r="A231">
        <v>93</v>
      </c>
      <c r="B231" t="s">
        <v>11</v>
      </c>
      <c r="C231" t="s">
        <v>95</v>
      </c>
      <c r="D231" t="s">
        <v>887</v>
      </c>
      <c r="E231">
        <v>6692000</v>
      </c>
      <c r="F231">
        <v>19750000</v>
      </c>
      <c r="G231">
        <v>1</v>
      </c>
    </row>
    <row r="232" spans="1:8" x14ac:dyDescent="0.2">
      <c r="A232">
        <v>93</v>
      </c>
      <c r="B232" t="s">
        <v>11</v>
      </c>
      <c r="C232" t="s">
        <v>95</v>
      </c>
      <c r="D232" t="s">
        <v>887</v>
      </c>
      <c r="E232">
        <v>6062000</v>
      </c>
      <c r="F232">
        <v>41596557.619999997</v>
      </c>
      <c r="G232">
        <v>1</v>
      </c>
    </row>
    <row r="233" spans="1:8" x14ac:dyDescent="0.2">
      <c r="A233">
        <v>121</v>
      </c>
      <c r="B233" t="s">
        <v>11</v>
      </c>
      <c r="C233" t="s">
        <v>95</v>
      </c>
      <c r="D233" t="s">
        <v>887</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890</v>
      </c>
      <c r="D242" t="s">
        <v>890</v>
      </c>
      <c r="E242">
        <v>8919500</v>
      </c>
      <c r="F242">
        <v>9584634.1300000008</v>
      </c>
      <c r="G242">
        <v>2</v>
      </c>
    </row>
    <row r="243" spans="1:8" x14ac:dyDescent="0.2">
      <c r="A243">
        <v>32</v>
      </c>
      <c r="B243" t="s">
        <v>73</v>
      </c>
      <c r="C243" t="s">
        <v>890</v>
      </c>
      <c r="D243" t="s">
        <v>890</v>
      </c>
      <c r="E243">
        <v>8875666.6666666698</v>
      </c>
      <c r="F243">
        <v>11725733.633333299</v>
      </c>
      <c r="G243">
        <v>3</v>
      </c>
    </row>
    <row r="244" spans="1:8" x14ac:dyDescent="0.2">
      <c r="A244">
        <v>96</v>
      </c>
      <c r="B244" t="s">
        <v>73</v>
      </c>
      <c r="C244" t="s">
        <v>890</v>
      </c>
      <c r="D244" t="s">
        <v>890</v>
      </c>
      <c r="E244">
        <v>9126500</v>
      </c>
      <c r="F244">
        <v>9602763.7599999998</v>
      </c>
      <c r="G244">
        <v>4</v>
      </c>
    </row>
    <row r="245" spans="1:8" x14ac:dyDescent="0.2">
      <c r="A245">
        <v>105</v>
      </c>
      <c r="B245" t="s">
        <v>73</v>
      </c>
      <c r="C245" t="s">
        <v>890</v>
      </c>
      <c r="D245" t="s">
        <v>890</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103</v>
      </c>
      <c r="C249" t="s">
        <v>1030</v>
      </c>
      <c r="D249" t="s">
        <v>86</v>
      </c>
      <c r="E249">
        <v>13950000</v>
      </c>
      <c r="F249">
        <v>14422720</v>
      </c>
      <c r="G249">
        <v>1</v>
      </c>
    </row>
    <row r="250" spans="1:8" x14ac:dyDescent="0.2">
      <c r="A250">
        <v>28</v>
      </c>
      <c r="B250" t="s">
        <v>74</v>
      </c>
      <c r="C250" t="s">
        <v>87</v>
      </c>
      <c r="D250" t="s">
        <v>892</v>
      </c>
      <c r="E250">
        <v>9300000</v>
      </c>
      <c r="F250">
        <v>9587840</v>
      </c>
      <c r="G250">
        <v>1</v>
      </c>
    </row>
    <row r="251" spans="1:8" x14ac:dyDescent="0.2">
      <c r="A251">
        <v>87</v>
      </c>
      <c r="B251" t="s">
        <v>74</v>
      </c>
      <c r="C251" t="s">
        <v>87</v>
      </c>
      <c r="D251" t="s">
        <v>892</v>
      </c>
      <c r="E251">
        <v>9300000</v>
      </c>
      <c r="F251">
        <v>9410581.6699999999</v>
      </c>
      <c r="G251">
        <v>1</v>
      </c>
    </row>
    <row r="252" spans="1:8" x14ac:dyDescent="0.2">
      <c r="A252">
        <v>87</v>
      </c>
      <c r="B252" t="s">
        <v>74</v>
      </c>
      <c r="C252" t="s">
        <v>87</v>
      </c>
      <c r="D252" t="s">
        <v>892</v>
      </c>
      <c r="E252">
        <v>10823000</v>
      </c>
      <c r="F252">
        <v>12614600.32</v>
      </c>
      <c r="G252">
        <v>3</v>
      </c>
    </row>
    <row r="253" spans="1:8" x14ac:dyDescent="0.2">
      <c r="A253">
        <v>93</v>
      </c>
      <c r="B253" t="s">
        <v>74</v>
      </c>
      <c r="C253" t="s">
        <v>87</v>
      </c>
      <c r="D253" t="s">
        <v>892</v>
      </c>
      <c r="E253">
        <v>9300000</v>
      </c>
      <c r="F253">
        <v>9684500.0600000005</v>
      </c>
      <c r="G253">
        <v>1</v>
      </c>
    </row>
    <row r="254" spans="1:8" x14ac:dyDescent="0.2">
      <c r="A254">
        <v>88</v>
      </c>
      <c r="B254" t="s">
        <v>74</v>
      </c>
      <c r="C254" t="s">
        <v>87</v>
      </c>
      <c r="D254" t="s">
        <v>892</v>
      </c>
      <c r="E254">
        <v>14873285.220000001</v>
      </c>
      <c r="F254">
        <v>15010550.310000001</v>
      </c>
      <c r="H254">
        <v>1</v>
      </c>
    </row>
    <row r="255" spans="1:8" x14ac:dyDescent="0.2">
      <c r="A255">
        <v>26</v>
      </c>
      <c r="B255" t="s">
        <v>74</v>
      </c>
      <c r="C255" t="s">
        <v>87</v>
      </c>
      <c r="D255" t="s">
        <v>892</v>
      </c>
      <c r="E255">
        <v>9221000</v>
      </c>
      <c r="F255">
        <v>20595444.600000001</v>
      </c>
      <c r="G255">
        <v>1</v>
      </c>
    </row>
    <row r="256" spans="1:8" x14ac:dyDescent="0.2">
      <c r="A256">
        <v>96</v>
      </c>
      <c r="B256" t="s">
        <v>74</v>
      </c>
      <c r="C256" t="s">
        <v>87</v>
      </c>
      <c r="D256" t="s">
        <v>892</v>
      </c>
      <c r="E256">
        <v>8707000</v>
      </c>
      <c r="F256">
        <v>11512278.119999999</v>
      </c>
      <c r="G256">
        <v>1</v>
      </c>
    </row>
    <row r="257" spans="1:8" x14ac:dyDescent="0.2">
      <c r="A257">
        <v>28</v>
      </c>
      <c r="B257" t="s">
        <v>103</v>
      </c>
      <c r="C257" t="s">
        <v>109</v>
      </c>
      <c r="D257" t="s">
        <v>893</v>
      </c>
      <c r="E257">
        <v>9300000</v>
      </c>
      <c r="F257">
        <v>9606025.0299999993</v>
      </c>
      <c r="G257">
        <v>1</v>
      </c>
    </row>
    <row r="258" spans="1:8" x14ac:dyDescent="0.2">
      <c r="A258">
        <v>93</v>
      </c>
      <c r="B258" t="s">
        <v>103</v>
      </c>
      <c r="C258" t="s">
        <v>109</v>
      </c>
      <c r="D258" t="s">
        <v>893</v>
      </c>
      <c r="E258">
        <v>8750000</v>
      </c>
      <c r="F258">
        <v>12678030.9533333</v>
      </c>
      <c r="G258">
        <v>3</v>
      </c>
    </row>
    <row r="259" spans="1:8" x14ac:dyDescent="0.2">
      <c r="A259">
        <v>93</v>
      </c>
      <c r="B259" t="s">
        <v>103</v>
      </c>
      <c r="C259" t="s">
        <v>109</v>
      </c>
      <c r="D259" t="s">
        <v>893</v>
      </c>
      <c r="E259">
        <v>8856500</v>
      </c>
      <c r="F259">
        <v>12282640.630000001</v>
      </c>
      <c r="G259">
        <v>2</v>
      </c>
    </row>
    <row r="260" spans="1:8" x14ac:dyDescent="0.2">
      <c r="A260">
        <v>93</v>
      </c>
      <c r="B260" t="s">
        <v>103</v>
      </c>
      <c r="C260" t="s">
        <v>109</v>
      </c>
      <c r="D260" t="s">
        <v>893</v>
      </c>
      <c r="E260">
        <v>13993786.09</v>
      </c>
      <c r="F260">
        <v>13993786.09</v>
      </c>
      <c r="H260">
        <v>1</v>
      </c>
    </row>
    <row r="261" spans="1:8" x14ac:dyDescent="0.2">
      <c r="A261">
        <v>88</v>
      </c>
      <c r="B261" t="s">
        <v>103</v>
      </c>
      <c r="C261" t="s">
        <v>109</v>
      </c>
      <c r="D261" t="s">
        <v>893</v>
      </c>
      <c r="E261">
        <v>19843627.440000001</v>
      </c>
      <c r="F261">
        <v>19898773.649999999</v>
      </c>
      <c r="H261">
        <v>1</v>
      </c>
    </row>
    <row r="262" spans="1:8" x14ac:dyDescent="0.2">
      <c r="A262">
        <v>96</v>
      </c>
      <c r="B262" t="s">
        <v>103</v>
      </c>
      <c r="C262" t="s">
        <v>109</v>
      </c>
      <c r="D262" t="s">
        <v>893</v>
      </c>
      <c r="E262">
        <v>8539000</v>
      </c>
      <c r="F262">
        <v>9595958.5099999998</v>
      </c>
      <c r="G262">
        <v>1</v>
      </c>
    </row>
    <row r="263" spans="1:8" x14ac:dyDescent="0.2">
      <c r="A263">
        <v>4</v>
      </c>
      <c r="B263" t="s">
        <v>12</v>
      </c>
      <c r="C263" t="s">
        <v>376</v>
      </c>
      <c r="D263" t="s">
        <v>894</v>
      </c>
      <c r="E263">
        <v>9276500</v>
      </c>
      <c r="F263">
        <v>9600000</v>
      </c>
      <c r="G263">
        <v>2</v>
      </c>
    </row>
    <row r="264" spans="1:8" x14ac:dyDescent="0.2">
      <c r="A264">
        <v>96</v>
      </c>
      <c r="B264" t="s">
        <v>12</v>
      </c>
      <c r="C264" t="s">
        <v>376</v>
      </c>
      <c r="D264" t="s">
        <v>894</v>
      </c>
      <c r="E264">
        <v>9300000</v>
      </c>
      <c r="F264">
        <v>10924242.5</v>
      </c>
      <c r="G264">
        <v>1</v>
      </c>
    </row>
    <row r="265" spans="1:8" x14ac:dyDescent="0.2">
      <c r="A265">
        <v>26</v>
      </c>
      <c r="B265" t="s">
        <v>11</v>
      </c>
      <c r="C265" t="s">
        <v>104</v>
      </c>
      <c r="D265" t="s">
        <v>894</v>
      </c>
      <c r="E265">
        <v>9001000</v>
      </c>
      <c r="F265">
        <v>12186990</v>
      </c>
      <c r="G265">
        <v>2</v>
      </c>
    </row>
    <row r="266" spans="1:8" x14ac:dyDescent="0.2">
      <c r="A266">
        <v>4</v>
      </c>
      <c r="B266" t="s">
        <v>103</v>
      </c>
      <c r="C266" t="s">
        <v>799</v>
      </c>
      <c r="D266" t="s">
        <v>894</v>
      </c>
      <c r="E266">
        <v>7867000</v>
      </c>
      <c r="F266">
        <v>9600000</v>
      </c>
      <c r="G266">
        <v>1</v>
      </c>
    </row>
    <row r="267" spans="1:8" x14ac:dyDescent="0.2">
      <c r="A267">
        <v>93</v>
      </c>
      <c r="B267" t="s">
        <v>103</v>
      </c>
      <c r="C267" t="s">
        <v>799</v>
      </c>
      <c r="D267" t="s">
        <v>894</v>
      </c>
      <c r="E267">
        <v>9195000</v>
      </c>
      <c r="F267">
        <v>25676415.82</v>
      </c>
      <c r="G267">
        <v>1</v>
      </c>
    </row>
    <row r="268" spans="1:8" x14ac:dyDescent="0.2">
      <c r="A268">
        <v>116</v>
      </c>
      <c r="B268" t="s">
        <v>103</v>
      </c>
      <c r="C268" t="s">
        <v>799</v>
      </c>
      <c r="D268" t="s">
        <v>894</v>
      </c>
      <c r="E268">
        <v>9201000</v>
      </c>
      <c r="F268">
        <v>9466708.0800000001</v>
      </c>
      <c r="G268">
        <v>1</v>
      </c>
    </row>
    <row r="269" spans="1:8" x14ac:dyDescent="0.2">
      <c r="A269">
        <v>101</v>
      </c>
      <c r="B269" t="s">
        <v>103</v>
      </c>
      <c r="C269" t="s">
        <v>799</v>
      </c>
      <c r="D269" t="s">
        <v>894</v>
      </c>
      <c r="E269">
        <v>35514648.420000002</v>
      </c>
      <c r="F269">
        <v>35571831.579999998</v>
      </c>
      <c r="H269">
        <v>1</v>
      </c>
    </row>
    <row r="270" spans="1:8" x14ac:dyDescent="0.2">
      <c r="A270">
        <v>93</v>
      </c>
      <c r="B270" t="s">
        <v>11</v>
      </c>
      <c r="C270" t="s">
        <v>83</v>
      </c>
      <c r="D270" t="s">
        <v>103</v>
      </c>
      <c r="E270">
        <v>9127000</v>
      </c>
      <c r="F270">
        <v>24903959.510000002</v>
      </c>
      <c r="G270">
        <v>1</v>
      </c>
    </row>
    <row r="271" spans="1:8" x14ac:dyDescent="0.2">
      <c r="A271">
        <v>27</v>
      </c>
      <c r="B271" t="s">
        <v>11</v>
      </c>
      <c r="C271" t="s">
        <v>83</v>
      </c>
      <c r="D271" t="s">
        <v>103</v>
      </c>
      <c r="E271">
        <v>8455000</v>
      </c>
      <c r="F271">
        <v>29879000</v>
      </c>
      <c r="G271">
        <v>1</v>
      </c>
    </row>
    <row r="272" spans="1:8" x14ac:dyDescent="0.2">
      <c r="A272">
        <v>27</v>
      </c>
      <c r="B272" t="s">
        <v>11</v>
      </c>
      <c r="C272" t="s">
        <v>11</v>
      </c>
      <c r="D272" t="s">
        <v>103</v>
      </c>
      <c r="E272">
        <v>6356000</v>
      </c>
      <c r="F272">
        <v>43399000</v>
      </c>
      <c r="G272">
        <v>1</v>
      </c>
    </row>
    <row r="273" spans="1:7" x14ac:dyDescent="0.2">
      <c r="A273">
        <v>4</v>
      </c>
      <c r="B273" t="s">
        <v>11</v>
      </c>
      <c r="C273" t="s">
        <v>889</v>
      </c>
      <c r="D273" t="s">
        <v>103</v>
      </c>
      <c r="E273">
        <v>9300000</v>
      </c>
      <c r="F273">
        <v>10725000</v>
      </c>
      <c r="G273">
        <v>1</v>
      </c>
    </row>
    <row r="274" spans="1:7" x14ac:dyDescent="0.2">
      <c r="A274">
        <v>93</v>
      </c>
      <c r="B274" t="s">
        <v>11</v>
      </c>
      <c r="C274" t="s">
        <v>11</v>
      </c>
      <c r="D274" t="s">
        <v>895</v>
      </c>
      <c r="E274">
        <v>7196000</v>
      </c>
      <c r="F274">
        <v>32500000</v>
      </c>
      <c r="G274">
        <v>1</v>
      </c>
    </row>
    <row r="275" spans="1:7" x14ac:dyDescent="0.2">
      <c r="A275">
        <v>93</v>
      </c>
      <c r="B275" t="s">
        <v>11</v>
      </c>
      <c r="C275" t="s">
        <v>104</v>
      </c>
      <c r="D275" t="s">
        <v>896</v>
      </c>
      <c r="E275">
        <v>8581000</v>
      </c>
      <c r="F275">
        <v>28193713.920000002</v>
      </c>
      <c r="G275">
        <v>1</v>
      </c>
    </row>
    <row r="276" spans="1:7" x14ac:dyDescent="0.2">
      <c r="A276">
        <v>32</v>
      </c>
      <c r="B276" t="s">
        <v>11</v>
      </c>
      <c r="C276" t="s">
        <v>104</v>
      </c>
      <c r="D276" t="s">
        <v>896</v>
      </c>
      <c r="E276">
        <v>9260000</v>
      </c>
      <c r="F276">
        <v>13653508.449999999</v>
      </c>
      <c r="G276">
        <v>1</v>
      </c>
    </row>
    <row r="277" spans="1:7" x14ac:dyDescent="0.2">
      <c r="A277">
        <v>93</v>
      </c>
      <c r="B277" t="s">
        <v>11</v>
      </c>
      <c r="C277" t="s">
        <v>104</v>
      </c>
      <c r="D277" t="s">
        <v>897</v>
      </c>
      <c r="E277">
        <v>9241000</v>
      </c>
      <c r="F277">
        <v>22264441.300000001</v>
      </c>
      <c r="G277">
        <v>1</v>
      </c>
    </row>
    <row r="278" spans="1:7" x14ac:dyDescent="0.2">
      <c r="A278">
        <v>32</v>
      </c>
      <c r="B278" t="s">
        <v>11</v>
      </c>
      <c r="C278" t="s">
        <v>104</v>
      </c>
      <c r="D278" t="s">
        <v>897</v>
      </c>
      <c r="E278">
        <v>9273000</v>
      </c>
      <c r="F278">
        <v>17659816.390000001</v>
      </c>
      <c r="G278">
        <v>1</v>
      </c>
    </row>
    <row r="279" spans="1:7" x14ac:dyDescent="0.2">
      <c r="A279">
        <v>22</v>
      </c>
      <c r="B279" t="s">
        <v>11</v>
      </c>
      <c r="C279" t="s">
        <v>104</v>
      </c>
      <c r="D279" t="s">
        <v>897</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95</v>
      </c>
      <c r="D286" t="s">
        <v>899</v>
      </c>
      <c r="E286">
        <v>9300000</v>
      </c>
      <c r="F286">
        <v>9600000</v>
      </c>
      <c r="G286">
        <v>1</v>
      </c>
    </row>
    <row r="287" spans="1:7" x14ac:dyDescent="0.2">
      <c r="A287">
        <v>4</v>
      </c>
      <c r="B287" t="s">
        <v>11</v>
      </c>
      <c r="C287" t="s">
        <v>95</v>
      </c>
      <c r="D287" t="s">
        <v>899</v>
      </c>
      <c r="E287">
        <v>9278777.7777777798</v>
      </c>
      <c r="F287">
        <v>9600000</v>
      </c>
      <c r="G287">
        <v>9</v>
      </c>
    </row>
    <row r="288" spans="1:7" x14ac:dyDescent="0.2">
      <c r="A288">
        <v>93</v>
      </c>
      <c r="B288" t="s">
        <v>11</v>
      </c>
      <c r="C288" t="s">
        <v>95</v>
      </c>
      <c r="D288" t="s">
        <v>899</v>
      </c>
      <c r="E288">
        <v>9247333.3333333302</v>
      </c>
      <c r="F288">
        <v>13294919.3433333</v>
      </c>
      <c r="G288">
        <v>3</v>
      </c>
    </row>
    <row r="289" spans="1:8" x14ac:dyDescent="0.2">
      <c r="A289">
        <v>93</v>
      </c>
      <c r="B289" t="s">
        <v>11</v>
      </c>
      <c r="C289" t="s">
        <v>95</v>
      </c>
      <c r="D289" t="s">
        <v>899</v>
      </c>
      <c r="E289">
        <v>20191780</v>
      </c>
      <c r="F289">
        <v>20240780</v>
      </c>
      <c r="H289">
        <v>1</v>
      </c>
    </row>
    <row r="290" spans="1:8" x14ac:dyDescent="0.2">
      <c r="A290">
        <v>108</v>
      </c>
      <c r="B290" t="s">
        <v>11</v>
      </c>
      <c r="C290" t="s">
        <v>95</v>
      </c>
      <c r="D290" t="s">
        <v>899</v>
      </c>
      <c r="E290">
        <v>9300000</v>
      </c>
      <c r="F290">
        <v>9530000</v>
      </c>
      <c r="G290">
        <v>1</v>
      </c>
    </row>
    <row r="291" spans="1:8" x14ac:dyDescent="0.2">
      <c r="A291">
        <v>4</v>
      </c>
      <c r="B291" t="s">
        <v>11</v>
      </c>
      <c r="C291" t="s">
        <v>95</v>
      </c>
      <c r="D291" t="s">
        <v>900</v>
      </c>
      <c r="E291">
        <v>8623000</v>
      </c>
      <c r="F291">
        <v>9600000</v>
      </c>
      <c r="G291">
        <v>1</v>
      </c>
    </row>
    <row r="292" spans="1:8" x14ac:dyDescent="0.2">
      <c r="A292">
        <v>87</v>
      </c>
      <c r="B292" t="s">
        <v>11</v>
      </c>
      <c r="C292" t="s">
        <v>95</v>
      </c>
      <c r="D292" t="s">
        <v>900</v>
      </c>
      <c r="E292">
        <v>9242333.3333333302</v>
      </c>
      <c r="F292">
        <v>9529482.5833333302</v>
      </c>
      <c r="G292">
        <v>3</v>
      </c>
    </row>
    <row r="293" spans="1:8" x14ac:dyDescent="0.2">
      <c r="A293">
        <v>93</v>
      </c>
      <c r="B293" t="s">
        <v>11</v>
      </c>
      <c r="C293" t="s">
        <v>95</v>
      </c>
      <c r="D293" t="s">
        <v>900</v>
      </c>
      <c r="E293">
        <v>9273000</v>
      </c>
      <c r="F293">
        <v>9525000</v>
      </c>
      <c r="G293">
        <v>1</v>
      </c>
    </row>
    <row r="294" spans="1:8" x14ac:dyDescent="0.2">
      <c r="A294">
        <v>93</v>
      </c>
      <c r="B294" t="s">
        <v>11</v>
      </c>
      <c r="C294" t="s">
        <v>95</v>
      </c>
      <c r="D294" t="s">
        <v>900</v>
      </c>
      <c r="E294">
        <v>9244000</v>
      </c>
      <c r="F294">
        <v>22149092.614999998</v>
      </c>
      <c r="G294">
        <v>2</v>
      </c>
    </row>
    <row r="295" spans="1:8" x14ac:dyDescent="0.2">
      <c r="A295">
        <v>88</v>
      </c>
      <c r="B295" t="s">
        <v>11</v>
      </c>
      <c r="C295" t="s">
        <v>95</v>
      </c>
      <c r="D295" t="s">
        <v>900</v>
      </c>
      <c r="E295">
        <v>20697697.91</v>
      </c>
      <c r="F295">
        <v>20873282.73</v>
      </c>
      <c r="H295">
        <v>1</v>
      </c>
    </row>
    <row r="296" spans="1:8" x14ac:dyDescent="0.2">
      <c r="A296">
        <v>121</v>
      </c>
      <c r="B296" t="s">
        <v>11</v>
      </c>
      <c r="C296" t="s">
        <v>95</v>
      </c>
      <c r="D296" t="s">
        <v>900</v>
      </c>
      <c r="E296">
        <v>9293000</v>
      </c>
      <c r="F296">
        <v>9645078.4000000004</v>
      </c>
      <c r="G296">
        <v>1</v>
      </c>
    </row>
    <row r="297" spans="1:8" x14ac:dyDescent="0.2">
      <c r="A297">
        <v>105</v>
      </c>
      <c r="B297" t="s">
        <v>11</v>
      </c>
      <c r="C297" t="s">
        <v>95</v>
      </c>
      <c r="D297" t="s">
        <v>900</v>
      </c>
      <c r="E297">
        <v>9300000</v>
      </c>
      <c r="F297">
        <v>9599973.5399999991</v>
      </c>
      <c r="G297">
        <v>1</v>
      </c>
    </row>
    <row r="298" spans="1:8" x14ac:dyDescent="0.2">
      <c r="A298">
        <v>120</v>
      </c>
      <c r="B298" t="s">
        <v>11</v>
      </c>
      <c r="C298" t="s">
        <v>95</v>
      </c>
      <c r="D298" t="s">
        <v>900</v>
      </c>
      <c r="E298">
        <v>9300000</v>
      </c>
      <c r="F298">
        <v>10932421</v>
      </c>
      <c r="G298">
        <v>1</v>
      </c>
    </row>
    <row r="299" spans="1:8" x14ac:dyDescent="0.2">
      <c r="A299">
        <v>4</v>
      </c>
      <c r="B299" t="s">
        <v>11</v>
      </c>
      <c r="C299" t="s">
        <v>84</v>
      </c>
      <c r="D299" t="s">
        <v>901</v>
      </c>
      <c r="E299">
        <v>9300000</v>
      </c>
      <c r="F299">
        <v>9600000</v>
      </c>
      <c r="G299">
        <v>2</v>
      </c>
    </row>
    <row r="300" spans="1:8" x14ac:dyDescent="0.2">
      <c r="A300">
        <v>96</v>
      </c>
      <c r="B300" t="s">
        <v>11</v>
      </c>
      <c r="C300" t="s">
        <v>84</v>
      </c>
      <c r="D300" t="s">
        <v>901</v>
      </c>
      <c r="E300">
        <v>9300000</v>
      </c>
      <c r="F300">
        <v>9604557.5099999998</v>
      </c>
      <c r="G300">
        <v>1</v>
      </c>
    </row>
    <row r="301" spans="1:8" x14ac:dyDescent="0.2">
      <c r="A301">
        <v>105</v>
      </c>
      <c r="B301" t="s">
        <v>11</v>
      </c>
      <c r="C301" t="s">
        <v>84</v>
      </c>
      <c r="D301" t="s">
        <v>901</v>
      </c>
      <c r="E301">
        <v>9300000</v>
      </c>
      <c r="F301">
        <v>9599973.5399999991</v>
      </c>
      <c r="G301">
        <v>1</v>
      </c>
    </row>
    <row r="302" spans="1:8" x14ac:dyDescent="0.2">
      <c r="A302">
        <v>4</v>
      </c>
      <c r="B302" t="s">
        <v>11</v>
      </c>
      <c r="C302" t="s">
        <v>95</v>
      </c>
      <c r="D302" t="s">
        <v>902</v>
      </c>
      <c r="E302">
        <v>9247000</v>
      </c>
      <c r="F302">
        <v>9600000</v>
      </c>
      <c r="G302">
        <v>1</v>
      </c>
    </row>
    <row r="303" spans="1:8" x14ac:dyDescent="0.2">
      <c r="A303">
        <v>4</v>
      </c>
      <c r="B303" t="s">
        <v>11</v>
      </c>
      <c r="C303" t="s">
        <v>95</v>
      </c>
      <c r="D303" t="s">
        <v>902</v>
      </c>
      <c r="E303">
        <v>9267857.1428571399</v>
      </c>
      <c r="F303">
        <v>14357571.428571399</v>
      </c>
      <c r="G303">
        <v>7</v>
      </c>
    </row>
    <row r="304" spans="1:8" x14ac:dyDescent="0.2">
      <c r="A304">
        <v>87</v>
      </c>
      <c r="B304" t="s">
        <v>11</v>
      </c>
      <c r="C304" t="s">
        <v>95</v>
      </c>
      <c r="D304" t="s">
        <v>902</v>
      </c>
      <c r="E304">
        <v>9250000</v>
      </c>
      <c r="F304">
        <v>9561732</v>
      </c>
      <c r="G304">
        <v>1</v>
      </c>
    </row>
    <row r="305" spans="1:7" x14ac:dyDescent="0.2">
      <c r="A305">
        <v>93</v>
      </c>
      <c r="B305" t="s">
        <v>11</v>
      </c>
      <c r="C305" t="s">
        <v>95</v>
      </c>
      <c r="D305" t="s">
        <v>902</v>
      </c>
      <c r="E305">
        <v>9280000</v>
      </c>
      <c r="F305">
        <v>16430904.289999999</v>
      </c>
      <c r="G305">
        <v>1</v>
      </c>
    </row>
    <row r="306" spans="1:7" x14ac:dyDescent="0.2">
      <c r="A306">
        <v>116</v>
      </c>
      <c r="B306" t="s">
        <v>11</v>
      </c>
      <c r="C306" t="s">
        <v>95</v>
      </c>
      <c r="D306" t="s">
        <v>902</v>
      </c>
      <c r="E306">
        <v>4650000</v>
      </c>
      <c r="F306">
        <v>9466708.0800000001</v>
      </c>
      <c r="G306">
        <v>2</v>
      </c>
    </row>
    <row r="307" spans="1:7" x14ac:dyDescent="0.2">
      <c r="A307">
        <v>96</v>
      </c>
      <c r="B307" t="s">
        <v>11</v>
      </c>
      <c r="C307" t="s">
        <v>95</v>
      </c>
      <c r="D307" t="s">
        <v>902</v>
      </c>
      <c r="E307">
        <v>9130500</v>
      </c>
      <c r="F307">
        <v>9604331.5099999998</v>
      </c>
      <c r="G307">
        <v>2</v>
      </c>
    </row>
    <row r="308" spans="1:7" x14ac:dyDescent="0.2">
      <c r="A308">
        <v>93</v>
      </c>
      <c r="B308" t="s">
        <v>73</v>
      </c>
      <c r="C308" t="s">
        <v>794</v>
      </c>
      <c r="D308" t="s">
        <v>902</v>
      </c>
      <c r="E308">
        <v>9300000</v>
      </c>
      <c r="F308">
        <v>9750000</v>
      </c>
      <c r="G308">
        <v>1</v>
      </c>
    </row>
    <row r="309" spans="1:7" x14ac:dyDescent="0.2">
      <c r="A309">
        <v>27</v>
      </c>
      <c r="B309" t="s">
        <v>73</v>
      </c>
      <c r="C309" t="s">
        <v>794</v>
      </c>
      <c r="D309" t="s">
        <v>902</v>
      </c>
      <c r="E309">
        <v>9227000</v>
      </c>
      <c r="F309">
        <v>10753000</v>
      </c>
      <c r="G309">
        <v>1</v>
      </c>
    </row>
    <row r="310" spans="1:7" x14ac:dyDescent="0.2">
      <c r="A310">
        <v>4</v>
      </c>
      <c r="B310" t="s">
        <v>74</v>
      </c>
      <c r="C310" t="s">
        <v>75</v>
      </c>
      <c r="D310" t="s">
        <v>903</v>
      </c>
      <c r="E310">
        <v>11625000</v>
      </c>
      <c r="F310">
        <v>11990136.455</v>
      </c>
      <c r="G310">
        <v>2</v>
      </c>
    </row>
    <row r="311" spans="1:7" x14ac:dyDescent="0.2">
      <c r="A311">
        <v>87</v>
      </c>
      <c r="B311" t="s">
        <v>74</v>
      </c>
      <c r="C311" t="s">
        <v>75</v>
      </c>
      <c r="D311" t="s">
        <v>903</v>
      </c>
      <c r="E311">
        <v>13950000</v>
      </c>
      <c r="F311">
        <v>14095765.960000001</v>
      </c>
      <c r="G311">
        <v>1</v>
      </c>
    </row>
    <row r="312" spans="1:7" x14ac:dyDescent="0.2">
      <c r="A312">
        <v>93</v>
      </c>
      <c r="B312" t="s">
        <v>74</v>
      </c>
      <c r="C312" t="s">
        <v>75</v>
      </c>
      <c r="D312" t="s">
        <v>903</v>
      </c>
      <c r="E312">
        <v>9221000</v>
      </c>
      <c r="F312">
        <v>9550000</v>
      </c>
      <c r="G312">
        <v>1</v>
      </c>
    </row>
    <row r="313" spans="1:7" x14ac:dyDescent="0.2">
      <c r="A313">
        <v>93</v>
      </c>
      <c r="B313" t="s">
        <v>74</v>
      </c>
      <c r="C313" t="s">
        <v>75</v>
      </c>
      <c r="D313" t="s">
        <v>903</v>
      </c>
      <c r="E313">
        <v>8730500</v>
      </c>
      <c r="F313">
        <v>9725000</v>
      </c>
      <c r="G313">
        <v>2</v>
      </c>
    </row>
    <row r="314" spans="1:7" x14ac:dyDescent="0.2">
      <c r="A314">
        <v>96</v>
      </c>
      <c r="B314" t="s">
        <v>74</v>
      </c>
      <c r="C314" t="s">
        <v>75</v>
      </c>
      <c r="D314" t="s">
        <v>903</v>
      </c>
      <c r="E314">
        <v>9300000</v>
      </c>
      <c r="F314">
        <v>9604557.5099999998</v>
      </c>
      <c r="G314">
        <v>1</v>
      </c>
    </row>
    <row r="315" spans="1:7" x14ac:dyDescent="0.2">
      <c r="A315">
        <v>105</v>
      </c>
      <c r="B315" t="s">
        <v>74</v>
      </c>
      <c r="C315" t="s">
        <v>75</v>
      </c>
      <c r="D315" t="s">
        <v>903</v>
      </c>
      <c r="E315">
        <v>9300000</v>
      </c>
      <c r="F315">
        <v>9599973.5399999991</v>
      </c>
      <c r="G315">
        <v>1</v>
      </c>
    </row>
    <row r="316" spans="1:7" x14ac:dyDescent="0.2">
      <c r="A316">
        <v>105</v>
      </c>
      <c r="B316" t="s">
        <v>74</v>
      </c>
      <c r="C316" t="s">
        <v>75</v>
      </c>
      <c r="D316" t="s">
        <v>903</v>
      </c>
      <c r="E316">
        <v>9300000</v>
      </c>
      <c r="F316">
        <v>9599973.5399999991</v>
      </c>
      <c r="G316">
        <v>2</v>
      </c>
    </row>
    <row r="317" spans="1:7" x14ac:dyDescent="0.2">
      <c r="A317">
        <v>4</v>
      </c>
      <c r="B317" t="s">
        <v>105</v>
      </c>
      <c r="C317" t="s">
        <v>884</v>
      </c>
      <c r="D317" t="s">
        <v>884</v>
      </c>
      <c r="E317">
        <v>6178000</v>
      </c>
      <c r="F317">
        <v>9600000</v>
      </c>
      <c r="G317">
        <v>3</v>
      </c>
    </row>
    <row r="318" spans="1:7" x14ac:dyDescent="0.2">
      <c r="A318">
        <v>93</v>
      </c>
      <c r="B318" t="s">
        <v>105</v>
      </c>
      <c r="C318" t="s">
        <v>884</v>
      </c>
      <c r="D318" t="s">
        <v>884</v>
      </c>
      <c r="E318">
        <v>8933500</v>
      </c>
      <c r="F318">
        <v>17690000</v>
      </c>
      <c r="G318">
        <v>2</v>
      </c>
    </row>
    <row r="319" spans="1:7" x14ac:dyDescent="0.2">
      <c r="A319">
        <v>4</v>
      </c>
      <c r="B319" t="s">
        <v>105</v>
      </c>
      <c r="C319" t="s">
        <v>884</v>
      </c>
      <c r="D319" t="s">
        <v>904</v>
      </c>
      <c r="E319">
        <v>9293000</v>
      </c>
      <c r="F319">
        <v>9600000</v>
      </c>
      <c r="G319">
        <v>1</v>
      </c>
    </row>
    <row r="320" spans="1:7" x14ac:dyDescent="0.2">
      <c r="A320">
        <v>4</v>
      </c>
      <c r="B320" t="s">
        <v>105</v>
      </c>
      <c r="C320" t="s">
        <v>884</v>
      </c>
      <c r="D320" t="s">
        <v>904</v>
      </c>
      <c r="E320">
        <v>9300000</v>
      </c>
      <c r="F320">
        <v>9600000.1349999998</v>
      </c>
      <c r="G320">
        <v>2</v>
      </c>
    </row>
    <row r="321" spans="1:7" x14ac:dyDescent="0.2">
      <c r="A321">
        <v>93</v>
      </c>
      <c r="B321" t="s">
        <v>105</v>
      </c>
      <c r="C321" t="s">
        <v>884</v>
      </c>
      <c r="D321" t="s">
        <v>904</v>
      </c>
      <c r="E321">
        <v>9300000</v>
      </c>
      <c r="F321">
        <v>9600000</v>
      </c>
      <c r="G321">
        <v>1</v>
      </c>
    </row>
    <row r="322" spans="1:7" x14ac:dyDescent="0.2">
      <c r="A322">
        <v>4</v>
      </c>
      <c r="B322" t="s">
        <v>105</v>
      </c>
      <c r="C322" t="s">
        <v>488</v>
      </c>
      <c r="D322" t="s">
        <v>905</v>
      </c>
      <c r="E322">
        <v>9293000</v>
      </c>
      <c r="F322">
        <v>9965000</v>
      </c>
      <c r="G322">
        <v>1</v>
      </c>
    </row>
    <row r="323" spans="1:7" x14ac:dyDescent="0.2">
      <c r="A323">
        <v>87</v>
      </c>
      <c r="B323" t="s">
        <v>105</v>
      </c>
      <c r="C323" t="s">
        <v>488</v>
      </c>
      <c r="D323" t="s">
        <v>905</v>
      </c>
      <c r="E323">
        <v>9285000</v>
      </c>
      <c r="F323">
        <v>9372252.3000000007</v>
      </c>
      <c r="G323">
        <v>4</v>
      </c>
    </row>
    <row r="324" spans="1:7" x14ac:dyDescent="0.2">
      <c r="A324">
        <v>101</v>
      </c>
      <c r="B324" t="s">
        <v>105</v>
      </c>
      <c r="C324" t="s">
        <v>488</v>
      </c>
      <c r="D324" t="s">
        <v>905</v>
      </c>
      <c r="E324">
        <v>9286666.6666666698</v>
      </c>
      <c r="F324">
        <v>9542000</v>
      </c>
      <c r="G324">
        <v>3</v>
      </c>
    </row>
    <row r="325" spans="1:7" x14ac:dyDescent="0.2">
      <c r="A325">
        <v>101</v>
      </c>
      <c r="B325" t="s">
        <v>105</v>
      </c>
      <c r="C325" t="s">
        <v>488</v>
      </c>
      <c r="D325" t="s">
        <v>905</v>
      </c>
      <c r="E325">
        <v>9300000</v>
      </c>
      <c r="F325">
        <v>9542000</v>
      </c>
      <c r="G325">
        <v>1</v>
      </c>
    </row>
    <row r="326" spans="1:7" x14ac:dyDescent="0.2">
      <c r="A326">
        <v>28</v>
      </c>
      <c r="B326" t="s">
        <v>73</v>
      </c>
      <c r="C326" t="s">
        <v>888</v>
      </c>
      <c r="D326" t="s">
        <v>906</v>
      </c>
      <c r="E326">
        <v>9290000</v>
      </c>
      <c r="F326">
        <v>9596819.5150000006</v>
      </c>
      <c r="G326">
        <v>2</v>
      </c>
    </row>
    <row r="327" spans="1:7" x14ac:dyDescent="0.2">
      <c r="A327">
        <v>87</v>
      </c>
      <c r="B327" t="s">
        <v>73</v>
      </c>
      <c r="C327" t="s">
        <v>888</v>
      </c>
      <c r="D327" t="s">
        <v>906</v>
      </c>
      <c r="E327">
        <v>9300000</v>
      </c>
      <c r="F327">
        <v>9410581.6699999999</v>
      </c>
      <c r="G327">
        <v>1</v>
      </c>
    </row>
    <row r="328" spans="1:7" x14ac:dyDescent="0.2">
      <c r="A328">
        <v>93</v>
      </c>
      <c r="B328" t="s">
        <v>73</v>
      </c>
      <c r="C328" t="s">
        <v>888</v>
      </c>
      <c r="D328" t="s">
        <v>906</v>
      </c>
      <c r="E328">
        <v>7280000</v>
      </c>
      <c r="F328">
        <v>9748878.1300000008</v>
      </c>
      <c r="G328">
        <v>1</v>
      </c>
    </row>
    <row r="329" spans="1:7" x14ac:dyDescent="0.2">
      <c r="A329">
        <v>27</v>
      </c>
      <c r="B329" t="s">
        <v>73</v>
      </c>
      <c r="C329" t="s">
        <v>888</v>
      </c>
      <c r="D329" t="s">
        <v>906</v>
      </c>
      <c r="E329">
        <v>8749000</v>
      </c>
      <c r="F329">
        <v>14269000</v>
      </c>
      <c r="G329">
        <v>1</v>
      </c>
    </row>
    <row r="330" spans="1:7" x14ac:dyDescent="0.2">
      <c r="A330">
        <v>96</v>
      </c>
      <c r="B330" t="s">
        <v>73</v>
      </c>
      <c r="C330" t="s">
        <v>888</v>
      </c>
      <c r="D330" t="s">
        <v>906</v>
      </c>
      <c r="E330">
        <v>9300000</v>
      </c>
      <c r="F330">
        <v>12351685.51</v>
      </c>
      <c r="G330">
        <v>1</v>
      </c>
    </row>
    <row r="331" spans="1:7" x14ac:dyDescent="0.2">
      <c r="A331">
        <v>105</v>
      </c>
      <c r="B331" t="s">
        <v>73</v>
      </c>
      <c r="C331" t="s">
        <v>888</v>
      </c>
      <c r="D331" t="s">
        <v>906</v>
      </c>
      <c r="E331">
        <v>9300000</v>
      </c>
      <c r="F331">
        <v>9599973.5399999991</v>
      </c>
      <c r="G331">
        <v>1</v>
      </c>
    </row>
    <row r="332" spans="1:7" x14ac:dyDescent="0.2">
      <c r="A332">
        <v>4</v>
      </c>
      <c r="B332" t="s">
        <v>105</v>
      </c>
      <c r="C332" t="s">
        <v>105</v>
      </c>
      <c r="D332" t="s">
        <v>907</v>
      </c>
      <c r="E332">
        <v>9300000</v>
      </c>
      <c r="F332">
        <v>9600000</v>
      </c>
      <c r="G332">
        <v>1</v>
      </c>
    </row>
    <row r="333" spans="1:7" x14ac:dyDescent="0.2">
      <c r="A333">
        <v>87</v>
      </c>
      <c r="B333" t="s">
        <v>105</v>
      </c>
      <c r="C333" t="s">
        <v>105</v>
      </c>
      <c r="D333" t="s">
        <v>907</v>
      </c>
      <c r="E333">
        <v>9300000</v>
      </c>
      <c r="F333">
        <v>9571841.7899999991</v>
      </c>
      <c r="G333">
        <v>1</v>
      </c>
    </row>
    <row r="334" spans="1:7" x14ac:dyDescent="0.2">
      <c r="A334">
        <v>101</v>
      </c>
      <c r="B334" t="s">
        <v>105</v>
      </c>
      <c r="C334" t="s">
        <v>105</v>
      </c>
      <c r="D334" t="s">
        <v>907</v>
      </c>
      <c r="E334">
        <v>9300000</v>
      </c>
      <c r="F334">
        <v>9557000</v>
      </c>
      <c r="G334">
        <v>1</v>
      </c>
    </row>
    <row r="335" spans="1:7" x14ac:dyDescent="0.2">
      <c r="A335">
        <v>101</v>
      </c>
      <c r="B335" t="s">
        <v>105</v>
      </c>
      <c r="C335" t="s">
        <v>105</v>
      </c>
      <c r="D335" t="s">
        <v>907</v>
      </c>
      <c r="E335">
        <v>9258133.3333333302</v>
      </c>
      <c r="F335">
        <v>9557333.3466666695</v>
      </c>
      <c r="G335">
        <v>15</v>
      </c>
    </row>
    <row r="336" spans="1:7" x14ac:dyDescent="0.2">
      <c r="A336">
        <v>105</v>
      </c>
      <c r="B336" t="s">
        <v>105</v>
      </c>
      <c r="C336" t="s">
        <v>105</v>
      </c>
      <c r="D336" t="s">
        <v>907</v>
      </c>
      <c r="E336">
        <v>9267000</v>
      </c>
      <c r="F336">
        <v>9599600.6400000006</v>
      </c>
      <c r="G336">
        <v>1</v>
      </c>
    </row>
    <row r="337" spans="1:8" x14ac:dyDescent="0.2">
      <c r="A337">
        <v>4</v>
      </c>
      <c r="B337" t="s">
        <v>74</v>
      </c>
      <c r="C337" t="s">
        <v>786</v>
      </c>
      <c r="D337" t="s">
        <v>908</v>
      </c>
      <c r="E337">
        <v>9300000</v>
      </c>
      <c r="F337">
        <v>9600000</v>
      </c>
      <c r="G337">
        <v>1</v>
      </c>
    </row>
    <row r="338" spans="1:8" x14ac:dyDescent="0.2">
      <c r="A338">
        <v>4</v>
      </c>
      <c r="B338" t="s">
        <v>74</v>
      </c>
      <c r="C338" t="s">
        <v>786</v>
      </c>
      <c r="D338" t="s">
        <v>908</v>
      </c>
      <c r="E338">
        <v>9144333.3333333302</v>
      </c>
      <c r="F338">
        <v>9600000</v>
      </c>
      <c r="G338">
        <v>3</v>
      </c>
    </row>
    <row r="339" spans="1:8" x14ac:dyDescent="0.2">
      <c r="A339">
        <v>87</v>
      </c>
      <c r="B339" t="s">
        <v>74</v>
      </c>
      <c r="C339" t="s">
        <v>786</v>
      </c>
      <c r="D339" t="s">
        <v>908</v>
      </c>
      <c r="E339">
        <v>9285000</v>
      </c>
      <c r="F339">
        <v>9376399.1699999999</v>
      </c>
      <c r="G339">
        <v>1</v>
      </c>
    </row>
    <row r="340" spans="1:8" x14ac:dyDescent="0.2">
      <c r="A340">
        <v>96</v>
      </c>
      <c r="B340" t="s">
        <v>74</v>
      </c>
      <c r="C340" t="s">
        <v>786</v>
      </c>
      <c r="D340" t="s">
        <v>908</v>
      </c>
      <c r="E340">
        <v>9234000</v>
      </c>
      <c r="F340">
        <v>9604557.5099999998</v>
      </c>
      <c r="G340">
        <v>1</v>
      </c>
    </row>
    <row r="341" spans="1:8" x14ac:dyDescent="0.2">
      <c r="A341">
        <v>4</v>
      </c>
      <c r="B341" t="s">
        <v>105</v>
      </c>
      <c r="C341" t="s">
        <v>105</v>
      </c>
      <c r="D341" t="s">
        <v>909</v>
      </c>
      <c r="E341">
        <v>7657000</v>
      </c>
      <c r="F341">
        <v>24021000</v>
      </c>
      <c r="G341">
        <v>1</v>
      </c>
    </row>
    <row r="342" spans="1:8" x14ac:dyDescent="0.2">
      <c r="A342">
        <v>101</v>
      </c>
      <c r="B342" t="s">
        <v>105</v>
      </c>
      <c r="C342" t="s">
        <v>105</v>
      </c>
      <c r="D342" t="s">
        <v>909</v>
      </c>
      <c r="E342">
        <v>9284727.2727272697</v>
      </c>
      <c r="F342">
        <v>9557000</v>
      </c>
      <c r="G342">
        <v>11</v>
      </c>
    </row>
    <row r="343" spans="1:8" x14ac:dyDescent="0.2">
      <c r="A343">
        <v>22</v>
      </c>
      <c r="B343" t="s">
        <v>11</v>
      </c>
      <c r="C343" t="s">
        <v>95</v>
      </c>
      <c r="D343" t="s">
        <v>910</v>
      </c>
      <c r="E343">
        <v>9001000</v>
      </c>
      <c r="F343">
        <v>36043580</v>
      </c>
      <c r="G343">
        <v>1</v>
      </c>
    </row>
    <row r="344" spans="1:8" x14ac:dyDescent="0.2">
      <c r="A344">
        <v>121</v>
      </c>
      <c r="B344" t="s">
        <v>11</v>
      </c>
      <c r="C344" t="s">
        <v>95</v>
      </c>
      <c r="D344" t="s">
        <v>910</v>
      </c>
      <c r="E344">
        <v>9300000</v>
      </c>
      <c r="F344">
        <v>9645157.5</v>
      </c>
      <c r="G344">
        <v>1</v>
      </c>
    </row>
    <row r="345" spans="1:8" x14ac:dyDescent="0.2">
      <c r="A345">
        <v>4</v>
      </c>
      <c r="B345" t="s">
        <v>105</v>
      </c>
      <c r="C345" t="s">
        <v>884</v>
      </c>
      <c r="D345" t="s">
        <v>911</v>
      </c>
      <c r="E345">
        <v>9300000</v>
      </c>
      <c r="F345">
        <v>9600000.0099999998</v>
      </c>
      <c r="G345">
        <v>1</v>
      </c>
    </row>
    <row r="346" spans="1:8" x14ac:dyDescent="0.2">
      <c r="A346">
        <v>87</v>
      </c>
      <c r="B346" t="s">
        <v>105</v>
      </c>
      <c r="C346" t="s">
        <v>884</v>
      </c>
      <c r="D346" t="s">
        <v>911</v>
      </c>
      <c r="E346">
        <v>9300000</v>
      </c>
      <c r="F346">
        <v>9571841.7899999991</v>
      </c>
      <c r="G346">
        <v>1</v>
      </c>
    </row>
    <row r="347" spans="1:8" x14ac:dyDescent="0.2">
      <c r="A347">
        <v>101</v>
      </c>
      <c r="B347" t="s">
        <v>105</v>
      </c>
      <c r="C347" t="s">
        <v>884</v>
      </c>
      <c r="D347" t="s">
        <v>911</v>
      </c>
      <c r="E347">
        <v>13950000</v>
      </c>
      <c r="F347">
        <v>14334000</v>
      </c>
      <c r="G347">
        <v>1</v>
      </c>
    </row>
    <row r="348" spans="1:8" x14ac:dyDescent="0.2">
      <c r="A348">
        <v>22</v>
      </c>
      <c r="B348" t="s">
        <v>105</v>
      </c>
      <c r="C348" t="s">
        <v>884</v>
      </c>
      <c r="D348" t="s">
        <v>911</v>
      </c>
      <c r="E348">
        <v>8749000</v>
      </c>
      <c r="F348">
        <v>15749000</v>
      </c>
      <c r="G348">
        <v>1</v>
      </c>
    </row>
    <row r="349" spans="1:8" x14ac:dyDescent="0.2">
      <c r="A349">
        <v>22</v>
      </c>
      <c r="B349" t="s">
        <v>105</v>
      </c>
      <c r="C349" t="s">
        <v>884</v>
      </c>
      <c r="D349" t="s">
        <v>911</v>
      </c>
      <c r="E349">
        <v>9227000</v>
      </c>
      <c r="F349">
        <v>23007000</v>
      </c>
      <c r="G349">
        <v>1</v>
      </c>
    </row>
    <row r="350" spans="1:8" x14ac:dyDescent="0.2">
      <c r="A350">
        <v>93</v>
      </c>
      <c r="B350" t="s">
        <v>11</v>
      </c>
      <c r="C350" t="s">
        <v>104</v>
      </c>
      <c r="D350" t="s">
        <v>949</v>
      </c>
      <c r="E350">
        <v>22265550</v>
      </c>
      <c r="F350">
        <v>22345550</v>
      </c>
      <c r="H350">
        <v>1</v>
      </c>
    </row>
    <row r="351" spans="1:8" x14ac:dyDescent="0.2">
      <c r="A351">
        <v>27</v>
      </c>
      <c r="B351" t="s">
        <v>11</v>
      </c>
      <c r="C351" t="s">
        <v>104</v>
      </c>
      <c r="D351" t="s">
        <v>949</v>
      </c>
      <c r="E351">
        <v>7573000</v>
      </c>
      <c r="F351">
        <v>41071000</v>
      </c>
      <c r="G351">
        <v>1</v>
      </c>
    </row>
    <row r="352" spans="1:8" x14ac:dyDescent="0.2">
      <c r="A352">
        <v>93</v>
      </c>
      <c r="B352" t="s">
        <v>11</v>
      </c>
      <c r="C352" t="s">
        <v>878</v>
      </c>
      <c r="D352" t="s">
        <v>949</v>
      </c>
      <c r="E352">
        <v>6524000</v>
      </c>
      <c r="F352">
        <v>50400000</v>
      </c>
      <c r="G352">
        <v>1</v>
      </c>
    </row>
    <row r="353" spans="1:8" x14ac:dyDescent="0.2">
      <c r="A353">
        <v>116</v>
      </c>
      <c r="B353" t="s">
        <v>11</v>
      </c>
      <c r="C353" t="s">
        <v>878</v>
      </c>
      <c r="D353" t="s">
        <v>949</v>
      </c>
      <c r="E353">
        <v>9267000</v>
      </c>
      <c r="F353">
        <v>9454572.4499999993</v>
      </c>
      <c r="G353">
        <v>1</v>
      </c>
    </row>
    <row r="354" spans="1:8" x14ac:dyDescent="0.2">
      <c r="A354">
        <v>96</v>
      </c>
      <c r="B354" t="s">
        <v>12</v>
      </c>
      <c r="C354" t="s">
        <v>1265</v>
      </c>
      <c r="D354" t="s">
        <v>949</v>
      </c>
      <c r="E354">
        <v>9207000</v>
      </c>
      <c r="F354">
        <v>9490761.9199999999</v>
      </c>
      <c r="G354">
        <v>1</v>
      </c>
    </row>
    <row r="355" spans="1:8" x14ac:dyDescent="0.2">
      <c r="A355">
        <v>4</v>
      </c>
      <c r="B355" t="s">
        <v>103</v>
      </c>
      <c r="C355" t="s">
        <v>1368</v>
      </c>
      <c r="D355" t="s">
        <v>949</v>
      </c>
      <c r="E355">
        <v>9300000</v>
      </c>
      <c r="F355">
        <v>9600000</v>
      </c>
      <c r="G355">
        <v>1</v>
      </c>
    </row>
    <row r="356" spans="1:8" x14ac:dyDescent="0.2">
      <c r="A356">
        <v>4</v>
      </c>
      <c r="B356" t="s">
        <v>11</v>
      </c>
      <c r="C356" t="s">
        <v>84</v>
      </c>
      <c r="D356" t="s">
        <v>950</v>
      </c>
      <c r="E356">
        <v>9238000</v>
      </c>
      <c r="F356">
        <v>9575000</v>
      </c>
      <c r="G356">
        <v>10</v>
      </c>
    </row>
    <row r="357" spans="1:8" x14ac:dyDescent="0.2">
      <c r="A357">
        <v>28</v>
      </c>
      <c r="B357" t="s">
        <v>11</v>
      </c>
      <c r="C357" t="s">
        <v>84</v>
      </c>
      <c r="D357" t="s">
        <v>950</v>
      </c>
      <c r="E357">
        <v>9300000</v>
      </c>
      <c r="F357">
        <v>9587840</v>
      </c>
      <c r="G357">
        <v>1</v>
      </c>
    </row>
    <row r="358" spans="1:8" x14ac:dyDescent="0.2">
      <c r="A358">
        <v>87</v>
      </c>
      <c r="B358" t="s">
        <v>11</v>
      </c>
      <c r="C358" t="s">
        <v>84</v>
      </c>
      <c r="D358" t="s">
        <v>950</v>
      </c>
      <c r="E358">
        <v>9300000</v>
      </c>
      <c r="F358">
        <v>9577209</v>
      </c>
      <c r="G358">
        <v>1</v>
      </c>
    </row>
    <row r="359" spans="1:8" x14ac:dyDescent="0.2">
      <c r="A359">
        <v>105</v>
      </c>
      <c r="B359" t="s">
        <v>11</v>
      </c>
      <c r="C359" t="s">
        <v>84</v>
      </c>
      <c r="D359" t="s">
        <v>950</v>
      </c>
      <c r="E359">
        <v>11605000</v>
      </c>
      <c r="F359">
        <v>11995468.109999999</v>
      </c>
      <c r="G359">
        <v>2</v>
      </c>
    </row>
    <row r="360" spans="1:8" x14ac:dyDescent="0.2">
      <c r="A360">
        <v>96</v>
      </c>
      <c r="B360" t="s">
        <v>73</v>
      </c>
      <c r="C360" t="s">
        <v>890</v>
      </c>
      <c r="D360" t="s">
        <v>953</v>
      </c>
      <c r="E360">
        <v>9271333.3333333302</v>
      </c>
      <c r="F360">
        <v>9615951.6766666695</v>
      </c>
      <c r="G360">
        <v>3</v>
      </c>
    </row>
    <row r="361" spans="1:8" x14ac:dyDescent="0.2">
      <c r="A361">
        <v>4</v>
      </c>
      <c r="B361" t="s">
        <v>74</v>
      </c>
      <c r="C361" t="s">
        <v>786</v>
      </c>
      <c r="D361" t="s">
        <v>955</v>
      </c>
      <c r="E361">
        <v>8497000</v>
      </c>
      <c r="F361">
        <v>24497000</v>
      </c>
      <c r="G361">
        <v>2</v>
      </c>
    </row>
    <row r="362" spans="1:8" x14ac:dyDescent="0.2">
      <c r="A362">
        <v>28</v>
      </c>
      <c r="B362" t="s">
        <v>74</v>
      </c>
      <c r="C362" t="s">
        <v>786</v>
      </c>
      <c r="D362" t="s">
        <v>955</v>
      </c>
      <c r="E362">
        <v>9300000</v>
      </c>
      <c r="F362">
        <v>9606025.0299999993</v>
      </c>
      <c r="G362">
        <v>1</v>
      </c>
    </row>
    <row r="363" spans="1:8" x14ac:dyDescent="0.2">
      <c r="A363">
        <v>87</v>
      </c>
      <c r="B363" t="s">
        <v>74</v>
      </c>
      <c r="C363" t="s">
        <v>786</v>
      </c>
      <c r="D363" t="s">
        <v>955</v>
      </c>
      <c r="E363">
        <v>9300000</v>
      </c>
      <c r="F363">
        <v>9406434.8000000007</v>
      </c>
      <c r="G363">
        <v>1</v>
      </c>
    </row>
    <row r="364" spans="1:8" x14ac:dyDescent="0.2">
      <c r="A364">
        <v>88</v>
      </c>
      <c r="B364" t="s">
        <v>74</v>
      </c>
      <c r="C364" t="s">
        <v>786</v>
      </c>
      <c r="D364" t="s">
        <v>955</v>
      </c>
      <c r="E364">
        <v>22434508.02</v>
      </c>
      <c r="F364">
        <v>22620725.75</v>
      </c>
      <c r="H364">
        <v>1</v>
      </c>
    </row>
    <row r="365" spans="1:8" x14ac:dyDescent="0.2">
      <c r="A365">
        <v>32</v>
      </c>
      <c r="B365" t="s">
        <v>74</v>
      </c>
      <c r="C365" t="s">
        <v>786</v>
      </c>
      <c r="D365" t="s">
        <v>955</v>
      </c>
      <c r="E365">
        <v>20217209.177999999</v>
      </c>
      <c r="F365">
        <v>20217209.177999999</v>
      </c>
      <c r="H365">
        <v>65</v>
      </c>
    </row>
    <row r="366" spans="1:8" x14ac:dyDescent="0.2">
      <c r="A366">
        <v>96</v>
      </c>
      <c r="B366" t="s">
        <v>74</v>
      </c>
      <c r="C366" t="s">
        <v>786</v>
      </c>
      <c r="D366" t="s">
        <v>955</v>
      </c>
      <c r="E366">
        <v>9300000</v>
      </c>
      <c r="F366">
        <v>9570375.0099999998</v>
      </c>
      <c r="G366">
        <v>1</v>
      </c>
    </row>
    <row r="367" spans="1:8" x14ac:dyDescent="0.2">
      <c r="A367">
        <v>4</v>
      </c>
      <c r="B367" t="s">
        <v>105</v>
      </c>
      <c r="C367" t="s">
        <v>884</v>
      </c>
      <c r="D367" t="s">
        <v>956</v>
      </c>
      <c r="E367">
        <v>13950000</v>
      </c>
      <c r="F367">
        <v>14250000</v>
      </c>
      <c r="G367">
        <v>1</v>
      </c>
    </row>
    <row r="368" spans="1:8" x14ac:dyDescent="0.2">
      <c r="A368">
        <v>4</v>
      </c>
      <c r="B368" t="s">
        <v>105</v>
      </c>
      <c r="C368" t="s">
        <v>884</v>
      </c>
      <c r="D368" t="s">
        <v>956</v>
      </c>
      <c r="E368">
        <v>9300000</v>
      </c>
      <c r="F368">
        <v>9600000</v>
      </c>
      <c r="G368">
        <v>2</v>
      </c>
    </row>
    <row r="369" spans="1:8" x14ac:dyDescent="0.2">
      <c r="A369">
        <v>4</v>
      </c>
      <c r="B369" t="s">
        <v>105</v>
      </c>
      <c r="C369" t="s">
        <v>884</v>
      </c>
      <c r="D369" t="s">
        <v>956</v>
      </c>
      <c r="E369">
        <v>19997578.859999999</v>
      </c>
      <c r="F369">
        <v>19997578.859999999</v>
      </c>
      <c r="H369">
        <v>1</v>
      </c>
    </row>
    <row r="370" spans="1:8" x14ac:dyDescent="0.2">
      <c r="A370">
        <v>87</v>
      </c>
      <c r="B370" t="s">
        <v>105</v>
      </c>
      <c r="C370" t="s">
        <v>884</v>
      </c>
      <c r="D370" t="s">
        <v>956</v>
      </c>
      <c r="E370">
        <v>11618000</v>
      </c>
      <c r="F370">
        <v>11998328.475</v>
      </c>
      <c r="G370">
        <v>2</v>
      </c>
    </row>
    <row r="371" spans="1:8" x14ac:dyDescent="0.2">
      <c r="A371">
        <v>4</v>
      </c>
      <c r="B371" t="s">
        <v>105</v>
      </c>
      <c r="C371" t="s">
        <v>108</v>
      </c>
      <c r="D371" t="s">
        <v>957</v>
      </c>
      <c r="E371">
        <v>9241000</v>
      </c>
      <c r="F371">
        <v>9600000</v>
      </c>
      <c r="G371">
        <v>1</v>
      </c>
    </row>
    <row r="372" spans="1:8" x14ac:dyDescent="0.2">
      <c r="A372">
        <v>4</v>
      </c>
      <c r="B372" t="s">
        <v>103</v>
      </c>
      <c r="C372" t="s">
        <v>109</v>
      </c>
      <c r="D372" t="s">
        <v>958</v>
      </c>
      <c r="E372">
        <v>9300000</v>
      </c>
      <c r="F372">
        <v>9800000</v>
      </c>
      <c r="G372">
        <v>1</v>
      </c>
    </row>
    <row r="373" spans="1:8" x14ac:dyDescent="0.2">
      <c r="A373">
        <v>101</v>
      </c>
      <c r="B373" t="s">
        <v>103</v>
      </c>
      <c r="C373" t="s">
        <v>109</v>
      </c>
      <c r="D373" t="s">
        <v>958</v>
      </c>
      <c r="E373">
        <v>9260000</v>
      </c>
      <c r="F373">
        <v>9557000</v>
      </c>
      <c r="G373">
        <v>1</v>
      </c>
    </row>
    <row r="374" spans="1:8" x14ac:dyDescent="0.2">
      <c r="A374">
        <v>96</v>
      </c>
      <c r="B374" t="s">
        <v>103</v>
      </c>
      <c r="C374" t="s">
        <v>109</v>
      </c>
      <c r="D374" t="s">
        <v>958</v>
      </c>
      <c r="E374">
        <v>9273000</v>
      </c>
      <c r="F374">
        <v>9604557.5099999998</v>
      </c>
      <c r="G374">
        <v>1</v>
      </c>
    </row>
    <row r="375" spans="1:8" x14ac:dyDescent="0.2">
      <c r="A375">
        <v>4</v>
      </c>
      <c r="B375" t="s">
        <v>12</v>
      </c>
      <c r="C375" t="s">
        <v>12</v>
      </c>
      <c r="D375" t="s">
        <v>959</v>
      </c>
      <c r="E375">
        <v>8119000</v>
      </c>
      <c r="F375">
        <v>8419000</v>
      </c>
      <c r="G375">
        <v>1</v>
      </c>
    </row>
    <row r="376" spans="1:8" x14ac:dyDescent="0.2">
      <c r="A376">
        <v>93</v>
      </c>
      <c r="B376" t="s">
        <v>12</v>
      </c>
      <c r="C376" t="s">
        <v>12</v>
      </c>
      <c r="D376" t="s">
        <v>959</v>
      </c>
      <c r="E376">
        <v>42937585.310000002</v>
      </c>
      <c r="F376">
        <v>43083884.950000003</v>
      </c>
      <c r="H376">
        <v>1</v>
      </c>
    </row>
    <row r="377" spans="1:8" x14ac:dyDescent="0.2">
      <c r="A377">
        <v>27</v>
      </c>
      <c r="B377" t="s">
        <v>12</v>
      </c>
      <c r="C377" t="s">
        <v>12</v>
      </c>
      <c r="D377" t="s">
        <v>959</v>
      </c>
      <c r="E377">
        <v>5978000</v>
      </c>
      <c r="F377">
        <v>30805000</v>
      </c>
      <c r="G377">
        <v>1</v>
      </c>
    </row>
    <row r="378" spans="1:8" x14ac:dyDescent="0.2">
      <c r="A378">
        <v>93</v>
      </c>
      <c r="B378" t="s">
        <v>11</v>
      </c>
      <c r="C378" t="s">
        <v>898</v>
      </c>
      <c r="D378" t="s">
        <v>898</v>
      </c>
      <c r="E378">
        <v>25073895.98</v>
      </c>
      <c r="F378">
        <v>25073895.98</v>
      </c>
      <c r="H378">
        <v>1</v>
      </c>
    </row>
    <row r="379" spans="1:8" x14ac:dyDescent="0.2">
      <c r="A379">
        <v>96</v>
      </c>
      <c r="B379" t="s">
        <v>103</v>
      </c>
      <c r="C379" t="s">
        <v>109</v>
      </c>
      <c r="D379" t="s">
        <v>960</v>
      </c>
      <c r="E379">
        <v>9300000</v>
      </c>
      <c r="F379">
        <v>9604557.5099999998</v>
      </c>
      <c r="G379">
        <v>1</v>
      </c>
    </row>
    <row r="380" spans="1:8" x14ac:dyDescent="0.2">
      <c r="A380">
        <v>93</v>
      </c>
      <c r="B380" t="s">
        <v>11</v>
      </c>
      <c r="C380" t="s">
        <v>83</v>
      </c>
      <c r="D380" t="s">
        <v>962</v>
      </c>
      <c r="E380">
        <v>9182000</v>
      </c>
      <c r="F380">
        <v>15262821.130000001</v>
      </c>
      <c r="G380">
        <v>1</v>
      </c>
    </row>
    <row r="381" spans="1:8" x14ac:dyDescent="0.2">
      <c r="A381">
        <v>93</v>
      </c>
      <c r="B381" t="s">
        <v>11</v>
      </c>
      <c r="C381" t="s">
        <v>83</v>
      </c>
      <c r="D381" t="s">
        <v>962</v>
      </c>
      <c r="E381">
        <v>9300000</v>
      </c>
      <c r="F381">
        <v>9800000</v>
      </c>
      <c r="G381">
        <v>1</v>
      </c>
    </row>
    <row r="382" spans="1:8" x14ac:dyDescent="0.2">
      <c r="A382">
        <v>27</v>
      </c>
      <c r="B382" t="s">
        <v>11</v>
      </c>
      <c r="C382" t="s">
        <v>83</v>
      </c>
      <c r="D382" t="s">
        <v>962</v>
      </c>
      <c r="E382">
        <v>6902000</v>
      </c>
      <c r="F382">
        <v>14343000</v>
      </c>
      <c r="G382">
        <v>1</v>
      </c>
    </row>
    <row r="383" spans="1:8" x14ac:dyDescent="0.2">
      <c r="A383">
        <v>22</v>
      </c>
      <c r="B383" t="s">
        <v>11</v>
      </c>
      <c r="C383" t="s">
        <v>83</v>
      </c>
      <c r="D383" t="s">
        <v>962</v>
      </c>
      <c r="E383">
        <v>7322000</v>
      </c>
      <c r="F383">
        <v>62164970.329999998</v>
      </c>
      <c r="G383">
        <v>1</v>
      </c>
    </row>
    <row r="384" spans="1:8" x14ac:dyDescent="0.2">
      <c r="A384">
        <v>117</v>
      </c>
      <c r="B384" t="s">
        <v>11</v>
      </c>
      <c r="C384" t="s">
        <v>84</v>
      </c>
      <c r="D384" t="s">
        <v>993</v>
      </c>
      <c r="E384">
        <v>8833000</v>
      </c>
      <c r="F384">
        <v>9511293.75</v>
      </c>
      <c r="G384">
        <v>1</v>
      </c>
    </row>
    <row r="385" spans="1:8" x14ac:dyDescent="0.2">
      <c r="A385">
        <v>108</v>
      </c>
      <c r="B385" t="s">
        <v>11</v>
      </c>
      <c r="C385" t="s">
        <v>84</v>
      </c>
      <c r="D385" t="s">
        <v>993</v>
      </c>
      <c r="E385">
        <v>9300000</v>
      </c>
      <c r="F385">
        <v>9530000</v>
      </c>
      <c r="G385">
        <v>1</v>
      </c>
    </row>
    <row r="386" spans="1:8" x14ac:dyDescent="0.2">
      <c r="A386">
        <v>120</v>
      </c>
      <c r="B386" t="s">
        <v>11</v>
      </c>
      <c r="C386" t="s">
        <v>84</v>
      </c>
      <c r="D386" t="s">
        <v>993</v>
      </c>
      <c r="E386">
        <v>9300000</v>
      </c>
      <c r="F386">
        <v>9910665</v>
      </c>
      <c r="G386">
        <v>1</v>
      </c>
    </row>
    <row r="387" spans="1:8" x14ac:dyDescent="0.2">
      <c r="A387">
        <v>4</v>
      </c>
      <c r="B387" t="s">
        <v>105</v>
      </c>
      <c r="C387" t="s">
        <v>107</v>
      </c>
      <c r="D387" t="s">
        <v>994</v>
      </c>
      <c r="E387">
        <v>7154000</v>
      </c>
      <c r="F387">
        <v>9600000</v>
      </c>
      <c r="G387">
        <v>1</v>
      </c>
    </row>
    <row r="388" spans="1:8" x14ac:dyDescent="0.2">
      <c r="A388">
        <v>22</v>
      </c>
      <c r="B388" t="s">
        <v>105</v>
      </c>
      <c r="C388" t="s">
        <v>107</v>
      </c>
      <c r="D388" t="s">
        <v>994</v>
      </c>
      <c r="E388">
        <v>8791000</v>
      </c>
      <c r="F388">
        <v>29691000</v>
      </c>
      <c r="G388">
        <v>1</v>
      </c>
    </row>
    <row r="389" spans="1:8" x14ac:dyDescent="0.2">
      <c r="A389">
        <v>93</v>
      </c>
      <c r="B389" t="s">
        <v>11</v>
      </c>
      <c r="C389" t="s">
        <v>104</v>
      </c>
      <c r="D389" t="s">
        <v>995</v>
      </c>
      <c r="E389">
        <v>9257000</v>
      </c>
      <c r="F389">
        <v>26571687.405000001</v>
      </c>
      <c r="G389">
        <v>2</v>
      </c>
    </row>
    <row r="390" spans="1:8" x14ac:dyDescent="0.2">
      <c r="A390">
        <v>93</v>
      </c>
      <c r="B390" t="s">
        <v>11</v>
      </c>
      <c r="C390" t="s">
        <v>104</v>
      </c>
      <c r="D390" t="s">
        <v>995</v>
      </c>
      <c r="E390">
        <v>8962333.3333333302</v>
      </c>
      <c r="F390">
        <v>12302277.460000001</v>
      </c>
      <c r="G390">
        <v>3</v>
      </c>
    </row>
    <row r="391" spans="1:8" x14ac:dyDescent="0.2">
      <c r="A391">
        <v>32</v>
      </c>
      <c r="B391" t="s">
        <v>11</v>
      </c>
      <c r="C391" t="s">
        <v>104</v>
      </c>
      <c r="D391" t="s">
        <v>995</v>
      </c>
      <c r="E391">
        <v>9300000</v>
      </c>
      <c r="F391">
        <v>11561139.945</v>
      </c>
      <c r="G391">
        <v>2</v>
      </c>
    </row>
    <row r="392" spans="1:8" x14ac:dyDescent="0.2">
      <c r="A392">
        <v>117</v>
      </c>
      <c r="B392" t="s">
        <v>11</v>
      </c>
      <c r="C392" t="s">
        <v>104</v>
      </c>
      <c r="D392" t="s">
        <v>995</v>
      </c>
      <c r="E392">
        <v>9300000</v>
      </c>
      <c r="F392">
        <v>9511293.75</v>
      </c>
      <c r="G392">
        <v>2</v>
      </c>
    </row>
    <row r="393" spans="1:8" x14ac:dyDescent="0.2">
      <c r="A393">
        <v>28</v>
      </c>
      <c r="B393" t="s">
        <v>73</v>
      </c>
      <c r="C393" t="s">
        <v>888</v>
      </c>
      <c r="D393" t="s">
        <v>996</v>
      </c>
      <c r="E393">
        <v>9300000</v>
      </c>
      <c r="F393">
        <v>9606025.0299999993</v>
      </c>
      <c r="G393">
        <v>1</v>
      </c>
    </row>
    <row r="394" spans="1:8" x14ac:dyDescent="0.2">
      <c r="A394">
        <v>117</v>
      </c>
      <c r="B394" t="s">
        <v>73</v>
      </c>
      <c r="C394" t="s">
        <v>888</v>
      </c>
      <c r="D394" t="s">
        <v>996</v>
      </c>
      <c r="E394">
        <v>9001000</v>
      </c>
      <c r="F394">
        <v>9511293.75</v>
      </c>
      <c r="G394">
        <v>1</v>
      </c>
    </row>
    <row r="395" spans="1:8" x14ac:dyDescent="0.2">
      <c r="A395">
        <v>105</v>
      </c>
      <c r="B395" t="s">
        <v>73</v>
      </c>
      <c r="C395" t="s">
        <v>888</v>
      </c>
      <c r="D395" t="s">
        <v>996</v>
      </c>
      <c r="E395">
        <v>9242333.3333333302</v>
      </c>
      <c r="F395">
        <v>9599947.1733333301</v>
      </c>
      <c r="G395">
        <v>3</v>
      </c>
    </row>
    <row r="396" spans="1:8" x14ac:dyDescent="0.2">
      <c r="A396">
        <v>4</v>
      </c>
      <c r="B396" t="s">
        <v>103</v>
      </c>
      <c r="C396" t="s">
        <v>103</v>
      </c>
      <c r="D396" t="s">
        <v>997</v>
      </c>
      <c r="E396">
        <v>9300000</v>
      </c>
      <c r="F396">
        <v>9600000</v>
      </c>
      <c r="G396">
        <v>1</v>
      </c>
    </row>
    <row r="397" spans="1:8" x14ac:dyDescent="0.2">
      <c r="A397">
        <v>27</v>
      </c>
      <c r="B397" t="s">
        <v>103</v>
      </c>
      <c r="C397" t="s">
        <v>103</v>
      </c>
      <c r="D397" t="s">
        <v>997</v>
      </c>
      <c r="E397">
        <v>0</v>
      </c>
      <c r="F397">
        <v>2</v>
      </c>
      <c r="G397">
        <v>1</v>
      </c>
    </row>
    <row r="398" spans="1:8" x14ac:dyDescent="0.2">
      <c r="A398">
        <v>27</v>
      </c>
      <c r="B398" t="s">
        <v>103</v>
      </c>
      <c r="C398" t="s">
        <v>103</v>
      </c>
      <c r="D398" t="s">
        <v>997</v>
      </c>
      <c r="E398">
        <v>16973537.210000001</v>
      </c>
      <c r="F398">
        <v>16973537.210000001</v>
      </c>
      <c r="H398">
        <v>1</v>
      </c>
    </row>
    <row r="399" spans="1:8" x14ac:dyDescent="0.2">
      <c r="A399">
        <v>28</v>
      </c>
      <c r="B399" t="s">
        <v>74</v>
      </c>
      <c r="C399" t="s">
        <v>72</v>
      </c>
      <c r="D399" t="s">
        <v>998</v>
      </c>
      <c r="E399">
        <v>9293333.3333333302</v>
      </c>
      <c r="F399">
        <v>9587764.6666666698</v>
      </c>
      <c r="G399">
        <v>6</v>
      </c>
    </row>
    <row r="400" spans="1:8" x14ac:dyDescent="0.2">
      <c r="A400">
        <v>87</v>
      </c>
      <c r="B400" t="s">
        <v>74</v>
      </c>
      <c r="C400" t="s">
        <v>72</v>
      </c>
      <c r="D400" t="s">
        <v>998</v>
      </c>
      <c r="E400">
        <v>9300000</v>
      </c>
      <c r="F400">
        <v>9410581.6699999999</v>
      </c>
      <c r="G400">
        <v>1</v>
      </c>
    </row>
    <row r="401" spans="1:8" x14ac:dyDescent="0.2">
      <c r="A401">
        <v>88</v>
      </c>
      <c r="B401" t="s">
        <v>74</v>
      </c>
      <c r="C401" t="s">
        <v>72</v>
      </c>
      <c r="D401" t="s">
        <v>998</v>
      </c>
      <c r="E401">
        <v>16194046.130000001</v>
      </c>
      <c r="F401">
        <v>16345780.18</v>
      </c>
      <c r="H401">
        <v>1</v>
      </c>
    </row>
    <row r="402" spans="1:8" x14ac:dyDescent="0.2">
      <c r="A402">
        <v>4</v>
      </c>
      <c r="B402" t="s">
        <v>11</v>
      </c>
      <c r="C402" t="s">
        <v>95</v>
      </c>
      <c r="D402" t="s">
        <v>1008</v>
      </c>
      <c r="E402">
        <v>9085000</v>
      </c>
      <c r="F402">
        <v>9385000</v>
      </c>
      <c r="G402">
        <v>1</v>
      </c>
    </row>
    <row r="403" spans="1:8" x14ac:dyDescent="0.2">
      <c r="A403">
        <v>121</v>
      </c>
      <c r="B403" t="s">
        <v>11</v>
      </c>
      <c r="C403" t="s">
        <v>95</v>
      </c>
      <c r="D403" t="s">
        <v>1008</v>
      </c>
      <c r="E403">
        <v>9043000</v>
      </c>
      <c r="F403">
        <v>14015204.01</v>
      </c>
      <c r="G403">
        <v>1</v>
      </c>
    </row>
    <row r="404" spans="1:8" x14ac:dyDescent="0.2">
      <c r="A404">
        <v>4</v>
      </c>
      <c r="B404" t="s">
        <v>11</v>
      </c>
      <c r="C404" t="s">
        <v>84</v>
      </c>
      <c r="D404" t="s">
        <v>1009</v>
      </c>
      <c r="E404">
        <v>13950000</v>
      </c>
      <c r="F404">
        <v>14250000</v>
      </c>
      <c r="G404">
        <v>1</v>
      </c>
    </row>
    <row r="405" spans="1:8" x14ac:dyDescent="0.2">
      <c r="A405">
        <v>105</v>
      </c>
      <c r="B405" t="s">
        <v>11</v>
      </c>
      <c r="C405" t="s">
        <v>84</v>
      </c>
      <c r="D405" t="s">
        <v>1009</v>
      </c>
      <c r="E405">
        <v>9300000</v>
      </c>
      <c r="F405">
        <v>9599973.5399999991</v>
      </c>
      <c r="G405">
        <v>1</v>
      </c>
    </row>
    <row r="406" spans="1:8" x14ac:dyDescent="0.2">
      <c r="A406">
        <v>4</v>
      </c>
      <c r="B406" t="s">
        <v>11</v>
      </c>
      <c r="C406" t="s">
        <v>84</v>
      </c>
      <c r="D406" t="s">
        <v>1010</v>
      </c>
      <c r="E406">
        <v>9256000</v>
      </c>
      <c r="F406">
        <v>9566666.6666666698</v>
      </c>
      <c r="G406">
        <v>3</v>
      </c>
    </row>
    <row r="407" spans="1:8" x14ac:dyDescent="0.2">
      <c r="A407">
        <v>4</v>
      </c>
      <c r="B407" t="s">
        <v>11</v>
      </c>
      <c r="C407" t="s">
        <v>84</v>
      </c>
      <c r="D407" t="s">
        <v>1010</v>
      </c>
      <c r="E407">
        <v>8619571.4285714291</v>
      </c>
      <c r="F407">
        <v>10885714.2857143</v>
      </c>
      <c r="G407">
        <v>7</v>
      </c>
    </row>
    <row r="408" spans="1:8" x14ac:dyDescent="0.2">
      <c r="A408">
        <v>28</v>
      </c>
      <c r="B408" t="s">
        <v>11</v>
      </c>
      <c r="C408" t="s">
        <v>84</v>
      </c>
      <c r="D408" t="s">
        <v>1010</v>
      </c>
      <c r="E408">
        <v>9267000</v>
      </c>
      <c r="F408">
        <v>9605652.1300000008</v>
      </c>
      <c r="G408">
        <v>1</v>
      </c>
    </row>
    <row r="409" spans="1:8" x14ac:dyDescent="0.2">
      <c r="A409">
        <v>116</v>
      </c>
      <c r="B409" t="s">
        <v>11</v>
      </c>
      <c r="C409" t="s">
        <v>84</v>
      </c>
      <c r="D409" t="s">
        <v>1010</v>
      </c>
      <c r="E409">
        <v>9300000</v>
      </c>
      <c r="F409">
        <v>9466708.0800000001</v>
      </c>
      <c r="G409">
        <v>1</v>
      </c>
    </row>
    <row r="410" spans="1:8" x14ac:dyDescent="0.2">
      <c r="A410">
        <v>96</v>
      </c>
      <c r="B410" t="s">
        <v>11</v>
      </c>
      <c r="C410" t="s">
        <v>84</v>
      </c>
      <c r="D410" t="s">
        <v>1010</v>
      </c>
      <c r="E410">
        <v>13950000</v>
      </c>
      <c r="F410">
        <v>14388245.75</v>
      </c>
      <c r="G410">
        <v>1</v>
      </c>
    </row>
    <row r="411" spans="1:8" x14ac:dyDescent="0.2">
      <c r="A411">
        <v>121</v>
      </c>
      <c r="B411" t="s">
        <v>11</v>
      </c>
      <c r="C411" t="s">
        <v>84</v>
      </c>
      <c r="D411" t="s">
        <v>1010</v>
      </c>
      <c r="E411">
        <v>13950000</v>
      </c>
      <c r="F411">
        <v>14422720</v>
      </c>
      <c r="G411">
        <v>1</v>
      </c>
    </row>
    <row r="412" spans="1:8" x14ac:dyDescent="0.2">
      <c r="A412">
        <v>105</v>
      </c>
      <c r="B412" t="s">
        <v>11</v>
      </c>
      <c r="C412" t="s">
        <v>84</v>
      </c>
      <c r="D412" t="s">
        <v>1010</v>
      </c>
      <c r="E412">
        <v>9280000</v>
      </c>
      <c r="F412">
        <v>9599747.5399999991</v>
      </c>
      <c r="G412">
        <v>1</v>
      </c>
    </row>
    <row r="413" spans="1:8" x14ac:dyDescent="0.2">
      <c r="A413">
        <v>105</v>
      </c>
      <c r="B413" t="s">
        <v>11</v>
      </c>
      <c r="C413" t="s">
        <v>84</v>
      </c>
      <c r="D413" t="s">
        <v>1010</v>
      </c>
      <c r="E413">
        <v>9300000</v>
      </c>
      <c r="F413">
        <v>9599973.5399999991</v>
      </c>
      <c r="G413">
        <v>1</v>
      </c>
    </row>
    <row r="414" spans="1:8" x14ac:dyDescent="0.2">
      <c r="A414">
        <v>4</v>
      </c>
      <c r="B414" t="s">
        <v>11</v>
      </c>
      <c r="C414" t="s">
        <v>84</v>
      </c>
      <c r="D414" t="s">
        <v>1011</v>
      </c>
      <c r="E414">
        <v>13775000</v>
      </c>
      <c r="F414">
        <v>14250000</v>
      </c>
      <c r="G414">
        <v>1</v>
      </c>
    </row>
    <row r="415" spans="1:8" x14ac:dyDescent="0.2">
      <c r="A415">
        <v>4</v>
      </c>
      <c r="B415" t="s">
        <v>11</v>
      </c>
      <c r="C415" t="s">
        <v>84</v>
      </c>
      <c r="D415" t="s">
        <v>1011</v>
      </c>
      <c r="E415">
        <v>9115166.6666666698</v>
      </c>
      <c r="F415">
        <v>10205833.3333333</v>
      </c>
      <c r="G415">
        <v>6</v>
      </c>
    </row>
    <row r="416" spans="1:8" x14ac:dyDescent="0.2">
      <c r="A416">
        <v>28</v>
      </c>
      <c r="B416" t="s">
        <v>11</v>
      </c>
      <c r="C416" t="s">
        <v>523</v>
      </c>
      <c r="D416" t="s">
        <v>1012</v>
      </c>
      <c r="E416">
        <v>8371000</v>
      </c>
      <c r="F416">
        <v>9595527.3300000001</v>
      </c>
      <c r="G416">
        <v>1</v>
      </c>
    </row>
    <row r="417" spans="1:8" x14ac:dyDescent="0.2">
      <c r="A417">
        <v>93</v>
      </c>
      <c r="B417" t="s">
        <v>11</v>
      </c>
      <c r="C417" t="s">
        <v>523</v>
      </c>
      <c r="D417" t="s">
        <v>1012</v>
      </c>
      <c r="E417">
        <v>9267000</v>
      </c>
      <c r="F417">
        <v>13284000</v>
      </c>
      <c r="G417">
        <v>1</v>
      </c>
    </row>
    <row r="418" spans="1:8" x14ac:dyDescent="0.2">
      <c r="A418">
        <v>105</v>
      </c>
      <c r="B418" t="s">
        <v>11</v>
      </c>
      <c r="C418" t="s">
        <v>523</v>
      </c>
      <c r="D418" t="s">
        <v>1012</v>
      </c>
      <c r="E418">
        <v>9296500</v>
      </c>
      <c r="F418">
        <v>9599973.5399999991</v>
      </c>
      <c r="G418">
        <v>2</v>
      </c>
    </row>
    <row r="419" spans="1:8" x14ac:dyDescent="0.2">
      <c r="A419">
        <v>28</v>
      </c>
      <c r="B419" t="s">
        <v>11</v>
      </c>
      <c r="C419" t="s">
        <v>99</v>
      </c>
      <c r="D419" t="s">
        <v>1013</v>
      </c>
      <c r="E419">
        <v>9300000</v>
      </c>
      <c r="F419">
        <v>10344024.560000001</v>
      </c>
      <c r="G419">
        <v>1</v>
      </c>
    </row>
    <row r="420" spans="1:8" x14ac:dyDescent="0.2">
      <c r="A420">
        <v>96</v>
      </c>
      <c r="B420" t="s">
        <v>11</v>
      </c>
      <c r="C420" t="s">
        <v>99</v>
      </c>
      <c r="D420" t="s">
        <v>1013</v>
      </c>
      <c r="E420">
        <v>9169000</v>
      </c>
      <c r="F420">
        <v>9483539.7599999998</v>
      </c>
      <c r="G420">
        <v>1</v>
      </c>
    </row>
    <row r="421" spans="1:8" x14ac:dyDescent="0.2">
      <c r="A421">
        <v>121</v>
      </c>
      <c r="B421" t="s">
        <v>11</v>
      </c>
      <c r="C421" t="s">
        <v>99</v>
      </c>
      <c r="D421" t="s">
        <v>1013</v>
      </c>
      <c r="E421">
        <v>17313046.75</v>
      </c>
      <c r="F421">
        <v>17318046.75</v>
      </c>
      <c r="H421">
        <v>1</v>
      </c>
    </row>
    <row r="422" spans="1:8" x14ac:dyDescent="0.2">
      <c r="A422">
        <v>4</v>
      </c>
      <c r="B422" t="s">
        <v>73</v>
      </c>
      <c r="C422" t="s">
        <v>665</v>
      </c>
      <c r="D422" t="s">
        <v>1014</v>
      </c>
      <c r="E422">
        <v>9300000</v>
      </c>
      <c r="F422">
        <v>9600000</v>
      </c>
      <c r="G422">
        <v>1</v>
      </c>
    </row>
    <row r="423" spans="1:8" x14ac:dyDescent="0.2">
      <c r="A423">
        <v>32</v>
      </c>
      <c r="B423" t="s">
        <v>73</v>
      </c>
      <c r="C423" t="s">
        <v>665</v>
      </c>
      <c r="D423" t="s">
        <v>1014</v>
      </c>
      <c r="E423">
        <v>9280000</v>
      </c>
      <c r="F423">
        <v>11610187.439999999</v>
      </c>
      <c r="G423">
        <v>3</v>
      </c>
    </row>
    <row r="424" spans="1:8" x14ac:dyDescent="0.2">
      <c r="A424">
        <v>4</v>
      </c>
      <c r="B424" t="s">
        <v>11</v>
      </c>
      <c r="C424" t="s">
        <v>951</v>
      </c>
      <c r="D424" t="s">
        <v>1014</v>
      </c>
      <c r="E424">
        <v>9300000</v>
      </c>
      <c r="F424">
        <v>9600000</v>
      </c>
      <c r="G424">
        <v>1</v>
      </c>
    </row>
    <row r="425" spans="1:8" x14ac:dyDescent="0.2">
      <c r="A425">
        <v>93</v>
      </c>
      <c r="B425" t="s">
        <v>11</v>
      </c>
      <c r="C425" t="s">
        <v>951</v>
      </c>
      <c r="D425" t="s">
        <v>1014</v>
      </c>
      <c r="E425">
        <v>9227000</v>
      </c>
      <c r="F425">
        <v>19917000</v>
      </c>
      <c r="G425">
        <v>1</v>
      </c>
    </row>
    <row r="426" spans="1:8" x14ac:dyDescent="0.2">
      <c r="A426">
        <v>4</v>
      </c>
      <c r="B426" t="s">
        <v>12</v>
      </c>
      <c r="C426" t="s">
        <v>85</v>
      </c>
      <c r="D426" t="s">
        <v>1015</v>
      </c>
      <c r="E426">
        <v>8160000</v>
      </c>
      <c r="F426">
        <v>8460000</v>
      </c>
      <c r="G426">
        <v>1</v>
      </c>
    </row>
    <row r="427" spans="1:8" x14ac:dyDescent="0.2">
      <c r="A427">
        <v>4</v>
      </c>
      <c r="B427" t="s">
        <v>74</v>
      </c>
      <c r="C427" t="s">
        <v>75</v>
      </c>
      <c r="D427" t="s">
        <v>1016</v>
      </c>
      <c r="E427">
        <v>9286500</v>
      </c>
      <c r="F427">
        <v>17560145.82</v>
      </c>
      <c r="G427">
        <v>2</v>
      </c>
    </row>
    <row r="428" spans="1:8" x14ac:dyDescent="0.2">
      <c r="A428">
        <v>93</v>
      </c>
      <c r="B428" t="s">
        <v>74</v>
      </c>
      <c r="C428" t="s">
        <v>75</v>
      </c>
      <c r="D428" t="s">
        <v>1016</v>
      </c>
      <c r="E428">
        <v>9188000</v>
      </c>
      <c r="F428">
        <v>23477203.609999999</v>
      </c>
      <c r="G428">
        <v>1</v>
      </c>
    </row>
    <row r="429" spans="1:8" x14ac:dyDescent="0.2">
      <c r="A429">
        <v>93</v>
      </c>
      <c r="B429" t="s">
        <v>74</v>
      </c>
      <c r="C429" t="s">
        <v>75</v>
      </c>
      <c r="D429" t="s">
        <v>1016</v>
      </c>
      <c r="E429">
        <v>6503400</v>
      </c>
      <c r="F429">
        <v>10065070.800000001</v>
      </c>
      <c r="G429">
        <v>5</v>
      </c>
    </row>
    <row r="430" spans="1:8" x14ac:dyDescent="0.2">
      <c r="A430">
        <v>88</v>
      </c>
      <c r="B430" t="s">
        <v>74</v>
      </c>
      <c r="C430" t="s">
        <v>75</v>
      </c>
      <c r="D430" t="s">
        <v>1016</v>
      </c>
      <c r="E430">
        <v>18911091.34</v>
      </c>
      <c r="F430">
        <v>19072059.059999999</v>
      </c>
      <c r="H430">
        <v>1</v>
      </c>
    </row>
    <row r="431" spans="1:8" x14ac:dyDescent="0.2">
      <c r="A431">
        <v>105</v>
      </c>
      <c r="B431" t="s">
        <v>74</v>
      </c>
      <c r="C431" t="s">
        <v>1018</v>
      </c>
      <c r="D431" t="s">
        <v>1018</v>
      </c>
      <c r="E431">
        <v>13950000</v>
      </c>
      <c r="F431">
        <v>14391414.68</v>
      </c>
      <c r="G431">
        <v>1</v>
      </c>
    </row>
    <row r="432" spans="1:8" x14ac:dyDescent="0.2">
      <c r="A432">
        <v>28</v>
      </c>
      <c r="B432" t="s">
        <v>105</v>
      </c>
      <c r="C432" t="s">
        <v>488</v>
      </c>
      <c r="D432" t="s">
        <v>1019</v>
      </c>
      <c r="E432">
        <v>9267000</v>
      </c>
      <c r="F432">
        <v>9571390.5299999993</v>
      </c>
      <c r="G432">
        <v>1</v>
      </c>
    </row>
    <row r="433" spans="1:8" x14ac:dyDescent="0.2">
      <c r="A433">
        <v>93</v>
      </c>
      <c r="B433" t="s">
        <v>105</v>
      </c>
      <c r="C433" t="s">
        <v>488</v>
      </c>
      <c r="D433" t="s">
        <v>1019</v>
      </c>
      <c r="E433">
        <v>16158468.029999999</v>
      </c>
      <c r="F433">
        <v>16304725.73</v>
      </c>
      <c r="H433">
        <v>1</v>
      </c>
    </row>
    <row r="434" spans="1:8" x14ac:dyDescent="0.2">
      <c r="A434">
        <v>108</v>
      </c>
      <c r="B434" t="s">
        <v>105</v>
      </c>
      <c r="C434" t="s">
        <v>488</v>
      </c>
      <c r="D434" t="s">
        <v>1019</v>
      </c>
      <c r="E434">
        <v>9300000</v>
      </c>
      <c r="F434">
        <v>9530000</v>
      </c>
      <c r="G434">
        <v>1</v>
      </c>
    </row>
    <row r="435" spans="1:8" x14ac:dyDescent="0.2">
      <c r="A435">
        <v>4</v>
      </c>
      <c r="B435" t="s">
        <v>105</v>
      </c>
      <c r="C435" t="s">
        <v>108</v>
      </c>
      <c r="D435" t="s">
        <v>1020</v>
      </c>
      <c r="E435">
        <v>7750000</v>
      </c>
      <c r="F435">
        <v>11066666.6666667</v>
      </c>
      <c r="G435">
        <v>3</v>
      </c>
    </row>
    <row r="436" spans="1:8" x14ac:dyDescent="0.2">
      <c r="A436">
        <v>117</v>
      </c>
      <c r="B436" t="s">
        <v>103</v>
      </c>
      <c r="C436" t="s">
        <v>877</v>
      </c>
      <c r="D436" t="s">
        <v>1021</v>
      </c>
      <c r="E436">
        <v>9273000</v>
      </c>
      <c r="F436">
        <v>9511293.75</v>
      </c>
      <c r="G436">
        <v>1</v>
      </c>
    </row>
    <row r="437" spans="1:8" x14ac:dyDescent="0.2">
      <c r="A437">
        <v>4</v>
      </c>
      <c r="B437" t="s">
        <v>73</v>
      </c>
      <c r="C437" t="s">
        <v>1022</v>
      </c>
      <c r="D437" t="s">
        <v>1021</v>
      </c>
      <c r="E437">
        <v>9257000</v>
      </c>
      <c r="F437">
        <v>9550000</v>
      </c>
      <c r="G437">
        <v>2</v>
      </c>
    </row>
    <row r="438" spans="1:8" x14ac:dyDescent="0.2">
      <c r="A438">
        <v>27</v>
      </c>
      <c r="B438" t="s">
        <v>73</v>
      </c>
      <c r="C438" t="s">
        <v>1022</v>
      </c>
      <c r="D438" t="s">
        <v>1021</v>
      </c>
      <c r="E438">
        <v>8329000</v>
      </c>
      <c r="F438">
        <v>30034000</v>
      </c>
      <c r="G438">
        <v>1</v>
      </c>
    </row>
    <row r="439" spans="1:8" x14ac:dyDescent="0.2">
      <c r="A439">
        <v>32</v>
      </c>
      <c r="B439" t="s">
        <v>73</v>
      </c>
      <c r="C439" t="s">
        <v>1022</v>
      </c>
      <c r="D439" t="s">
        <v>1021</v>
      </c>
      <c r="E439">
        <v>9300000</v>
      </c>
      <c r="F439">
        <v>9957704.0700000003</v>
      </c>
      <c r="G439">
        <v>1</v>
      </c>
    </row>
    <row r="440" spans="1:8" x14ac:dyDescent="0.2">
      <c r="A440">
        <v>93</v>
      </c>
      <c r="B440" t="s">
        <v>73</v>
      </c>
      <c r="C440" t="s">
        <v>1022</v>
      </c>
      <c r="D440" t="s">
        <v>1022</v>
      </c>
      <c r="E440">
        <v>9257000</v>
      </c>
      <c r="F440">
        <v>9668000</v>
      </c>
      <c r="G440">
        <v>2</v>
      </c>
    </row>
    <row r="441" spans="1:8" x14ac:dyDescent="0.2">
      <c r="A441">
        <v>27</v>
      </c>
      <c r="B441" t="s">
        <v>73</v>
      </c>
      <c r="C441" t="s">
        <v>1022</v>
      </c>
      <c r="D441" t="s">
        <v>1022</v>
      </c>
      <c r="E441">
        <v>9127000</v>
      </c>
      <c r="F441">
        <v>26559000</v>
      </c>
      <c r="G441">
        <v>1</v>
      </c>
    </row>
    <row r="442" spans="1:8" x14ac:dyDescent="0.2">
      <c r="A442">
        <v>22</v>
      </c>
      <c r="B442" t="s">
        <v>73</v>
      </c>
      <c r="C442" t="s">
        <v>1022</v>
      </c>
      <c r="D442" t="s">
        <v>1022</v>
      </c>
      <c r="E442">
        <v>7741500</v>
      </c>
      <c r="F442">
        <v>43884999.994999997</v>
      </c>
      <c r="G442">
        <v>2</v>
      </c>
    </row>
    <row r="443" spans="1:8" x14ac:dyDescent="0.2">
      <c r="A443">
        <v>96</v>
      </c>
      <c r="B443" t="s">
        <v>73</v>
      </c>
      <c r="C443" t="s">
        <v>1022</v>
      </c>
      <c r="D443" t="s">
        <v>1022</v>
      </c>
      <c r="E443">
        <v>9300000</v>
      </c>
      <c r="F443">
        <v>9604557.5099999998</v>
      </c>
      <c r="G443">
        <v>1</v>
      </c>
    </row>
    <row r="444" spans="1:8" x14ac:dyDescent="0.2">
      <c r="A444">
        <v>116</v>
      </c>
      <c r="B444" t="s">
        <v>11</v>
      </c>
      <c r="C444" t="s">
        <v>798</v>
      </c>
      <c r="D444" t="s">
        <v>1023</v>
      </c>
      <c r="E444">
        <v>9300000</v>
      </c>
      <c r="F444">
        <v>9466708.0800000001</v>
      </c>
      <c r="G444">
        <v>1</v>
      </c>
    </row>
    <row r="445" spans="1:8" x14ac:dyDescent="0.2">
      <c r="A445">
        <v>87</v>
      </c>
      <c r="B445" t="s">
        <v>103</v>
      </c>
      <c r="C445" t="s">
        <v>660</v>
      </c>
      <c r="D445" t="s">
        <v>1024</v>
      </c>
      <c r="E445">
        <v>9300000</v>
      </c>
      <c r="F445">
        <v>9571841.7899999991</v>
      </c>
      <c r="G445">
        <v>1</v>
      </c>
    </row>
    <row r="446" spans="1:8" x14ac:dyDescent="0.2">
      <c r="A446">
        <v>93</v>
      </c>
      <c r="B446" t="s">
        <v>103</v>
      </c>
      <c r="C446" t="s">
        <v>799</v>
      </c>
      <c r="D446" t="s">
        <v>1024</v>
      </c>
      <c r="E446">
        <v>6818000</v>
      </c>
      <c r="F446">
        <v>47157406.18</v>
      </c>
      <c r="G446">
        <v>1</v>
      </c>
    </row>
    <row r="447" spans="1:8" x14ac:dyDescent="0.2">
      <c r="A447">
        <v>32</v>
      </c>
      <c r="B447" t="s">
        <v>103</v>
      </c>
      <c r="C447" t="s">
        <v>799</v>
      </c>
      <c r="D447" t="s">
        <v>1024</v>
      </c>
      <c r="E447">
        <v>7364000</v>
      </c>
      <c r="F447">
        <v>14143782.449999999</v>
      </c>
      <c r="G447">
        <v>1</v>
      </c>
    </row>
    <row r="448" spans="1:8" x14ac:dyDescent="0.2">
      <c r="A448">
        <v>22</v>
      </c>
      <c r="B448" t="s">
        <v>103</v>
      </c>
      <c r="C448" t="s">
        <v>799</v>
      </c>
      <c r="D448" t="s">
        <v>1024</v>
      </c>
      <c r="E448">
        <v>7615000</v>
      </c>
      <c r="F448">
        <v>31867000</v>
      </c>
      <c r="G448">
        <v>1</v>
      </c>
    </row>
    <row r="449" spans="1:8" x14ac:dyDescent="0.2">
      <c r="A449">
        <v>27</v>
      </c>
      <c r="B449" t="s">
        <v>11</v>
      </c>
      <c r="C449" t="s">
        <v>11</v>
      </c>
      <c r="D449" t="s">
        <v>1024</v>
      </c>
      <c r="E449">
        <v>7804500</v>
      </c>
      <c r="F449">
        <v>48954000</v>
      </c>
      <c r="G449">
        <v>2</v>
      </c>
    </row>
    <row r="450" spans="1:8" x14ac:dyDescent="0.2">
      <c r="A450">
        <v>28</v>
      </c>
      <c r="B450" t="s">
        <v>73</v>
      </c>
      <c r="C450" t="s">
        <v>890</v>
      </c>
      <c r="D450" t="s">
        <v>1024</v>
      </c>
      <c r="E450">
        <v>9215833.3333333302</v>
      </c>
      <c r="F450">
        <v>9605073.9466666691</v>
      </c>
      <c r="G450">
        <v>6</v>
      </c>
    </row>
    <row r="451" spans="1:8" x14ac:dyDescent="0.2">
      <c r="A451">
        <v>32</v>
      </c>
      <c r="B451" t="s">
        <v>73</v>
      </c>
      <c r="C451" t="s">
        <v>890</v>
      </c>
      <c r="D451" t="s">
        <v>1024</v>
      </c>
      <c r="E451">
        <v>9260500</v>
      </c>
      <c r="F451">
        <v>11232826.59</v>
      </c>
      <c r="G451">
        <v>2</v>
      </c>
    </row>
    <row r="452" spans="1:8" x14ac:dyDescent="0.2">
      <c r="A452">
        <v>96</v>
      </c>
      <c r="B452" t="s">
        <v>73</v>
      </c>
      <c r="C452" t="s">
        <v>890</v>
      </c>
      <c r="D452" t="s">
        <v>1024</v>
      </c>
      <c r="E452">
        <v>9240500</v>
      </c>
      <c r="F452">
        <v>9604405.0099999998</v>
      </c>
      <c r="G452">
        <v>2</v>
      </c>
    </row>
    <row r="453" spans="1:8" x14ac:dyDescent="0.2">
      <c r="A453">
        <v>92</v>
      </c>
      <c r="B453" t="s">
        <v>103</v>
      </c>
      <c r="C453" t="s">
        <v>1030</v>
      </c>
      <c r="D453" t="s">
        <v>1024</v>
      </c>
      <c r="E453">
        <v>8119000</v>
      </c>
      <c r="F453">
        <v>16161000</v>
      </c>
      <c r="G453">
        <v>1</v>
      </c>
    </row>
    <row r="454" spans="1:8" x14ac:dyDescent="0.2">
      <c r="A454">
        <v>93</v>
      </c>
      <c r="B454" t="s">
        <v>103</v>
      </c>
      <c r="C454" t="s">
        <v>1378</v>
      </c>
      <c r="D454" t="s">
        <v>1024</v>
      </c>
      <c r="E454">
        <v>8833000</v>
      </c>
      <c r="F454">
        <v>15498343.92</v>
      </c>
      <c r="G454">
        <v>1</v>
      </c>
    </row>
    <row r="455" spans="1:8" x14ac:dyDescent="0.2">
      <c r="A455">
        <v>32</v>
      </c>
      <c r="B455" t="s">
        <v>73</v>
      </c>
      <c r="C455" t="s">
        <v>890</v>
      </c>
      <c r="D455" t="s">
        <v>1025</v>
      </c>
      <c r="E455">
        <v>8630000</v>
      </c>
      <c r="F455">
        <v>14717224.289999999</v>
      </c>
      <c r="G455">
        <v>2</v>
      </c>
    </row>
    <row r="456" spans="1:8" x14ac:dyDescent="0.2">
      <c r="A456">
        <v>28</v>
      </c>
      <c r="B456" t="s">
        <v>73</v>
      </c>
      <c r="C456" t="s">
        <v>86</v>
      </c>
      <c r="D456" t="s">
        <v>1026</v>
      </c>
      <c r="E456">
        <v>7364000</v>
      </c>
      <c r="F456">
        <v>9584148.2300000004</v>
      </c>
      <c r="G456">
        <v>1</v>
      </c>
    </row>
    <row r="457" spans="1:8" x14ac:dyDescent="0.2">
      <c r="A457">
        <v>87</v>
      </c>
      <c r="B457" t="s">
        <v>74</v>
      </c>
      <c r="C457" t="s">
        <v>87</v>
      </c>
      <c r="D457" t="s">
        <v>1027</v>
      </c>
      <c r="E457">
        <v>9300000</v>
      </c>
      <c r="F457">
        <v>9410581.6699999999</v>
      </c>
      <c r="G457">
        <v>1</v>
      </c>
    </row>
    <row r="458" spans="1:8" x14ac:dyDescent="0.2">
      <c r="A458">
        <v>93</v>
      </c>
      <c r="B458" t="s">
        <v>74</v>
      </c>
      <c r="C458" t="s">
        <v>87</v>
      </c>
      <c r="D458" t="s">
        <v>1027</v>
      </c>
      <c r="E458">
        <v>8203000</v>
      </c>
      <c r="F458">
        <v>26975000</v>
      </c>
      <c r="G458">
        <v>1</v>
      </c>
    </row>
    <row r="459" spans="1:8" x14ac:dyDescent="0.2">
      <c r="A459">
        <v>87</v>
      </c>
      <c r="B459" t="s">
        <v>74</v>
      </c>
      <c r="C459" t="s">
        <v>74</v>
      </c>
      <c r="D459" t="s">
        <v>1029</v>
      </c>
      <c r="E459">
        <v>17925837.710000001</v>
      </c>
      <c r="F459">
        <v>17925837.710000001</v>
      </c>
      <c r="H459">
        <v>1</v>
      </c>
    </row>
    <row r="460" spans="1:8" x14ac:dyDescent="0.2">
      <c r="A460">
        <v>93</v>
      </c>
      <c r="B460" t="s">
        <v>74</v>
      </c>
      <c r="C460" t="s">
        <v>74</v>
      </c>
      <c r="D460" t="s">
        <v>1029</v>
      </c>
      <c r="E460">
        <v>8791000</v>
      </c>
      <c r="F460">
        <v>14951642.970000001</v>
      </c>
      <c r="G460">
        <v>1</v>
      </c>
    </row>
    <row r="461" spans="1:8" x14ac:dyDescent="0.2">
      <c r="A461">
        <v>116</v>
      </c>
      <c r="B461" t="s">
        <v>74</v>
      </c>
      <c r="C461" t="s">
        <v>74</v>
      </c>
      <c r="D461" t="s">
        <v>1029</v>
      </c>
      <c r="E461">
        <v>9043000</v>
      </c>
      <c r="F461">
        <v>9466708.0800000001</v>
      </c>
      <c r="G461">
        <v>1</v>
      </c>
    </row>
    <row r="462" spans="1:8" x14ac:dyDescent="0.2">
      <c r="A462">
        <v>32</v>
      </c>
      <c r="B462" t="s">
        <v>74</v>
      </c>
      <c r="C462" t="s">
        <v>74</v>
      </c>
      <c r="D462" t="s">
        <v>1029</v>
      </c>
      <c r="E462">
        <v>9001000</v>
      </c>
      <c r="F462">
        <v>16585162.43</v>
      </c>
      <c r="G462">
        <v>1</v>
      </c>
    </row>
    <row r="463" spans="1:8" x14ac:dyDescent="0.2">
      <c r="A463">
        <v>22</v>
      </c>
      <c r="B463" t="s">
        <v>74</v>
      </c>
      <c r="C463" t="s">
        <v>74</v>
      </c>
      <c r="D463" t="s">
        <v>1029</v>
      </c>
      <c r="E463">
        <v>9280000</v>
      </c>
      <c r="F463">
        <v>17700000</v>
      </c>
      <c r="G463">
        <v>1</v>
      </c>
    </row>
    <row r="464" spans="1:8" x14ac:dyDescent="0.2">
      <c r="A464">
        <v>22</v>
      </c>
      <c r="B464" t="s">
        <v>74</v>
      </c>
      <c r="C464" t="s">
        <v>74</v>
      </c>
      <c r="D464" t="s">
        <v>1029</v>
      </c>
      <c r="E464">
        <v>9280000</v>
      </c>
      <c r="F464">
        <v>17700000</v>
      </c>
      <c r="G464">
        <v>1</v>
      </c>
    </row>
    <row r="465" spans="1:8" x14ac:dyDescent="0.2">
      <c r="A465">
        <v>96</v>
      </c>
      <c r="B465" t="s">
        <v>74</v>
      </c>
      <c r="C465" t="s">
        <v>74</v>
      </c>
      <c r="D465" t="s">
        <v>1029</v>
      </c>
      <c r="E465">
        <v>8471000</v>
      </c>
      <c r="F465">
        <v>9595190.0099999998</v>
      </c>
      <c r="G465">
        <v>3</v>
      </c>
    </row>
    <row r="466" spans="1:8" x14ac:dyDescent="0.2">
      <c r="A466">
        <v>4</v>
      </c>
      <c r="B466" t="s">
        <v>73</v>
      </c>
      <c r="C466" t="s">
        <v>794</v>
      </c>
      <c r="D466" t="s">
        <v>1033</v>
      </c>
      <c r="E466">
        <v>9300000</v>
      </c>
      <c r="F466">
        <v>9600000</v>
      </c>
      <c r="G466">
        <v>1</v>
      </c>
    </row>
    <row r="467" spans="1:8" x14ac:dyDescent="0.2">
      <c r="A467">
        <v>93</v>
      </c>
      <c r="B467" t="s">
        <v>73</v>
      </c>
      <c r="C467" t="s">
        <v>794</v>
      </c>
      <c r="D467" t="s">
        <v>1033</v>
      </c>
      <c r="E467">
        <v>30600000</v>
      </c>
      <c r="F467">
        <v>30600000</v>
      </c>
      <c r="H467">
        <v>4</v>
      </c>
    </row>
    <row r="468" spans="1:8" x14ac:dyDescent="0.2">
      <c r="A468">
        <v>108</v>
      </c>
      <c r="B468" t="s">
        <v>73</v>
      </c>
      <c r="C468" t="s">
        <v>794</v>
      </c>
      <c r="D468" t="s">
        <v>1033</v>
      </c>
      <c r="E468">
        <v>9300000</v>
      </c>
      <c r="F468">
        <v>9530000</v>
      </c>
      <c r="G468">
        <v>1</v>
      </c>
    </row>
    <row r="469" spans="1:8" x14ac:dyDescent="0.2">
      <c r="A469">
        <v>108</v>
      </c>
      <c r="B469" t="s">
        <v>73</v>
      </c>
      <c r="C469" t="s">
        <v>794</v>
      </c>
      <c r="D469" t="s">
        <v>1033</v>
      </c>
      <c r="E469">
        <v>9300000</v>
      </c>
      <c r="F469">
        <v>9530000</v>
      </c>
      <c r="G469">
        <v>1</v>
      </c>
    </row>
    <row r="470" spans="1:8" x14ac:dyDescent="0.2">
      <c r="A470">
        <v>4</v>
      </c>
      <c r="B470" t="s">
        <v>74</v>
      </c>
      <c r="C470" t="s">
        <v>97</v>
      </c>
      <c r="D470" t="s">
        <v>97</v>
      </c>
      <c r="E470">
        <v>9300000</v>
      </c>
      <c r="F470">
        <v>13100000</v>
      </c>
      <c r="G470">
        <v>1</v>
      </c>
    </row>
    <row r="471" spans="1:8" x14ac:dyDescent="0.2">
      <c r="A471">
        <v>28</v>
      </c>
      <c r="B471" t="s">
        <v>74</v>
      </c>
      <c r="C471" t="s">
        <v>97</v>
      </c>
      <c r="D471" t="s">
        <v>97</v>
      </c>
      <c r="E471">
        <v>9267000</v>
      </c>
      <c r="F471">
        <v>9605652.1300000008</v>
      </c>
      <c r="G471">
        <v>2</v>
      </c>
    </row>
    <row r="472" spans="1:8" x14ac:dyDescent="0.2">
      <c r="A472">
        <v>87</v>
      </c>
      <c r="B472" t="s">
        <v>74</v>
      </c>
      <c r="C472" t="s">
        <v>97</v>
      </c>
      <c r="D472" t="s">
        <v>97</v>
      </c>
      <c r="E472">
        <v>9188000</v>
      </c>
      <c r="F472">
        <v>9606024.2899999991</v>
      </c>
      <c r="G472">
        <v>1</v>
      </c>
    </row>
    <row r="473" spans="1:8" x14ac:dyDescent="0.2">
      <c r="A473">
        <v>4</v>
      </c>
      <c r="B473" t="s">
        <v>73</v>
      </c>
      <c r="C473" t="s">
        <v>665</v>
      </c>
      <c r="D473" t="s">
        <v>1034</v>
      </c>
      <c r="E473">
        <v>13950000</v>
      </c>
      <c r="F473">
        <v>14250000</v>
      </c>
      <c r="G473">
        <v>1</v>
      </c>
    </row>
    <row r="474" spans="1:8" x14ac:dyDescent="0.2">
      <c r="A474">
        <v>28</v>
      </c>
      <c r="B474" t="s">
        <v>73</v>
      </c>
      <c r="C474" t="s">
        <v>665</v>
      </c>
      <c r="D474" t="s">
        <v>1034</v>
      </c>
      <c r="E474">
        <v>9043000</v>
      </c>
      <c r="F474">
        <v>9603132.5899999999</v>
      </c>
      <c r="G474">
        <v>1</v>
      </c>
    </row>
    <row r="475" spans="1:8" x14ac:dyDescent="0.2">
      <c r="A475">
        <v>116</v>
      </c>
      <c r="B475" t="s">
        <v>73</v>
      </c>
      <c r="C475" t="s">
        <v>665</v>
      </c>
      <c r="D475" t="s">
        <v>1034</v>
      </c>
      <c r="E475">
        <v>8791000</v>
      </c>
      <c r="F475">
        <v>9466708.0800000001</v>
      </c>
      <c r="G475">
        <v>1</v>
      </c>
    </row>
    <row r="476" spans="1:8" x14ac:dyDescent="0.2">
      <c r="A476">
        <v>93</v>
      </c>
      <c r="B476" t="s">
        <v>74</v>
      </c>
      <c r="C476" t="s">
        <v>74</v>
      </c>
      <c r="D476" t="s">
        <v>1035</v>
      </c>
      <c r="E476">
        <v>8875000</v>
      </c>
      <c r="F476">
        <v>9600000</v>
      </c>
      <c r="G476">
        <v>1</v>
      </c>
    </row>
    <row r="477" spans="1:8" x14ac:dyDescent="0.2">
      <c r="A477">
        <v>4</v>
      </c>
      <c r="B477" t="s">
        <v>105</v>
      </c>
      <c r="C477" t="s">
        <v>514</v>
      </c>
      <c r="D477" t="s">
        <v>1036</v>
      </c>
      <c r="E477">
        <v>8257333.3333333302</v>
      </c>
      <c r="F477">
        <v>11248833.3783333</v>
      </c>
      <c r="G477">
        <v>6</v>
      </c>
    </row>
    <row r="478" spans="1:8" x14ac:dyDescent="0.2">
      <c r="A478">
        <v>28</v>
      </c>
      <c r="B478" t="s">
        <v>105</v>
      </c>
      <c r="C478" t="s">
        <v>514</v>
      </c>
      <c r="D478" t="s">
        <v>1036</v>
      </c>
      <c r="E478">
        <v>9300000</v>
      </c>
      <c r="F478">
        <v>9606025.0299999993</v>
      </c>
      <c r="G478">
        <v>1</v>
      </c>
    </row>
    <row r="479" spans="1:8" x14ac:dyDescent="0.2">
      <c r="A479">
        <v>93</v>
      </c>
      <c r="B479" t="s">
        <v>105</v>
      </c>
      <c r="C479" t="s">
        <v>514</v>
      </c>
      <c r="D479" t="s">
        <v>1036</v>
      </c>
      <c r="E479">
        <v>30536188.359999999</v>
      </c>
      <c r="F479">
        <v>30536188.359999999</v>
      </c>
      <c r="H479">
        <v>8</v>
      </c>
    </row>
    <row r="480" spans="1:8" x14ac:dyDescent="0.2">
      <c r="A480">
        <v>32</v>
      </c>
      <c r="B480" t="s">
        <v>11</v>
      </c>
      <c r="C480" t="s">
        <v>83</v>
      </c>
      <c r="D480" t="s">
        <v>1039</v>
      </c>
      <c r="E480">
        <v>9300000</v>
      </c>
      <c r="F480">
        <v>12130372.58</v>
      </c>
      <c r="G480">
        <v>1</v>
      </c>
    </row>
    <row r="481" spans="1:7" x14ac:dyDescent="0.2">
      <c r="A481">
        <v>93</v>
      </c>
      <c r="B481" t="s">
        <v>12</v>
      </c>
      <c r="C481" t="s">
        <v>12</v>
      </c>
      <c r="D481" t="s">
        <v>1040</v>
      </c>
      <c r="E481">
        <v>9103000</v>
      </c>
      <c r="F481">
        <v>9603910.6099999994</v>
      </c>
      <c r="G481">
        <v>1</v>
      </c>
    </row>
    <row r="482" spans="1:7" x14ac:dyDescent="0.2">
      <c r="A482">
        <v>93</v>
      </c>
      <c r="B482" t="s">
        <v>12</v>
      </c>
      <c r="C482" t="s">
        <v>12</v>
      </c>
      <c r="D482" t="s">
        <v>1040</v>
      </c>
      <c r="E482">
        <v>9100000</v>
      </c>
      <c r="F482">
        <v>9550000</v>
      </c>
      <c r="G482">
        <v>1</v>
      </c>
    </row>
    <row r="483" spans="1:7" x14ac:dyDescent="0.2">
      <c r="A483">
        <v>27</v>
      </c>
      <c r="B483" t="s">
        <v>12</v>
      </c>
      <c r="C483" t="s">
        <v>12</v>
      </c>
      <c r="D483" t="s">
        <v>1040</v>
      </c>
      <c r="E483">
        <v>8371000</v>
      </c>
      <c r="F483">
        <v>40330000</v>
      </c>
      <c r="G483">
        <v>1</v>
      </c>
    </row>
    <row r="484" spans="1:7" x14ac:dyDescent="0.2">
      <c r="A484">
        <v>4</v>
      </c>
      <c r="B484" t="s">
        <v>73</v>
      </c>
      <c r="C484" t="s">
        <v>521</v>
      </c>
      <c r="D484" t="s">
        <v>1041</v>
      </c>
      <c r="E484">
        <v>9227000</v>
      </c>
      <c r="F484">
        <v>9500000</v>
      </c>
      <c r="G484">
        <v>1</v>
      </c>
    </row>
    <row r="485" spans="1:7" x14ac:dyDescent="0.2">
      <c r="A485">
        <v>93</v>
      </c>
      <c r="B485" t="s">
        <v>73</v>
      </c>
      <c r="C485" t="s">
        <v>521</v>
      </c>
      <c r="D485" t="s">
        <v>1041</v>
      </c>
      <c r="E485">
        <v>9300000</v>
      </c>
      <c r="F485">
        <v>9650000</v>
      </c>
      <c r="G485">
        <v>1</v>
      </c>
    </row>
    <row r="486" spans="1:7" x14ac:dyDescent="0.2">
      <c r="A486">
        <v>87</v>
      </c>
      <c r="B486" t="s">
        <v>74</v>
      </c>
      <c r="C486" t="s">
        <v>72</v>
      </c>
      <c r="D486" t="s">
        <v>1042</v>
      </c>
      <c r="E486">
        <v>9300000</v>
      </c>
      <c r="F486">
        <v>9406434.8000000007</v>
      </c>
      <c r="G486">
        <v>1</v>
      </c>
    </row>
    <row r="487" spans="1:7" x14ac:dyDescent="0.2">
      <c r="A487">
        <v>93</v>
      </c>
      <c r="B487" t="s">
        <v>74</v>
      </c>
      <c r="C487" t="s">
        <v>72</v>
      </c>
      <c r="D487" t="s">
        <v>1042</v>
      </c>
      <c r="E487">
        <v>9300000</v>
      </c>
      <c r="F487">
        <v>9550000</v>
      </c>
      <c r="G487">
        <v>1</v>
      </c>
    </row>
    <row r="488" spans="1:7" x14ac:dyDescent="0.2">
      <c r="A488">
        <v>93</v>
      </c>
      <c r="B488" t="s">
        <v>74</v>
      </c>
      <c r="C488" t="s">
        <v>72</v>
      </c>
      <c r="D488" t="s">
        <v>1042</v>
      </c>
      <c r="E488">
        <v>9267000</v>
      </c>
      <c r="F488">
        <v>13492881.8333333</v>
      </c>
      <c r="G488">
        <v>3</v>
      </c>
    </row>
    <row r="489" spans="1:7" x14ac:dyDescent="0.2">
      <c r="A489">
        <v>105</v>
      </c>
      <c r="B489" t="s">
        <v>74</v>
      </c>
      <c r="C489" t="s">
        <v>87</v>
      </c>
      <c r="D489" t="s">
        <v>1043</v>
      </c>
      <c r="E489">
        <v>9293000</v>
      </c>
      <c r="F489">
        <v>9599973.5399999991</v>
      </c>
      <c r="G489">
        <v>1</v>
      </c>
    </row>
    <row r="490" spans="1:7" x14ac:dyDescent="0.2">
      <c r="A490">
        <v>105</v>
      </c>
      <c r="B490" t="s">
        <v>74</v>
      </c>
      <c r="C490" t="s">
        <v>87</v>
      </c>
      <c r="D490" t="s">
        <v>1043</v>
      </c>
      <c r="E490">
        <v>9293000</v>
      </c>
      <c r="F490">
        <v>9599973.5399999991</v>
      </c>
      <c r="G490">
        <v>1</v>
      </c>
    </row>
    <row r="491" spans="1:7" x14ac:dyDescent="0.2">
      <c r="A491">
        <v>4</v>
      </c>
      <c r="B491" t="s">
        <v>103</v>
      </c>
      <c r="C491" t="s">
        <v>1037</v>
      </c>
      <c r="D491" t="s">
        <v>1044</v>
      </c>
      <c r="E491">
        <v>6975000</v>
      </c>
      <c r="F491">
        <v>11825000</v>
      </c>
      <c r="G491">
        <v>2</v>
      </c>
    </row>
    <row r="492" spans="1:7" x14ac:dyDescent="0.2">
      <c r="A492">
        <v>4</v>
      </c>
      <c r="B492" t="s">
        <v>103</v>
      </c>
      <c r="C492" t="s">
        <v>109</v>
      </c>
      <c r="D492" t="s">
        <v>1045</v>
      </c>
      <c r="E492">
        <v>9300000</v>
      </c>
      <c r="F492">
        <v>9699057.6899999995</v>
      </c>
      <c r="G492">
        <v>1</v>
      </c>
    </row>
    <row r="493" spans="1:7" x14ac:dyDescent="0.2">
      <c r="A493">
        <v>28</v>
      </c>
      <c r="B493" t="s">
        <v>103</v>
      </c>
      <c r="C493" t="s">
        <v>109</v>
      </c>
      <c r="D493" t="s">
        <v>1045</v>
      </c>
      <c r="E493">
        <v>9201000</v>
      </c>
      <c r="F493">
        <v>9570723.8300000001</v>
      </c>
      <c r="G493">
        <v>1</v>
      </c>
    </row>
    <row r="494" spans="1:7" x14ac:dyDescent="0.2">
      <c r="A494">
        <v>93</v>
      </c>
      <c r="B494" t="s">
        <v>103</v>
      </c>
      <c r="C494" t="s">
        <v>109</v>
      </c>
      <c r="D494" t="s">
        <v>1045</v>
      </c>
      <c r="E494">
        <v>9300000</v>
      </c>
      <c r="F494">
        <v>9600000</v>
      </c>
      <c r="G494">
        <v>1</v>
      </c>
    </row>
    <row r="495" spans="1:7" x14ac:dyDescent="0.2">
      <c r="A495">
        <v>96</v>
      </c>
      <c r="B495" t="s">
        <v>103</v>
      </c>
      <c r="C495" t="s">
        <v>109</v>
      </c>
      <c r="D495" t="s">
        <v>1045</v>
      </c>
      <c r="E495">
        <v>9300000</v>
      </c>
      <c r="F495">
        <v>9604558</v>
      </c>
      <c r="G495">
        <v>1</v>
      </c>
    </row>
    <row r="496" spans="1:7" x14ac:dyDescent="0.2">
      <c r="A496">
        <v>93</v>
      </c>
      <c r="B496" t="s">
        <v>73</v>
      </c>
      <c r="C496" t="s">
        <v>622</v>
      </c>
      <c r="D496" t="s">
        <v>1046</v>
      </c>
      <c r="E496">
        <v>9300000</v>
      </c>
      <c r="F496">
        <v>9750000</v>
      </c>
      <c r="G496">
        <v>1</v>
      </c>
    </row>
    <row r="497" spans="1:8" x14ac:dyDescent="0.2">
      <c r="A497">
        <v>87</v>
      </c>
      <c r="B497" t="s">
        <v>105</v>
      </c>
      <c r="C497" t="s">
        <v>514</v>
      </c>
      <c r="D497" t="s">
        <v>514</v>
      </c>
      <c r="E497">
        <v>9300000</v>
      </c>
      <c r="F497">
        <v>9584698.75</v>
      </c>
      <c r="G497">
        <v>2</v>
      </c>
    </row>
    <row r="498" spans="1:8" x14ac:dyDescent="0.2">
      <c r="A498">
        <v>87</v>
      </c>
      <c r="B498" t="s">
        <v>105</v>
      </c>
      <c r="C498" t="s">
        <v>514</v>
      </c>
      <c r="D498" t="s">
        <v>514</v>
      </c>
      <c r="E498">
        <v>19689056.275588199</v>
      </c>
      <c r="F498">
        <v>19689056.275588199</v>
      </c>
      <c r="H498">
        <v>34</v>
      </c>
    </row>
    <row r="499" spans="1:8" x14ac:dyDescent="0.2">
      <c r="A499">
        <v>121</v>
      </c>
      <c r="B499" t="s">
        <v>105</v>
      </c>
      <c r="C499" t="s">
        <v>514</v>
      </c>
      <c r="D499" t="s">
        <v>514</v>
      </c>
      <c r="E499">
        <v>9247000</v>
      </c>
      <c r="F499">
        <v>9644558.5999999996</v>
      </c>
      <c r="G499">
        <v>1</v>
      </c>
    </row>
    <row r="500" spans="1:8" x14ac:dyDescent="0.2">
      <c r="A500">
        <v>4</v>
      </c>
      <c r="B500" t="s">
        <v>11</v>
      </c>
      <c r="C500" t="s">
        <v>11</v>
      </c>
      <c r="D500" t="s">
        <v>106</v>
      </c>
      <c r="E500">
        <v>11625000</v>
      </c>
      <c r="F500">
        <v>11925000</v>
      </c>
      <c r="G500">
        <v>2</v>
      </c>
    </row>
    <row r="501" spans="1:8" x14ac:dyDescent="0.2">
      <c r="A501">
        <v>4</v>
      </c>
      <c r="B501" t="s">
        <v>74</v>
      </c>
      <c r="C501" t="s">
        <v>954</v>
      </c>
      <c r="D501" t="s">
        <v>1103</v>
      </c>
      <c r="E501">
        <v>9300000</v>
      </c>
      <c r="F501">
        <v>9950000</v>
      </c>
      <c r="G501">
        <v>1</v>
      </c>
    </row>
    <row r="502" spans="1:8" x14ac:dyDescent="0.2">
      <c r="A502">
        <v>96</v>
      </c>
      <c r="B502" t="s">
        <v>74</v>
      </c>
      <c r="C502" t="s">
        <v>954</v>
      </c>
      <c r="D502" t="s">
        <v>1103</v>
      </c>
      <c r="E502">
        <v>12437000</v>
      </c>
      <c r="F502">
        <v>14371148.85</v>
      </c>
      <c r="G502">
        <v>1</v>
      </c>
    </row>
    <row r="503" spans="1:8" x14ac:dyDescent="0.2">
      <c r="A503">
        <v>105</v>
      </c>
      <c r="B503" t="s">
        <v>74</v>
      </c>
      <c r="C503" t="s">
        <v>954</v>
      </c>
      <c r="D503" t="s">
        <v>1103</v>
      </c>
      <c r="E503">
        <v>9085000</v>
      </c>
      <c r="F503">
        <v>9599973.5399999991</v>
      </c>
      <c r="G503">
        <v>1</v>
      </c>
    </row>
    <row r="504" spans="1:8" x14ac:dyDescent="0.2">
      <c r="A504">
        <v>4</v>
      </c>
      <c r="B504" t="s">
        <v>105</v>
      </c>
      <c r="C504" t="s">
        <v>108</v>
      </c>
      <c r="D504" t="s">
        <v>1106</v>
      </c>
      <c r="E504">
        <v>9300000</v>
      </c>
      <c r="F504">
        <v>9600000</v>
      </c>
      <c r="G504">
        <v>1</v>
      </c>
    </row>
    <row r="505" spans="1:8" x14ac:dyDescent="0.2">
      <c r="A505">
        <v>27</v>
      </c>
      <c r="B505" t="s">
        <v>11</v>
      </c>
      <c r="C505" t="s">
        <v>889</v>
      </c>
      <c r="D505" t="s">
        <v>1106</v>
      </c>
      <c r="E505">
        <v>8875000</v>
      </c>
      <c r="F505">
        <v>33462000</v>
      </c>
      <c r="G505">
        <v>1</v>
      </c>
    </row>
    <row r="506" spans="1:8" x14ac:dyDescent="0.2">
      <c r="A506">
        <v>4</v>
      </c>
      <c r="B506" t="s">
        <v>12</v>
      </c>
      <c r="C506" t="s">
        <v>881</v>
      </c>
      <c r="D506" t="s">
        <v>1109</v>
      </c>
      <c r="E506">
        <v>9300000</v>
      </c>
      <c r="F506">
        <v>9665783.1400000006</v>
      </c>
      <c r="G506">
        <v>2</v>
      </c>
    </row>
    <row r="507" spans="1:8" x14ac:dyDescent="0.2">
      <c r="A507">
        <v>117</v>
      </c>
      <c r="B507" t="s">
        <v>12</v>
      </c>
      <c r="C507" t="s">
        <v>881</v>
      </c>
      <c r="D507" t="s">
        <v>1109</v>
      </c>
      <c r="E507">
        <v>9182000</v>
      </c>
      <c r="F507">
        <v>9511293.75</v>
      </c>
      <c r="G507">
        <v>1</v>
      </c>
    </row>
    <row r="508" spans="1:8" x14ac:dyDescent="0.2">
      <c r="A508">
        <v>93</v>
      </c>
      <c r="B508" t="s">
        <v>11</v>
      </c>
      <c r="C508" t="s">
        <v>898</v>
      </c>
      <c r="D508" t="s">
        <v>1110</v>
      </c>
      <c r="E508">
        <v>9300000</v>
      </c>
      <c r="F508">
        <v>20583213.93</v>
      </c>
      <c r="G508">
        <v>1</v>
      </c>
    </row>
    <row r="509" spans="1:8" x14ac:dyDescent="0.2">
      <c r="A509">
        <v>93</v>
      </c>
      <c r="B509" t="s">
        <v>11</v>
      </c>
      <c r="C509" t="s">
        <v>898</v>
      </c>
      <c r="D509" t="s">
        <v>1110</v>
      </c>
      <c r="E509">
        <v>9234000</v>
      </c>
      <c r="F509">
        <v>26015000</v>
      </c>
      <c r="G509">
        <v>1</v>
      </c>
    </row>
    <row r="510" spans="1:8" x14ac:dyDescent="0.2">
      <c r="A510">
        <v>93</v>
      </c>
      <c r="B510" t="s">
        <v>74</v>
      </c>
      <c r="C510" t="s">
        <v>74</v>
      </c>
      <c r="D510" t="s">
        <v>1111</v>
      </c>
      <c r="E510">
        <v>9280000</v>
      </c>
      <c r="F510">
        <v>9836723.5700000003</v>
      </c>
      <c r="G510">
        <v>1</v>
      </c>
    </row>
    <row r="511" spans="1:8" x14ac:dyDescent="0.2">
      <c r="A511">
        <v>116</v>
      </c>
      <c r="B511" t="s">
        <v>74</v>
      </c>
      <c r="C511" t="s">
        <v>74</v>
      </c>
      <c r="D511" t="s">
        <v>1148</v>
      </c>
      <c r="E511">
        <v>8959000</v>
      </c>
      <c r="F511">
        <v>9466708.0800000001</v>
      </c>
      <c r="G511">
        <v>1</v>
      </c>
    </row>
    <row r="512" spans="1:8" x14ac:dyDescent="0.2">
      <c r="A512">
        <v>116</v>
      </c>
      <c r="B512" t="s">
        <v>74</v>
      </c>
      <c r="C512" t="s">
        <v>74</v>
      </c>
      <c r="D512" t="s">
        <v>1148</v>
      </c>
      <c r="E512">
        <v>13950000</v>
      </c>
      <c r="F512">
        <v>14200062.119999999</v>
      </c>
      <c r="G512">
        <v>1</v>
      </c>
    </row>
    <row r="513" spans="1:8" x14ac:dyDescent="0.2">
      <c r="A513">
        <v>32</v>
      </c>
      <c r="B513" t="s">
        <v>74</v>
      </c>
      <c r="C513" t="s">
        <v>74</v>
      </c>
      <c r="D513" t="s">
        <v>1148</v>
      </c>
      <c r="E513">
        <v>22183987.120000001</v>
      </c>
      <c r="F513">
        <v>22325560.59</v>
      </c>
      <c r="H513">
        <v>2</v>
      </c>
    </row>
    <row r="514" spans="1:8" x14ac:dyDescent="0.2">
      <c r="A514">
        <v>108</v>
      </c>
      <c r="B514" t="s">
        <v>74</v>
      </c>
      <c r="C514" t="s">
        <v>74</v>
      </c>
      <c r="D514" t="s">
        <v>1148</v>
      </c>
      <c r="E514">
        <v>7238000</v>
      </c>
      <c r="F514">
        <v>12365191.16</v>
      </c>
      <c r="G514">
        <v>1</v>
      </c>
    </row>
    <row r="515" spans="1:8" x14ac:dyDescent="0.2">
      <c r="A515">
        <v>93</v>
      </c>
      <c r="B515" t="s">
        <v>11</v>
      </c>
      <c r="C515" t="s">
        <v>104</v>
      </c>
      <c r="D515" t="s">
        <v>1154</v>
      </c>
      <c r="E515">
        <v>9085000</v>
      </c>
      <c r="F515">
        <v>15635000</v>
      </c>
      <c r="G515">
        <v>1</v>
      </c>
    </row>
    <row r="516" spans="1:8" x14ac:dyDescent="0.2">
      <c r="A516">
        <v>92</v>
      </c>
      <c r="B516" t="s">
        <v>103</v>
      </c>
      <c r="C516" t="s">
        <v>790</v>
      </c>
      <c r="D516" t="s">
        <v>1154</v>
      </c>
      <c r="E516">
        <v>9201000</v>
      </c>
      <c r="F516">
        <v>22780000</v>
      </c>
      <c r="G516">
        <v>1</v>
      </c>
    </row>
    <row r="517" spans="1:8" x14ac:dyDescent="0.2">
      <c r="A517">
        <v>4</v>
      </c>
      <c r="B517" t="s">
        <v>73</v>
      </c>
      <c r="C517" t="s">
        <v>888</v>
      </c>
      <c r="D517" t="s">
        <v>1156</v>
      </c>
      <c r="E517">
        <v>9300000</v>
      </c>
      <c r="F517">
        <v>10000000</v>
      </c>
      <c r="G517">
        <v>1</v>
      </c>
    </row>
    <row r="518" spans="1:8" x14ac:dyDescent="0.2">
      <c r="A518">
        <v>28</v>
      </c>
      <c r="B518" t="s">
        <v>73</v>
      </c>
      <c r="C518" t="s">
        <v>888</v>
      </c>
      <c r="D518" t="s">
        <v>1156</v>
      </c>
      <c r="E518">
        <v>8859666.6666666698</v>
      </c>
      <c r="F518">
        <v>9601049.2633333299</v>
      </c>
      <c r="G518">
        <v>3</v>
      </c>
    </row>
    <row r="519" spans="1:8" x14ac:dyDescent="0.2">
      <c r="A519">
        <v>93</v>
      </c>
      <c r="B519" t="s">
        <v>73</v>
      </c>
      <c r="C519" t="s">
        <v>888</v>
      </c>
      <c r="D519" t="s">
        <v>1156</v>
      </c>
      <c r="E519">
        <v>9043000</v>
      </c>
      <c r="F519">
        <v>9600000</v>
      </c>
      <c r="G519">
        <v>1</v>
      </c>
    </row>
    <row r="520" spans="1:8" x14ac:dyDescent="0.2">
      <c r="A520">
        <v>27</v>
      </c>
      <c r="B520" t="s">
        <v>73</v>
      </c>
      <c r="C520" t="s">
        <v>888</v>
      </c>
      <c r="D520" t="s">
        <v>1156</v>
      </c>
      <c r="E520">
        <v>9241000</v>
      </c>
      <c r="F520">
        <v>32910000</v>
      </c>
      <c r="G520">
        <v>1</v>
      </c>
    </row>
    <row r="521" spans="1:8" x14ac:dyDescent="0.2">
      <c r="A521">
        <v>116</v>
      </c>
      <c r="B521" t="s">
        <v>73</v>
      </c>
      <c r="C521" t="s">
        <v>888</v>
      </c>
      <c r="D521" t="s">
        <v>1156</v>
      </c>
      <c r="E521">
        <v>9237000</v>
      </c>
      <c r="F521">
        <v>9466708.0800000001</v>
      </c>
      <c r="G521">
        <v>2</v>
      </c>
    </row>
    <row r="522" spans="1:8" x14ac:dyDescent="0.2">
      <c r="A522">
        <v>117</v>
      </c>
      <c r="B522" t="s">
        <v>73</v>
      </c>
      <c r="C522" t="s">
        <v>888</v>
      </c>
      <c r="D522" t="s">
        <v>1156</v>
      </c>
      <c r="E522">
        <v>9273000</v>
      </c>
      <c r="F522">
        <v>9511293.75</v>
      </c>
      <c r="G522">
        <v>1</v>
      </c>
    </row>
    <row r="523" spans="1:8" x14ac:dyDescent="0.2">
      <c r="A523">
        <v>4</v>
      </c>
      <c r="B523" t="s">
        <v>103</v>
      </c>
      <c r="C523" t="s">
        <v>109</v>
      </c>
      <c r="D523" t="s">
        <v>1157</v>
      </c>
      <c r="E523">
        <v>9300000</v>
      </c>
      <c r="F523">
        <v>9755000</v>
      </c>
      <c r="G523">
        <v>1</v>
      </c>
    </row>
    <row r="524" spans="1:8" x14ac:dyDescent="0.2">
      <c r="A524">
        <v>93</v>
      </c>
      <c r="B524" t="s">
        <v>103</v>
      </c>
      <c r="C524" t="s">
        <v>109</v>
      </c>
      <c r="D524" t="s">
        <v>1157</v>
      </c>
      <c r="E524">
        <v>9300000</v>
      </c>
      <c r="F524">
        <v>9550000</v>
      </c>
      <c r="G524">
        <v>1</v>
      </c>
    </row>
    <row r="525" spans="1:8" x14ac:dyDescent="0.2">
      <c r="A525">
        <v>93</v>
      </c>
      <c r="B525" t="s">
        <v>74</v>
      </c>
      <c r="C525" t="s">
        <v>87</v>
      </c>
      <c r="D525" t="s">
        <v>1158</v>
      </c>
      <c r="E525">
        <v>9241000</v>
      </c>
      <c r="F525">
        <v>9650000</v>
      </c>
      <c r="G525">
        <v>1</v>
      </c>
    </row>
    <row r="526" spans="1:8" x14ac:dyDescent="0.2">
      <c r="A526">
        <v>32</v>
      </c>
      <c r="B526" t="s">
        <v>74</v>
      </c>
      <c r="C526" t="s">
        <v>87</v>
      </c>
      <c r="D526" t="s">
        <v>1158</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803</v>
      </c>
      <c r="D528" t="s">
        <v>1159</v>
      </c>
      <c r="E528">
        <v>24117526.342142899</v>
      </c>
      <c r="F528">
        <v>24205073.155000001</v>
      </c>
      <c r="H528">
        <v>28</v>
      </c>
    </row>
    <row r="529" spans="1:7" x14ac:dyDescent="0.2">
      <c r="A529">
        <v>27</v>
      </c>
      <c r="B529" t="s">
        <v>74</v>
      </c>
      <c r="C529" t="s">
        <v>803</v>
      </c>
      <c r="D529" t="s">
        <v>1159</v>
      </c>
      <c r="E529">
        <v>7322000</v>
      </c>
      <c r="F529">
        <v>53453000</v>
      </c>
      <c r="G529">
        <v>2</v>
      </c>
    </row>
    <row r="530" spans="1:7" x14ac:dyDescent="0.2">
      <c r="A530">
        <v>116</v>
      </c>
      <c r="B530" t="s">
        <v>74</v>
      </c>
      <c r="C530" t="s">
        <v>803</v>
      </c>
      <c r="D530" t="s">
        <v>1159</v>
      </c>
      <c r="E530">
        <v>9300000</v>
      </c>
      <c r="F530">
        <v>9466708.0800000001</v>
      </c>
      <c r="G530">
        <v>1</v>
      </c>
    </row>
    <row r="531" spans="1:7" x14ac:dyDescent="0.2">
      <c r="A531">
        <v>4</v>
      </c>
      <c r="B531" t="s">
        <v>11</v>
      </c>
      <c r="C531" t="s">
        <v>523</v>
      </c>
      <c r="D531" t="s">
        <v>1160</v>
      </c>
      <c r="E531">
        <v>9300000</v>
      </c>
      <c r="F531">
        <v>9600000</v>
      </c>
      <c r="G531">
        <v>4</v>
      </c>
    </row>
    <row r="532" spans="1:7" x14ac:dyDescent="0.2">
      <c r="A532">
        <v>96</v>
      </c>
      <c r="B532" t="s">
        <v>11</v>
      </c>
      <c r="C532" t="s">
        <v>523</v>
      </c>
      <c r="D532" t="s">
        <v>1160</v>
      </c>
      <c r="E532">
        <v>9247000</v>
      </c>
      <c r="F532">
        <v>9604558</v>
      </c>
      <c r="G532">
        <v>1</v>
      </c>
    </row>
    <row r="533" spans="1:7" x14ac:dyDescent="0.2">
      <c r="A533">
        <v>105</v>
      </c>
      <c r="B533" t="s">
        <v>11</v>
      </c>
      <c r="C533" t="s">
        <v>523</v>
      </c>
      <c r="D533" t="s">
        <v>1160</v>
      </c>
      <c r="E533">
        <v>9300000</v>
      </c>
      <c r="F533">
        <v>9599973.5399999991</v>
      </c>
      <c r="G533">
        <v>2</v>
      </c>
    </row>
    <row r="534" spans="1:7" x14ac:dyDescent="0.2">
      <c r="A534">
        <v>4</v>
      </c>
      <c r="B534" t="s">
        <v>74</v>
      </c>
      <c r="C534" t="s">
        <v>954</v>
      </c>
      <c r="D534" t="s">
        <v>954</v>
      </c>
      <c r="E534">
        <v>9300000</v>
      </c>
      <c r="F534">
        <v>9600000</v>
      </c>
      <c r="G534">
        <v>1</v>
      </c>
    </row>
    <row r="535" spans="1:7" x14ac:dyDescent="0.2">
      <c r="A535">
        <v>87</v>
      </c>
      <c r="B535" t="s">
        <v>74</v>
      </c>
      <c r="C535" t="s">
        <v>954</v>
      </c>
      <c r="D535" t="s">
        <v>954</v>
      </c>
      <c r="E535">
        <v>9260000</v>
      </c>
      <c r="F535">
        <v>9571841.7899999991</v>
      </c>
      <c r="G535">
        <v>1</v>
      </c>
    </row>
    <row r="536" spans="1:7" x14ac:dyDescent="0.2">
      <c r="A536">
        <v>105</v>
      </c>
      <c r="B536" t="s">
        <v>74</v>
      </c>
      <c r="C536" t="s">
        <v>954</v>
      </c>
      <c r="D536" t="s">
        <v>954</v>
      </c>
      <c r="E536">
        <v>11625000</v>
      </c>
      <c r="F536">
        <v>11969380.359999999</v>
      </c>
      <c r="G536">
        <v>2</v>
      </c>
    </row>
    <row r="537" spans="1:7" x14ac:dyDescent="0.2">
      <c r="A537">
        <v>28</v>
      </c>
      <c r="B537" t="s">
        <v>73</v>
      </c>
      <c r="C537" t="s">
        <v>890</v>
      </c>
      <c r="D537" t="s">
        <v>1161</v>
      </c>
      <c r="E537">
        <v>9300000</v>
      </c>
      <c r="F537">
        <v>9606025.0299999993</v>
      </c>
      <c r="G537">
        <v>1</v>
      </c>
    </row>
    <row r="538" spans="1:7" x14ac:dyDescent="0.2">
      <c r="A538">
        <v>4</v>
      </c>
      <c r="B538" t="s">
        <v>73</v>
      </c>
      <c r="C538" t="s">
        <v>783</v>
      </c>
      <c r="D538" t="s">
        <v>783</v>
      </c>
      <c r="E538">
        <v>13950000</v>
      </c>
      <c r="F538">
        <v>14250000</v>
      </c>
      <c r="G538">
        <v>1</v>
      </c>
    </row>
    <row r="539" spans="1:7" x14ac:dyDescent="0.2">
      <c r="A539">
        <v>4</v>
      </c>
      <c r="B539" t="s">
        <v>73</v>
      </c>
      <c r="C539" t="s">
        <v>783</v>
      </c>
      <c r="D539" t="s">
        <v>783</v>
      </c>
      <c r="E539">
        <v>9300000</v>
      </c>
      <c r="F539">
        <v>9600000</v>
      </c>
      <c r="G539">
        <v>1</v>
      </c>
    </row>
    <row r="540" spans="1:7" x14ac:dyDescent="0.2">
      <c r="A540">
        <v>28</v>
      </c>
      <c r="B540" t="s">
        <v>73</v>
      </c>
      <c r="C540" t="s">
        <v>783</v>
      </c>
      <c r="D540" t="s">
        <v>783</v>
      </c>
      <c r="E540">
        <v>11625000</v>
      </c>
      <c r="F540">
        <v>11994818.789999999</v>
      </c>
      <c r="G540">
        <v>2</v>
      </c>
    </row>
    <row r="541" spans="1:7" x14ac:dyDescent="0.2">
      <c r="A541">
        <v>28</v>
      </c>
      <c r="B541" t="s">
        <v>73</v>
      </c>
      <c r="C541" t="s">
        <v>891</v>
      </c>
      <c r="D541" t="s">
        <v>891</v>
      </c>
      <c r="E541">
        <v>9300000</v>
      </c>
      <c r="F541">
        <v>9587840</v>
      </c>
      <c r="G541">
        <v>1</v>
      </c>
    </row>
    <row r="542" spans="1:7" x14ac:dyDescent="0.2">
      <c r="A542">
        <v>32</v>
      </c>
      <c r="B542" t="s">
        <v>73</v>
      </c>
      <c r="C542" t="s">
        <v>891</v>
      </c>
      <c r="D542" t="s">
        <v>891</v>
      </c>
      <c r="E542">
        <v>9258000</v>
      </c>
      <c r="F542">
        <v>12268905.973333299</v>
      </c>
      <c r="G542">
        <v>3</v>
      </c>
    </row>
    <row r="543" spans="1:7" x14ac:dyDescent="0.2">
      <c r="A543">
        <v>4</v>
      </c>
      <c r="B543" t="s">
        <v>11</v>
      </c>
      <c r="C543" t="s">
        <v>951</v>
      </c>
      <c r="D543" t="s">
        <v>1185</v>
      </c>
      <c r="E543">
        <v>9241000</v>
      </c>
      <c r="F543">
        <v>9600000.2699999996</v>
      </c>
      <c r="G543">
        <v>1</v>
      </c>
    </row>
    <row r="544" spans="1:7" x14ac:dyDescent="0.2">
      <c r="A544">
        <v>93</v>
      </c>
      <c r="B544" t="s">
        <v>11</v>
      </c>
      <c r="C544" t="s">
        <v>951</v>
      </c>
      <c r="D544" t="s">
        <v>1185</v>
      </c>
      <c r="E544">
        <v>9260000</v>
      </c>
      <c r="F544">
        <v>16000000</v>
      </c>
      <c r="G544">
        <v>1</v>
      </c>
    </row>
    <row r="545" spans="1:7" x14ac:dyDescent="0.2">
      <c r="A545">
        <v>93</v>
      </c>
      <c r="B545" t="s">
        <v>11</v>
      </c>
      <c r="C545" t="s">
        <v>951</v>
      </c>
      <c r="D545" t="s">
        <v>1185</v>
      </c>
      <c r="E545">
        <v>9300000</v>
      </c>
      <c r="F545">
        <v>15700000</v>
      </c>
      <c r="G545">
        <v>1</v>
      </c>
    </row>
    <row r="546" spans="1:7" x14ac:dyDescent="0.2">
      <c r="A546">
        <v>117</v>
      </c>
      <c r="B546" t="s">
        <v>11</v>
      </c>
      <c r="C546" t="s">
        <v>83</v>
      </c>
      <c r="D546" t="s">
        <v>1187</v>
      </c>
      <c r="E546">
        <v>8077000</v>
      </c>
      <c r="F546">
        <v>8411293.75</v>
      </c>
      <c r="G546">
        <v>1</v>
      </c>
    </row>
    <row r="547" spans="1:7" x14ac:dyDescent="0.2">
      <c r="A547">
        <v>92</v>
      </c>
      <c r="B547" t="s">
        <v>103</v>
      </c>
      <c r="C547" t="s">
        <v>790</v>
      </c>
      <c r="D547" t="s">
        <v>1188</v>
      </c>
      <c r="E547">
        <v>9199250</v>
      </c>
      <c r="F547">
        <v>13751500</v>
      </c>
      <c r="G547">
        <v>4</v>
      </c>
    </row>
    <row r="548" spans="1:7" x14ac:dyDescent="0.2">
      <c r="A548">
        <v>92</v>
      </c>
      <c r="B548" t="s">
        <v>103</v>
      </c>
      <c r="C548" t="s">
        <v>790</v>
      </c>
      <c r="D548" t="s">
        <v>1188</v>
      </c>
      <c r="E548">
        <v>13950000</v>
      </c>
      <c r="F548">
        <v>14269000</v>
      </c>
      <c r="G548">
        <v>1</v>
      </c>
    </row>
    <row r="549" spans="1:7" x14ac:dyDescent="0.2">
      <c r="A549">
        <v>108</v>
      </c>
      <c r="B549" t="s">
        <v>103</v>
      </c>
      <c r="C549" t="s">
        <v>790</v>
      </c>
      <c r="D549" t="s">
        <v>1188</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1190</v>
      </c>
      <c r="E551">
        <v>9001000</v>
      </c>
      <c r="F551">
        <v>35161000</v>
      </c>
      <c r="G551">
        <v>1</v>
      </c>
    </row>
    <row r="552" spans="1:7" x14ac:dyDescent="0.2">
      <c r="A552">
        <v>93</v>
      </c>
      <c r="B552" t="s">
        <v>73</v>
      </c>
      <c r="C552" t="s">
        <v>802</v>
      </c>
      <c r="D552" t="s">
        <v>802</v>
      </c>
      <c r="E552">
        <v>9180000</v>
      </c>
      <c r="F552">
        <v>9430183.6600000001</v>
      </c>
      <c r="G552">
        <v>1</v>
      </c>
    </row>
    <row r="553" spans="1:7" x14ac:dyDescent="0.2">
      <c r="A553">
        <v>93</v>
      </c>
      <c r="B553" t="s">
        <v>73</v>
      </c>
      <c r="C553" t="s">
        <v>802</v>
      </c>
      <c r="D553" t="s">
        <v>802</v>
      </c>
      <c r="E553">
        <v>9280000</v>
      </c>
      <c r="F553">
        <v>9575000</v>
      </c>
      <c r="G553">
        <v>2</v>
      </c>
    </row>
    <row r="554" spans="1:7" x14ac:dyDescent="0.2">
      <c r="A554">
        <v>27</v>
      </c>
      <c r="B554" t="s">
        <v>73</v>
      </c>
      <c r="C554" t="s">
        <v>802</v>
      </c>
      <c r="D554" t="s">
        <v>802</v>
      </c>
      <c r="E554">
        <v>9043000</v>
      </c>
      <c r="F554">
        <v>34042000</v>
      </c>
      <c r="G554">
        <v>1</v>
      </c>
    </row>
    <row r="555" spans="1:7" x14ac:dyDescent="0.2">
      <c r="A555">
        <v>22</v>
      </c>
      <c r="B555" t="s">
        <v>73</v>
      </c>
      <c r="C555" t="s">
        <v>802</v>
      </c>
      <c r="D555" t="s">
        <v>802</v>
      </c>
      <c r="E555">
        <v>9201000</v>
      </c>
      <c r="F555">
        <v>39701000</v>
      </c>
      <c r="G555">
        <v>1</v>
      </c>
    </row>
    <row r="556" spans="1:7" x14ac:dyDescent="0.2">
      <c r="A556">
        <v>28</v>
      </c>
      <c r="B556" t="s">
        <v>73</v>
      </c>
      <c r="C556" t="s">
        <v>891</v>
      </c>
      <c r="D556" t="s">
        <v>1192</v>
      </c>
      <c r="E556">
        <v>9300000</v>
      </c>
      <c r="F556">
        <v>9587840</v>
      </c>
      <c r="G556">
        <v>2</v>
      </c>
    </row>
    <row r="557" spans="1:7" x14ac:dyDescent="0.2">
      <c r="A557">
        <v>93</v>
      </c>
      <c r="B557" t="s">
        <v>73</v>
      </c>
      <c r="C557" t="s">
        <v>891</v>
      </c>
      <c r="D557" t="s">
        <v>1192</v>
      </c>
      <c r="E557">
        <v>9300000</v>
      </c>
      <c r="F557">
        <v>9600000</v>
      </c>
      <c r="G557">
        <v>1</v>
      </c>
    </row>
    <row r="558" spans="1:7" x14ac:dyDescent="0.2">
      <c r="A558">
        <v>32</v>
      </c>
      <c r="B558" t="s">
        <v>103</v>
      </c>
      <c r="C558" t="s">
        <v>799</v>
      </c>
      <c r="D558" t="s">
        <v>1193</v>
      </c>
      <c r="E558">
        <v>8917000</v>
      </c>
      <c r="F558">
        <v>13855536.4</v>
      </c>
      <c r="G558">
        <v>1</v>
      </c>
    </row>
    <row r="559" spans="1:7" x14ac:dyDescent="0.2">
      <c r="A559">
        <v>32</v>
      </c>
      <c r="B559" t="s">
        <v>73</v>
      </c>
      <c r="C559" t="s">
        <v>891</v>
      </c>
      <c r="D559" t="s">
        <v>1194</v>
      </c>
      <c r="E559">
        <v>9221000</v>
      </c>
      <c r="F559">
        <v>12100780.529999999</v>
      </c>
      <c r="G559">
        <v>1</v>
      </c>
    </row>
    <row r="560" spans="1:7" x14ac:dyDescent="0.2">
      <c r="A560">
        <v>93</v>
      </c>
      <c r="B560" t="s">
        <v>103</v>
      </c>
      <c r="C560" t="s">
        <v>1195</v>
      </c>
      <c r="D560" t="s">
        <v>1196</v>
      </c>
      <c r="E560">
        <v>8245000</v>
      </c>
      <c r="F560">
        <v>39800000</v>
      </c>
      <c r="G560">
        <v>1</v>
      </c>
    </row>
    <row r="561" spans="1:8" x14ac:dyDescent="0.2">
      <c r="A561">
        <v>93</v>
      </c>
      <c r="B561" t="s">
        <v>11</v>
      </c>
      <c r="C561" t="s">
        <v>792</v>
      </c>
      <c r="D561" t="s">
        <v>1197</v>
      </c>
      <c r="E561">
        <v>9208000</v>
      </c>
      <c r="F561">
        <v>30704860.260000002</v>
      </c>
      <c r="G561">
        <v>1</v>
      </c>
    </row>
    <row r="562" spans="1:8" x14ac:dyDescent="0.2">
      <c r="A562">
        <v>22</v>
      </c>
      <c r="B562" t="s">
        <v>11</v>
      </c>
      <c r="C562" t="s">
        <v>792</v>
      </c>
      <c r="D562" t="s">
        <v>1197</v>
      </c>
      <c r="E562">
        <v>8287000</v>
      </c>
      <c r="F562">
        <v>46287000</v>
      </c>
      <c r="G562">
        <v>1</v>
      </c>
    </row>
    <row r="563" spans="1:8" x14ac:dyDescent="0.2">
      <c r="A563">
        <v>93</v>
      </c>
      <c r="B563" t="s">
        <v>74</v>
      </c>
      <c r="C563" t="s">
        <v>74</v>
      </c>
      <c r="D563" t="s">
        <v>1198</v>
      </c>
      <c r="E563">
        <v>9201000</v>
      </c>
      <c r="F563">
        <v>16550000</v>
      </c>
      <c r="G563">
        <v>1</v>
      </c>
    </row>
    <row r="564" spans="1:8" x14ac:dyDescent="0.2">
      <c r="A564">
        <v>101</v>
      </c>
      <c r="B564" t="s">
        <v>74</v>
      </c>
      <c r="C564" t="s">
        <v>74</v>
      </c>
      <c r="D564" t="s">
        <v>1198</v>
      </c>
      <c r="E564">
        <v>9300000</v>
      </c>
      <c r="F564">
        <v>9557000</v>
      </c>
      <c r="G564">
        <v>1</v>
      </c>
    </row>
    <row r="565" spans="1:8" x14ac:dyDescent="0.2">
      <c r="A565">
        <v>96</v>
      </c>
      <c r="B565" t="s">
        <v>74</v>
      </c>
      <c r="C565" t="s">
        <v>74</v>
      </c>
      <c r="D565" t="s">
        <v>1198</v>
      </c>
      <c r="E565">
        <v>9300000</v>
      </c>
      <c r="F565">
        <v>9604557.5099999998</v>
      </c>
      <c r="G565">
        <v>1</v>
      </c>
    </row>
    <row r="566" spans="1:8" x14ac:dyDescent="0.2">
      <c r="A566">
        <v>93</v>
      </c>
      <c r="B566" t="s">
        <v>103</v>
      </c>
      <c r="C566" t="s">
        <v>1189</v>
      </c>
      <c r="D566" t="s">
        <v>1199</v>
      </c>
      <c r="E566">
        <v>9300000</v>
      </c>
      <c r="F566">
        <v>9564501.3200000003</v>
      </c>
      <c r="G566">
        <v>1</v>
      </c>
    </row>
    <row r="567" spans="1:8" x14ac:dyDescent="0.2">
      <c r="A567">
        <v>92</v>
      </c>
      <c r="B567" t="s">
        <v>103</v>
      </c>
      <c r="C567" t="s">
        <v>1189</v>
      </c>
      <c r="D567" t="s">
        <v>1199</v>
      </c>
      <c r="E567">
        <v>9300000</v>
      </c>
      <c r="F567">
        <v>9523000</v>
      </c>
      <c r="G567">
        <v>1</v>
      </c>
    </row>
    <row r="568" spans="1:8" x14ac:dyDescent="0.2">
      <c r="A568">
        <v>116</v>
      </c>
      <c r="B568" t="s">
        <v>73</v>
      </c>
      <c r="C568" t="s">
        <v>802</v>
      </c>
      <c r="D568" t="s">
        <v>1201</v>
      </c>
      <c r="E568">
        <v>9300000</v>
      </c>
      <c r="F568">
        <v>9466708.0800000001</v>
      </c>
      <c r="G568">
        <v>1</v>
      </c>
    </row>
    <row r="569" spans="1:8" x14ac:dyDescent="0.2">
      <c r="A569">
        <v>27</v>
      </c>
      <c r="B569" t="s">
        <v>103</v>
      </c>
      <c r="C569" t="s">
        <v>103</v>
      </c>
      <c r="D569" t="s">
        <v>1202</v>
      </c>
      <c r="E569">
        <v>7867000</v>
      </c>
      <c r="F569">
        <v>43883000</v>
      </c>
      <c r="G569">
        <v>1</v>
      </c>
    </row>
    <row r="570" spans="1:8" x14ac:dyDescent="0.2">
      <c r="A570">
        <v>4</v>
      </c>
      <c r="B570" t="s">
        <v>105</v>
      </c>
      <c r="C570" t="s">
        <v>488</v>
      </c>
      <c r="D570" t="s">
        <v>1204</v>
      </c>
      <c r="E570">
        <v>9280000</v>
      </c>
      <c r="F570">
        <v>9842000</v>
      </c>
      <c r="G570">
        <v>1</v>
      </c>
    </row>
    <row r="571" spans="1:8" x14ac:dyDescent="0.2">
      <c r="A571">
        <v>105</v>
      </c>
      <c r="B571" t="s">
        <v>74</v>
      </c>
      <c r="C571" t="s">
        <v>72</v>
      </c>
      <c r="D571" t="s">
        <v>1206</v>
      </c>
      <c r="E571">
        <v>9297666.6666666698</v>
      </c>
      <c r="F571">
        <v>9599973.5399999991</v>
      </c>
      <c r="G571">
        <v>3</v>
      </c>
    </row>
    <row r="572" spans="1:8" x14ac:dyDescent="0.2">
      <c r="A572">
        <v>105</v>
      </c>
      <c r="B572" t="s">
        <v>74</v>
      </c>
      <c r="C572" t="s">
        <v>72</v>
      </c>
      <c r="D572" t="s">
        <v>1206</v>
      </c>
      <c r="E572">
        <v>14338787.18</v>
      </c>
      <c r="F572">
        <v>14338787.18</v>
      </c>
      <c r="H572">
        <v>1</v>
      </c>
    </row>
    <row r="573" spans="1:8" x14ac:dyDescent="0.2">
      <c r="A573">
        <v>87</v>
      </c>
      <c r="B573" t="s">
        <v>73</v>
      </c>
      <c r="C573" t="s">
        <v>86</v>
      </c>
      <c r="D573" t="s">
        <v>1208</v>
      </c>
      <c r="E573">
        <v>9188000</v>
      </c>
      <c r="F573">
        <v>9606024.2899999991</v>
      </c>
      <c r="G573">
        <v>1</v>
      </c>
    </row>
    <row r="574" spans="1:8" x14ac:dyDescent="0.2">
      <c r="A574">
        <v>93</v>
      </c>
      <c r="B574" t="s">
        <v>73</v>
      </c>
      <c r="C574" t="s">
        <v>86</v>
      </c>
      <c r="D574" t="s">
        <v>1208</v>
      </c>
      <c r="E574">
        <v>9267000</v>
      </c>
      <c r="F574">
        <v>20402000</v>
      </c>
      <c r="G574">
        <v>1</v>
      </c>
    </row>
    <row r="575" spans="1:8" x14ac:dyDescent="0.2">
      <c r="A575">
        <v>87</v>
      </c>
      <c r="B575" t="s">
        <v>12</v>
      </c>
      <c r="C575" t="s">
        <v>85</v>
      </c>
      <c r="D575" t="s">
        <v>1209</v>
      </c>
      <c r="E575">
        <v>19727149.218571398</v>
      </c>
      <c r="F575">
        <v>19727149.218571398</v>
      </c>
      <c r="H575">
        <v>7</v>
      </c>
    </row>
    <row r="576" spans="1:8" x14ac:dyDescent="0.2">
      <c r="A576">
        <v>32</v>
      </c>
      <c r="B576" t="s">
        <v>73</v>
      </c>
      <c r="C576" t="s">
        <v>891</v>
      </c>
      <c r="D576" t="s">
        <v>1210</v>
      </c>
      <c r="E576">
        <v>8576000</v>
      </c>
      <c r="F576">
        <v>12875247.185000001</v>
      </c>
      <c r="G576">
        <v>2</v>
      </c>
    </row>
    <row r="577" spans="1:8" x14ac:dyDescent="0.2">
      <c r="A577">
        <v>93</v>
      </c>
      <c r="B577" t="s">
        <v>11</v>
      </c>
      <c r="C577" t="s">
        <v>878</v>
      </c>
      <c r="D577" t="s">
        <v>1211</v>
      </c>
      <c r="E577">
        <v>6734000</v>
      </c>
      <c r="F577">
        <v>19558418.260000002</v>
      </c>
      <c r="G577">
        <v>1</v>
      </c>
    </row>
    <row r="578" spans="1:8" x14ac:dyDescent="0.2">
      <c r="A578">
        <v>4</v>
      </c>
      <c r="B578" t="s">
        <v>103</v>
      </c>
      <c r="C578" t="s">
        <v>877</v>
      </c>
      <c r="D578" t="s">
        <v>1239</v>
      </c>
      <c r="E578">
        <v>9300000</v>
      </c>
      <c r="F578">
        <v>9600000</v>
      </c>
      <c r="G578">
        <v>1</v>
      </c>
    </row>
    <row r="579" spans="1:8" x14ac:dyDescent="0.2">
      <c r="A579">
        <v>4</v>
      </c>
      <c r="B579" t="s">
        <v>103</v>
      </c>
      <c r="C579" t="s">
        <v>1241</v>
      </c>
      <c r="D579" t="s">
        <v>1242</v>
      </c>
      <c r="E579">
        <v>9300000</v>
      </c>
      <c r="F579">
        <v>9600000</v>
      </c>
      <c r="G579">
        <v>1</v>
      </c>
    </row>
    <row r="580" spans="1:8" x14ac:dyDescent="0.2">
      <c r="A580">
        <v>93</v>
      </c>
      <c r="B580" t="s">
        <v>103</v>
      </c>
      <c r="C580" t="s">
        <v>1241</v>
      </c>
      <c r="D580" t="s">
        <v>1242</v>
      </c>
      <c r="E580">
        <v>28938020.75</v>
      </c>
      <c r="F580">
        <v>28938020.75</v>
      </c>
      <c r="H580">
        <v>1</v>
      </c>
    </row>
    <row r="581" spans="1:8" x14ac:dyDescent="0.2">
      <c r="A581">
        <v>32</v>
      </c>
      <c r="B581" t="s">
        <v>103</v>
      </c>
      <c r="C581" t="s">
        <v>797</v>
      </c>
      <c r="D581" t="s">
        <v>1244</v>
      </c>
      <c r="E581">
        <v>9194666.6666666698</v>
      </c>
      <c r="F581">
        <v>15863397.0133333</v>
      </c>
      <c r="G581">
        <v>3</v>
      </c>
    </row>
    <row r="582" spans="1:8" x14ac:dyDescent="0.2">
      <c r="A582">
        <v>4</v>
      </c>
      <c r="B582" t="s">
        <v>11</v>
      </c>
      <c r="C582" t="s">
        <v>889</v>
      </c>
      <c r="D582" t="s">
        <v>889</v>
      </c>
      <c r="E582">
        <v>8623000</v>
      </c>
      <c r="F582">
        <v>9600000</v>
      </c>
      <c r="G582">
        <v>1</v>
      </c>
    </row>
    <row r="583" spans="1:8" x14ac:dyDescent="0.2">
      <c r="A583">
        <v>93</v>
      </c>
      <c r="B583" t="s">
        <v>11</v>
      </c>
      <c r="C583" t="s">
        <v>889</v>
      </c>
      <c r="D583" t="s">
        <v>889</v>
      </c>
      <c r="E583">
        <v>9184666.6666666698</v>
      </c>
      <c r="F583">
        <v>9501749.9199999999</v>
      </c>
      <c r="G583">
        <v>3</v>
      </c>
    </row>
    <row r="584" spans="1:8" x14ac:dyDescent="0.2">
      <c r="A584">
        <v>4</v>
      </c>
      <c r="B584" t="s">
        <v>11</v>
      </c>
      <c r="C584" t="s">
        <v>84</v>
      </c>
      <c r="D584" t="s">
        <v>1245</v>
      </c>
      <c r="E584">
        <v>9280000</v>
      </c>
      <c r="F584">
        <v>9600000</v>
      </c>
      <c r="G584">
        <v>1</v>
      </c>
    </row>
    <row r="585" spans="1:8" x14ac:dyDescent="0.2">
      <c r="A585">
        <v>4</v>
      </c>
      <c r="B585" t="s">
        <v>11</v>
      </c>
      <c r="C585" t="s">
        <v>84</v>
      </c>
      <c r="D585" t="s">
        <v>1245</v>
      </c>
      <c r="E585">
        <v>9228333.3333333302</v>
      </c>
      <c r="F585">
        <v>9600000</v>
      </c>
      <c r="G585">
        <v>3</v>
      </c>
    </row>
    <row r="586" spans="1:8" x14ac:dyDescent="0.2">
      <c r="A586">
        <v>28</v>
      </c>
      <c r="B586" t="s">
        <v>11</v>
      </c>
      <c r="C586" t="s">
        <v>84</v>
      </c>
      <c r="D586" t="s">
        <v>1245</v>
      </c>
      <c r="E586">
        <v>9300000</v>
      </c>
      <c r="F586">
        <v>9587840</v>
      </c>
      <c r="G586">
        <v>1</v>
      </c>
    </row>
    <row r="587" spans="1:8" x14ac:dyDescent="0.2">
      <c r="A587">
        <v>93</v>
      </c>
      <c r="B587" t="s">
        <v>11</v>
      </c>
      <c r="C587" t="s">
        <v>84</v>
      </c>
      <c r="D587" t="s">
        <v>1245</v>
      </c>
      <c r="E587">
        <v>6975000</v>
      </c>
      <c r="F587">
        <v>9931301.7599999998</v>
      </c>
      <c r="G587">
        <v>2</v>
      </c>
    </row>
    <row r="588" spans="1:8" x14ac:dyDescent="0.2">
      <c r="A588">
        <v>105</v>
      </c>
      <c r="B588" t="s">
        <v>11</v>
      </c>
      <c r="C588" t="s">
        <v>84</v>
      </c>
      <c r="D588" t="s">
        <v>1245</v>
      </c>
      <c r="E588">
        <v>9300000</v>
      </c>
      <c r="F588">
        <v>9599973.5399999991</v>
      </c>
      <c r="G588">
        <v>1</v>
      </c>
    </row>
    <row r="589" spans="1:8" x14ac:dyDescent="0.2">
      <c r="A589">
        <v>22</v>
      </c>
      <c r="B589" t="s">
        <v>12</v>
      </c>
      <c r="C589" t="s">
        <v>376</v>
      </c>
      <c r="D589" t="s">
        <v>1246</v>
      </c>
      <c r="E589">
        <v>8917000</v>
      </c>
      <c r="F589">
        <v>23519564.460000001</v>
      </c>
      <c r="G589">
        <v>1</v>
      </c>
    </row>
    <row r="590" spans="1:8" x14ac:dyDescent="0.2">
      <c r="A590">
        <v>93</v>
      </c>
      <c r="B590" t="s">
        <v>12</v>
      </c>
      <c r="C590" t="s">
        <v>85</v>
      </c>
      <c r="D590" t="s">
        <v>1247</v>
      </c>
      <c r="E590">
        <v>9267000</v>
      </c>
      <c r="F590">
        <v>9500004.6300000008</v>
      </c>
      <c r="G590">
        <v>1</v>
      </c>
    </row>
    <row r="591" spans="1:8" x14ac:dyDescent="0.2">
      <c r="A591">
        <v>93</v>
      </c>
      <c r="B591" t="s">
        <v>12</v>
      </c>
      <c r="C591" t="s">
        <v>85</v>
      </c>
      <c r="D591" t="s">
        <v>1247</v>
      </c>
      <c r="E591">
        <v>9280000</v>
      </c>
      <c r="F591">
        <v>9650003.5099999998</v>
      </c>
      <c r="G591">
        <v>1</v>
      </c>
    </row>
    <row r="592" spans="1:8" x14ac:dyDescent="0.2">
      <c r="A592">
        <v>4</v>
      </c>
      <c r="B592" t="s">
        <v>13</v>
      </c>
      <c r="C592" t="s">
        <v>106</v>
      </c>
      <c r="D592" t="s">
        <v>1249</v>
      </c>
      <c r="E592">
        <v>9300000</v>
      </c>
      <c r="F592">
        <v>9600000</v>
      </c>
      <c r="G592">
        <v>2</v>
      </c>
    </row>
    <row r="593" spans="1:8" x14ac:dyDescent="0.2">
      <c r="A593">
        <v>28</v>
      </c>
      <c r="B593" t="s">
        <v>13</v>
      </c>
      <c r="C593" t="s">
        <v>106</v>
      </c>
      <c r="D593" t="s">
        <v>1249</v>
      </c>
      <c r="E593">
        <v>8959000</v>
      </c>
      <c r="F593">
        <v>9567989.2300000004</v>
      </c>
      <c r="G593">
        <v>1</v>
      </c>
    </row>
    <row r="594" spans="1:8" x14ac:dyDescent="0.2">
      <c r="A594">
        <v>93</v>
      </c>
      <c r="B594" t="s">
        <v>13</v>
      </c>
      <c r="C594" t="s">
        <v>106</v>
      </c>
      <c r="D594" t="s">
        <v>1249</v>
      </c>
      <c r="E594">
        <v>9169000</v>
      </c>
      <c r="F594">
        <v>9650000</v>
      </c>
      <c r="G594">
        <v>1</v>
      </c>
    </row>
    <row r="595" spans="1:8" x14ac:dyDescent="0.2">
      <c r="A595">
        <v>22</v>
      </c>
      <c r="B595" t="s">
        <v>13</v>
      </c>
      <c r="C595" t="s">
        <v>106</v>
      </c>
      <c r="D595" t="s">
        <v>1249</v>
      </c>
      <c r="E595">
        <v>8833000</v>
      </c>
      <c r="F595">
        <v>16833919.890000001</v>
      </c>
      <c r="G595">
        <v>1</v>
      </c>
    </row>
    <row r="596" spans="1:8" x14ac:dyDescent="0.2">
      <c r="A596">
        <v>96</v>
      </c>
      <c r="B596" t="s">
        <v>13</v>
      </c>
      <c r="C596" t="s">
        <v>106</v>
      </c>
      <c r="D596" t="s">
        <v>1249</v>
      </c>
      <c r="E596">
        <v>9108500</v>
      </c>
      <c r="F596">
        <v>9602394.0099999998</v>
      </c>
      <c r="G596">
        <v>2</v>
      </c>
    </row>
    <row r="597" spans="1:8" x14ac:dyDescent="0.2">
      <c r="A597">
        <v>93</v>
      </c>
      <c r="B597" t="s">
        <v>73</v>
      </c>
      <c r="C597" t="s">
        <v>86</v>
      </c>
      <c r="D597" t="s">
        <v>1250</v>
      </c>
      <c r="E597">
        <v>13484000</v>
      </c>
      <c r="F597">
        <v>14200000</v>
      </c>
      <c r="G597">
        <v>1</v>
      </c>
    </row>
    <row r="598" spans="1:8" x14ac:dyDescent="0.2">
      <c r="A598">
        <v>4</v>
      </c>
      <c r="B598" t="s">
        <v>73</v>
      </c>
      <c r="C598" t="s">
        <v>783</v>
      </c>
      <c r="D598" t="s">
        <v>1251</v>
      </c>
      <c r="E598">
        <v>9300000</v>
      </c>
      <c r="F598">
        <v>9600000</v>
      </c>
      <c r="G598">
        <v>1</v>
      </c>
    </row>
    <row r="599" spans="1:8" x14ac:dyDescent="0.2">
      <c r="A599">
        <v>4</v>
      </c>
      <c r="B599" t="s">
        <v>73</v>
      </c>
      <c r="C599" t="s">
        <v>783</v>
      </c>
      <c r="D599" t="s">
        <v>1251</v>
      </c>
      <c r="E599">
        <v>9300000</v>
      </c>
      <c r="F599">
        <v>9600000</v>
      </c>
      <c r="G599">
        <v>1</v>
      </c>
    </row>
    <row r="600" spans="1:8" x14ac:dyDescent="0.2">
      <c r="A600">
        <v>105</v>
      </c>
      <c r="B600" t="s">
        <v>73</v>
      </c>
      <c r="C600" t="s">
        <v>783</v>
      </c>
      <c r="D600" t="s">
        <v>1251</v>
      </c>
      <c r="E600">
        <v>9214000</v>
      </c>
      <c r="F600">
        <v>9599001.7400000002</v>
      </c>
      <c r="G600">
        <v>1</v>
      </c>
    </row>
    <row r="601" spans="1:8" x14ac:dyDescent="0.2">
      <c r="A601">
        <v>4</v>
      </c>
      <c r="B601" t="s">
        <v>74</v>
      </c>
      <c r="C601" t="s">
        <v>97</v>
      </c>
      <c r="D601" t="s">
        <v>1252</v>
      </c>
      <c r="E601">
        <v>9300000</v>
      </c>
      <c r="F601">
        <v>9600000</v>
      </c>
      <c r="G601">
        <v>2</v>
      </c>
    </row>
    <row r="602" spans="1:8" x14ac:dyDescent="0.2">
      <c r="A602">
        <v>87</v>
      </c>
      <c r="B602" t="s">
        <v>74</v>
      </c>
      <c r="C602" t="s">
        <v>97</v>
      </c>
      <c r="D602" t="s">
        <v>1252</v>
      </c>
      <c r="E602">
        <v>9300000</v>
      </c>
      <c r="F602">
        <v>9410581.6699999999</v>
      </c>
      <c r="G602">
        <v>1</v>
      </c>
    </row>
    <row r="603" spans="1:8" x14ac:dyDescent="0.2">
      <c r="A603">
        <v>93</v>
      </c>
      <c r="B603" t="s">
        <v>74</v>
      </c>
      <c r="C603" t="s">
        <v>97</v>
      </c>
      <c r="D603" t="s">
        <v>1252</v>
      </c>
      <c r="E603">
        <v>9300000</v>
      </c>
      <c r="F603">
        <v>9650000</v>
      </c>
      <c r="G603">
        <v>1</v>
      </c>
    </row>
    <row r="604" spans="1:8" x14ac:dyDescent="0.2">
      <c r="A604">
        <v>32</v>
      </c>
      <c r="B604" t="s">
        <v>74</v>
      </c>
      <c r="C604" t="s">
        <v>97</v>
      </c>
      <c r="D604" t="s">
        <v>1252</v>
      </c>
      <c r="E604">
        <v>20199661.267499998</v>
      </c>
      <c r="F604">
        <v>20199661.267499998</v>
      </c>
      <c r="H604">
        <v>4</v>
      </c>
    </row>
    <row r="605" spans="1:8" x14ac:dyDescent="0.2">
      <c r="A605">
        <v>4</v>
      </c>
      <c r="B605" t="s">
        <v>74</v>
      </c>
      <c r="C605" t="s">
        <v>786</v>
      </c>
      <c r="D605" t="s">
        <v>1253</v>
      </c>
      <c r="E605">
        <v>9300000</v>
      </c>
      <c r="F605">
        <v>9500000</v>
      </c>
      <c r="G605">
        <v>1</v>
      </c>
    </row>
    <row r="606" spans="1:8" x14ac:dyDescent="0.2">
      <c r="A606">
        <v>4</v>
      </c>
      <c r="B606" t="s">
        <v>74</v>
      </c>
      <c r="C606" t="s">
        <v>786</v>
      </c>
      <c r="D606" t="s">
        <v>1253</v>
      </c>
      <c r="E606">
        <v>9136333.3333333302</v>
      </c>
      <c r="F606">
        <v>9608333.3333333302</v>
      </c>
      <c r="G606">
        <v>6</v>
      </c>
    </row>
    <row r="607" spans="1:8" x14ac:dyDescent="0.2">
      <c r="A607">
        <v>96</v>
      </c>
      <c r="B607" t="s">
        <v>74</v>
      </c>
      <c r="C607" t="s">
        <v>786</v>
      </c>
      <c r="D607" t="s">
        <v>1253</v>
      </c>
      <c r="E607">
        <v>9300000</v>
      </c>
      <c r="F607">
        <v>9604557.5099999998</v>
      </c>
      <c r="G607">
        <v>1</v>
      </c>
    </row>
    <row r="608" spans="1:8" x14ac:dyDescent="0.2">
      <c r="A608">
        <v>105</v>
      </c>
      <c r="B608" t="s">
        <v>74</v>
      </c>
      <c r="C608" t="s">
        <v>786</v>
      </c>
      <c r="D608" t="s">
        <v>1253</v>
      </c>
      <c r="E608">
        <v>13950000</v>
      </c>
      <c r="F608">
        <v>14391414.68</v>
      </c>
      <c r="G608">
        <v>1</v>
      </c>
    </row>
    <row r="609" spans="1:8" x14ac:dyDescent="0.2">
      <c r="A609">
        <v>105</v>
      </c>
      <c r="B609" t="s">
        <v>74</v>
      </c>
      <c r="C609" t="s">
        <v>786</v>
      </c>
      <c r="D609" t="s">
        <v>1253</v>
      </c>
      <c r="E609">
        <v>11625000</v>
      </c>
      <c r="F609">
        <v>11995694.109999999</v>
      </c>
      <c r="G609">
        <v>2</v>
      </c>
    </row>
    <row r="610" spans="1:8" x14ac:dyDescent="0.2">
      <c r="A610">
        <v>4</v>
      </c>
      <c r="B610" t="s">
        <v>105</v>
      </c>
      <c r="C610" t="s">
        <v>884</v>
      </c>
      <c r="D610" t="s">
        <v>1255</v>
      </c>
      <c r="E610">
        <v>7750000</v>
      </c>
      <c r="F610">
        <v>11083333.336666699</v>
      </c>
      <c r="G610">
        <v>3</v>
      </c>
    </row>
    <row r="611" spans="1:8" x14ac:dyDescent="0.2">
      <c r="A611">
        <v>93</v>
      </c>
      <c r="B611" t="s">
        <v>105</v>
      </c>
      <c r="C611" t="s">
        <v>884</v>
      </c>
      <c r="D611" t="s">
        <v>1255</v>
      </c>
      <c r="E611">
        <v>8749000</v>
      </c>
      <c r="F611">
        <v>9650000</v>
      </c>
      <c r="G611">
        <v>1</v>
      </c>
    </row>
    <row r="612" spans="1:8" x14ac:dyDescent="0.2">
      <c r="A612">
        <v>4</v>
      </c>
      <c r="B612" t="s">
        <v>105</v>
      </c>
      <c r="C612" t="s">
        <v>884</v>
      </c>
      <c r="D612" t="s">
        <v>1256</v>
      </c>
      <c r="E612">
        <v>9260000</v>
      </c>
      <c r="F612">
        <v>9600000</v>
      </c>
      <c r="G612">
        <v>1</v>
      </c>
    </row>
    <row r="613" spans="1:8" x14ac:dyDescent="0.2">
      <c r="A613">
        <v>4</v>
      </c>
      <c r="B613" t="s">
        <v>105</v>
      </c>
      <c r="C613" t="s">
        <v>884</v>
      </c>
      <c r="D613" t="s">
        <v>1257</v>
      </c>
      <c r="E613">
        <v>9280000</v>
      </c>
      <c r="F613">
        <v>9600000</v>
      </c>
      <c r="G613">
        <v>1</v>
      </c>
    </row>
    <row r="614" spans="1:8" x14ac:dyDescent="0.2">
      <c r="A614">
        <v>87</v>
      </c>
      <c r="B614" t="s">
        <v>103</v>
      </c>
      <c r="C614" t="s">
        <v>877</v>
      </c>
      <c r="D614" t="s">
        <v>1259</v>
      </c>
      <c r="E614">
        <v>9300000</v>
      </c>
      <c r="F614">
        <v>9612843.9600000009</v>
      </c>
      <c r="G614">
        <v>1</v>
      </c>
    </row>
    <row r="615" spans="1:8" x14ac:dyDescent="0.2">
      <c r="A615">
        <v>4</v>
      </c>
      <c r="B615" t="s">
        <v>103</v>
      </c>
      <c r="C615" t="s">
        <v>94</v>
      </c>
      <c r="D615" t="s">
        <v>1260</v>
      </c>
      <c r="E615">
        <v>8581000</v>
      </c>
      <c r="F615">
        <v>9600000</v>
      </c>
      <c r="G615">
        <v>1</v>
      </c>
    </row>
    <row r="616" spans="1:8" x14ac:dyDescent="0.2">
      <c r="A616">
        <v>93</v>
      </c>
      <c r="B616" t="s">
        <v>103</v>
      </c>
      <c r="C616" t="s">
        <v>94</v>
      </c>
      <c r="D616" t="s">
        <v>1260</v>
      </c>
      <c r="E616">
        <v>9175000</v>
      </c>
      <c r="F616">
        <v>31200000</v>
      </c>
      <c r="G616">
        <v>1</v>
      </c>
    </row>
    <row r="617" spans="1:8" x14ac:dyDescent="0.2">
      <c r="A617">
        <v>93</v>
      </c>
      <c r="B617" t="s">
        <v>103</v>
      </c>
      <c r="C617" t="s">
        <v>94</v>
      </c>
      <c r="D617" t="s">
        <v>1260</v>
      </c>
      <c r="E617">
        <v>30375780</v>
      </c>
      <c r="F617">
        <v>30425780</v>
      </c>
      <c r="H617">
        <v>1</v>
      </c>
    </row>
    <row r="618" spans="1:8" x14ac:dyDescent="0.2">
      <c r="A618">
        <v>117</v>
      </c>
      <c r="B618" t="s">
        <v>103</v>
      </c>
      <c r="C618" t="s">
        <v>94</v>
      </c>
      <c r="D618" t="s">
        <v>1260</v>
      </c>
      <c r="E618">
        <v>9254000</v>
      </c>
      <c r="F618">
        <v>9511293.75</v>
      </c>
      <c r="G618">
        <v>1</v>
      </c>
    </row>
    <row r="619" spans="1:8" x14ac:dyDescent="0.2">
      <c r="A619">
        <v>32</v>
      </c>
      <c r="B619" t="s">
        <v>11</v>
      </c>
      <c r="C619" t="s">
        <v>104</v>
      </c>
      <c r="D619" t="s">
        <v>1262</v>
      </c>
      <c r="E619">
        <v>8077000</v>
      </c>
      <c r="F619">
        <v>32573130.93</v>
      </c>
      <c r="G619">
        <v>1</v>
      </c>
    </row>
    <row r="620" spans="1:8" x14ac:dyDescent="0.2">
      <c r="A620">
        <v>27</v>
      </c>
      <c r="B620" t="s">
        <v>103</v>
      </c>
      <c r="C620" t="s">
        <v>660</v>
      </c>
      <c r="D620" t="s">
        <v>1262</v>
      </c>
      <c r="E620">
        <v>0</v>
      </c>
      <c r="F620">
        <v>2</v>
      </c>
      <c r="G620">
        <v>1</v>
      </c>
    </row>
    <row r="621" spans="1:8" x14ac:dyDescent="0.2">
      <c r="A621">
        <v>27</v>
      </c>
      <c r="B621" t="s">
        <v>103</v>
      </c>
      <c r="C621" t="s">
        <v>660</v>
      </c>
      <c r="D621" t="s">
        <v>1262</v>
      </c>
      <c r="E621">
        <v>17239580.210000001</v>
      </c>
      <c r="F621">
        <v>17239580.210000001</v>
      </c>
      <c r="H621">
        <v>1</v>
      </c>
    </row>
    <row r="622" spans="1:8" x14ac:dyDescent="0.2">
      <c r="A622">
        <v>93</v>
      </c>
      <c r="B622" t="s">
        <v>12</v>
      </c>
      <c r="C622" t="s">
        <v>12</v>
      </c>
      <c r="D622" t="s">
        <v>1264</v>
      </c>
      <c r="E622">
        <v>9300000</v>
      </c>
      <c r="F622">
        <v>9550000</v>
      </c>
      <c r="G622">
        <v>1</v>
      </c>
    </row>
    <row r="623" spans="1:8" x14ac:dyDescent="0.2">
      <c r="A623">
        <v>93</v>
      </c>
      <c r="B623" t="s">
        <v>73</v>
      </c>
      <c r="C623" t="s">
        <v>622</v>
      </c>
      <c r="D623" t="s">
        <v>1268</v>
      </c>
      <c r="E623">
        <v>9214000</v>
      </c>
      <c r="F623">
        <v>11914000</v>
      </c>
      <c r="G623">
        <v>1</v>
      </c>
    </row>
    <row r="624" spans="1:8" x14ac:dyDescent="0.2">
      <c r="A624">
        <v>93</v>
      </c>
      <c r="B624" t="s">
        <v>73</v>
      </c>
      <c r="C624" t="s">
        <v>622</v>
      </c>
      <c r="D624" t="s">
        <v>1268</v>
      </c>
      <c r="E624">
        <v>8812000</v>
      </c>
      <c r="F624">
        <v>9683333.3333333302</v>
      </c>
      <c r="G624">
        <v>3</v>
      </c>
    </row>
    <row r="625" spans="1:8" x14ac:dyDescent="0.2">
      <c r="A625">
        <v>116</v>
      </c>
      <c r="B625" t="s">
        <v>103</v>
      </c>
      <c r="C625" t="s">
        <v>1269</v>
      </c>
      <c r="D625" t="s">
        <v>1270</v>
      </c>
      <c r="E625">
        <v>9188000</v>
      </c>
      <c r="F625">
        <v>9466708.0800000001</v>
      </c>
      <c r="G625">
        <v>1</v>
      </c>
    </row>
    <row r="626" spans="1:8" x14ac:dyDescent="0.2">
      <c r="A626">
        <v>28</v>
      </c>
      <c r="B626" t="s">
        <v>11</v>
      </c>
      <c r="C626" t="s">
        <v>1271</v>
      </c>
      <c r="D626" t="s">
        <v>1273</v>
      </c>
      <c r="E626">
        <v>11625000</v>
      </c>
      <c r="F626">
        <v>12086696.994999999</v>
      </c>
      <c r="G626">
        <v>2</v>
      </c>
    </row>
    <row r="627" spans="1:8" x14ac:dyDescent="0.2">
      <c r="A627">
        <v>87</v>
      </c>
      <c r="B627" t="s">
        <v>11</v>
      </c>
      <c r="C627" t="s">
        <v>1271</v>
      </c>
      <c r="D627" t="s">
        <v>1273</v>
      </c>
      <c r="E627">
        <v>9208000</v>
      </c>
      <c r="F627">
        <v>9601790</v>
      </c>
      <c r="G627">
        <v>1</v>
      </c>
    </row>
    <row r="628" spans="1:8" x14ac:dyDescent="0.2">
      <c r="A628">
        <v>93</v>
      </c>
      <c r="B628" t="s">
        <v>11</v>
      </c>
      <c r="C628" t="s">
        <v>1271</v>
      </c>
      <c r="D628" t="s">
        <v>1273</v>
      </c>
      <c r="E628">
        <v>9241000</v>
      </c>
      <c r="F628">
        <v>22501000</v>
      </c>
      <c r="G628">
        <v>1</v>
      </c>
    </row>
    <row r="629" spans="1:8" x14ac:dyDescent="0.2">
      <c r="A629">
        <v>28</v>
      </c>
      <c r="B629" t="s">
        <v>11</v>
      </c>
      <c r="C629" t="s">
        <v>798</v>
      </c>
      <c r="D629" t="s">
        <v>1274</v>
      </c>
      <c r="E629">
        <v>9300000</v>
      </c>
      <c r="F629">
        <v>9606025.0299999993</v>
      </c>
      <c r="G629">
        <v>1</v>
      </c>
    </row>
    <row r="630" spans="1:8" x14ac:dyDescent="0.2">
      <c r="A630">
        <v>87</v>
      </c>
      <c r="B630" t="s">
        <v>11</v>
      </c>
      <c r="C630" t="s">
        <v>99</v>
      </c>
      <c r="D630" t="s">
        <v>1275</v>
      </c>
      <c r="E630">
        <v>9300000</v>
      </c>
      <c r="F630">
        <v>9567607.5</v>
      </c>
      <c r="G630">
        <v>1</v>
      </c>
    </row>
    <row r="631" spans="1:8" x14ac:dyDescent="0.2">
      <c r="A631">
        <v>22</v>
      </c>
      <c r="B631" t="s">
        <v>11</v>
      </c>
      <c r="C631" t="s">
        <v>99</v>
      </c>
      <c r="D631" t="s">
        <v>1275</v>
      </c>
      <c r="E631">
        <v>22764485.496538501</v>
      </c>
      <c r="F631">
        <v>22837065.529615398</v>
      </c>
      <c r="H631">
        <v>26</v>
      </c>
    </row>
    <row r="632" spans="1:8" x14ac:dyDescent="0.2">
      <c r="A632">
        <v>105</v>
      </c>
      <c r="B632" t="s">
        <v>11</v>
      </c>
      <c r="C632" t="s">
        <v>99</v>
      </c>
      <c r="D632" t="s">
        <v>1275</v>
      </c>
      <c r="E632">
        <v>9260000</v>
      </c>
      <c r="F632">
        <v>9599521.5399999991</v>
      </c>
      <c r="G632">
        <v>1</v>
      </c>
    </row>
    <row r="633" spans="1:8" x14ac:dyDescent="0.2">
      <c r="A633">
        <v>96</v>
      </c>
      <c r="B633" t="s">
        <v>11</v>
      </c>
      <c r="C633" t="s">
        <v>99</v>
      </c>
      <c r="D633" t="s">
        <v>1276</v>
      </c>
      <c r="E633">
        <v>8480000</v>
      </c>
      <c r="F633">
        <v>8480000</v>
      </c>
      <c r="G633">
        <v>1</v>
      </c>
    </row>
    <row r="634" spans="1:8" x14ac:dyDescent="0.2">
      <c r="A634">
        <v>96</v>
      </c>
      <c r="B634" t="s">
        <v>73</v>
      </c>
      <c r="C634" t="s">
        <v>890</v>
      </c>
      <c r="D634" t="s">
        <v>1277</v>
      </c>
      <c r="E634">
        <v>7657000</v>
      </c>
      <c r="F634">
        <v>9604558</v>
      </c>
      <c r="G634">
        <v>1</v>
      </c>
    </row>
    <row r="635" spans="1:8" x14ac:dyDescent="0.2">
      <c r="A635">
        <v>105</v>
      </c>
      <c r="B635" t="s">
        <v>73</v>
      </c>
      <c r="C635" t="s">
        <v>890</v>
      </c>
      <c r="D635" t="s">
        <v>1277</v>
      </c>
      <c r="E635">
        <v>9300000</v>
      </c>
      <c r="F635">
        <v>9599973.5399999991</v>
      </c>
      <c r="G635">
        <v>3</v>
      </c>
    </row>
    <row r="636" spans="1:8" x14ac:dyDescent="0.2">
      <c r="A636">
        <v>4</v>
      </c>
      <c r="B636" t="s">
        <v>73</v>
      </c>
      <c r="C636" t="s">
        <v>890</v>
      </c>
      <c r="D636" t="s">
        <v>1278</v>
      </c>
      <c r="E636">
        <v>9221000</v>
      </c>
      <c r="F636">
        <v>9600000</v>
      </c>
      <c r="G636">
        <v>1</v>
      </c>
    </row>
    <row r="637" spans="1:8" x14ac:dyDescent="0.2">
      <c r="A637">
        <v>32</v>
      </c>
      <c r="B637" t="s">
        <v>73</v>
      </c>
      <c r="C637" t="s">
        <v>890</v>
      </c>
      <c r="D637" t="s">
        <v>1278</v>
      </c>
      <c r="E637">
        <v>9267000</v>
      </c>
      <c r="F637">
        <v>18329212.91</v>
      </c>
      <c r="G637">
        <v>1</v>
      </c>
    </row>
    <row r="638" spans="1:8" x14ac:dyDescent="0.2">
      <c r="A638">
        <v>105</v>
      </c>
      <c r="B638" t="s">
        <v>73</v>
      </c>
      <c r="C638" t="s">
        <v>890</v>
      </c>
      <c r="D638" t="s">
        <v>1278</v>
      </c>
      <c r="E638">
        <v>9300000</v>
      </c>
      <c r="F638">
        <v>9599973.5399999991</v>
      </c>
      <c r="G638">
        <v>1</v>
      </c>
    </row>
    <row r="639" spans="1:8" x14ac:dyDescent="0.2">
      <c r="A639">
        <v>28</v>
      </c>
      <c r="B639" t="s">
        <v>73</v>
      </c>
      <c r="C639" t="s">
        <v>86</v>
      </c>
      <c r="D639" t="s">
        <v>1279</v>
      </c>
      <c r="E639">
        <v>4650000</v>
      </c>
      <c r="F639">
        <v>9587840</v>
      </c>
      <c r="G639">
        <v>2</v>
      </c>
    </row>
    <row r="640" spans="1:8" x14ac:dyDescent="0.2">
      <c r="A640">
        <v>87</v>
      </c>
      <c r="B640" t="s">
        <v>74</v>
      </c>
      <c r="C640" t="s">
        <v>87</v>
      </c>
      <c r="D640" t="s">
        <v>1280</v>
      </c>
      <c r="E640">
        <v>9300000</v>
      </c>
      <c r="F640">
        <v>11374902.470000001</v>
      </c>
      <c r="G640">
        <v>1</v>
      </c>
    </row>
    <row r="641" spans="1:7" x14ac:dyDescent="0.2">
      <c r="A641">
        <v>87</v>
      </c>
      <c r="B641" t="s">
        <v>74</v>
      </c>
      <c r="C641" t="s">
        <v>87</v>
      </c>
      <c r="D641" t="s">
        <v>1280</v>
      </c>
      <c r="E641">
        <v>8814500</v>
      </c>
      <c r="F641">
        <v>11313055.83</v>
      </c>
      <c r="G641">
        <v>2</v>
      </c>
    </row>
    <row r="642" spans="1:7" x14ac:dyDescent="0.2">
      <c r="A642">
        <v>4</v>
      </c>
      <c r="B642" t="s">
        <v>11</v>
      </c>
      <c r="C642" t="s">
        <v>104</v>
      </c>
      <c r="D642" t="s">
        <v>1282</v>
      </c>
      <c r="E642">
        <v>6650000</v>
      </c>
      <c r="F642">
        <v>70598753.159999996</v>
      </c>
      <c r="G642">
        <v>1</v>
      </c>
    </row>
    <row r="643" spans="1:7" x14ac:dyDescent="0.2">
      <c r="A643">
        <v>32</v>
      </c>
      <c r="B643" t="s">
        <v>11</v>
      </c>
      <c r="C643" t="s">
        <v>104</v>
      </c>
      <c r="D643" t="s">
        <v>1282</v>
      </c>
      <c r="E643">
        <v>9280000</v>
      </c>
      <c r="F643">
        <v>12589135.555</v>
      </c>
      <c r="G643">
        <v>2</v>
      </c>
    </row>
    <row r="644" spans="1:7" x14ac:dyDescent="0.2">
      <c r="A644">
        <v>87</v>
      </c>
      <c r="B644" t="s">
        <v>73</v>
      </c>
      <c r="C644" t="s">
        <v>888</v>
      </c>
      <c r="D644" t="s">
        <v>1283</v>
      </c>
      <c r="E644">
        <v>9300000</v>
      </c>
      <c r="F644">
        <v>9406434.8000000007</v>
      </c>
      <c r="G644">
        <v>1</v>
      </c>
    </row>
    <row r="645" spans="1:7" x14ac:dyDescent="0.2">
      <c r="A645">
        <v>116</v>
      </c>
      <c r="B645" t="s">
        <v>74</v>
      </c>
      <c r="C645" t="s">
        <v>74</v>
      </c>
      <c r="D645" t="s">
        <v>1284</v>
      </c>
      <c r="E645">
        <v>9300000</v>
      </c>
      <c r="F645">
        <v>9466708.0800000001</v>
      </c>
      <c r="G645">
        <v>1</v>
      </c>
    </row>
    <row r="646" spans="1:7" x14ac:dyDescent="0.2">
      <c r="A646">
        <v>93</v>
      </c>
      <c r="B646" t="s">
        <v>103</v>
      </c>
      <c r="C646" t="s">
        <v>94</v>
      </c>
      <c r="D646" t="s">
        <v>1286</v>
      </c>
      <c r="E646">
        <v>8940500</v>
      </c>
      <c r="F646">
        <v>13033469.515000001</v>
      </c>
      <c r="G646">
        <v>2</v>
      </c>
    </row>
    <row r="647" spans="1:7" x14ac:dyDescent="0.2">
      <c r="A647">
        <v>108</v>
      </c>
      <c r="B647" t="s">
        <v>103</v>
      </c>
      <c r="C647" t="s">
        <v>94</v>
      </c>
      <c r="D647" t="s">
        <v>1286</v>
      </c>
      <c r="E647">
        <v>8045000</v>
      </c>
      <c r="F647">
        <v>8275000</v>
      </c>
      <c r="G647">
        <v>1</v>
      </c>
    </row>
    <row r="648" spans="1:7" x14ac:dyDescent="0.2">
      <c r="A648">
        <v>108</v>
      </c>
      <c r="B648" t="s">
        <v>103</v>
      </c>
      <c r="C648" t="s">
        <v>94</v>
      </c>
      <c r="D648" t="s">
        <v>1286</v>
      </c>
      <c r="E648">
        <v>8045000</v>
      </c>
      <c r="F648">
        <v>8275000</v>
      </c>
      <c r="G648">
        <v>1</v>
      </c>
    </row>
    <row r="649" spans="1:7" x14ac:dyDescent="0.2">
      <c r="A649">
        <v>96</v>
      </c>
      <c r="B649" t="s">
        <v>103</v>
      </c>
      <c r="C649" t="s">
        <v>109</v>
      </c>
      <c r="D649" t="s">
        <v>1287</v>
      </c>
      <c r="E649">
        <v>9300000</v>
      </c>
      <c r="F649">
        <v>9604557.5099999998</v>
      </c>
      <c r="G649">
        <v>2</v>
      </c>
    </row>
    <row r="650" spans="1:7" x14ac:dyDescent="0.2">
      <c r="A650">
        <v>93</v>
      </c>
      <c r="B650" t="s">
        <v>11</v>
      </c>
      <c r="C650" t="s">
        <v>104</v>
      </c>
      <c r="D650" t="s">
        <v>1288</v>
      </c>
      <c r="E650">
        <v>8035000</v>
      </c>
      <c r="F650">
        <v>37583778.219999999</v>
      </c>
      <c r="G650">
        <v>1</v>
      </c>
    </row>
    <row r="651" spans="1:7" x14ac:dyDescent="0.2">
      <c r="A651">
        <v>93</v>
      </c>
      <c r="B651" t="s">
        <v>11</v>
      </c>
      <c r="C651" t="s">
        <v>792</v>
      </c>
      <c r="D651" t="s">
        <v>1290</v>
      </c>
      <c r="E651">
        <v>8791000</v>
      </c>
      <c r="F651">
        <v>27847587.98</v>
      </c>
      <c r="G651">
        <v>1</v>
      </c>
    </row>
    <row r="652" spans="1:7" x14ac:dyDescent="0.2">
      <c r="A652">
        <v>32</v>
      </c>
      <c r="B652" t="s">
        <v>11</v>
      </c>
      <c r="C652" t="s">
        <v>792</v>
      </c>
      <c r="D652" t="s">
        <v>1290</v>
      </c>
      <c r="E652">
        <v>9280000</v>
      </c>
      <c r="F652">
        <v>16834521.27</v>
      </c>
      <c r="G652">
        <v>1</v>
      </c>
    </row>
    <row r="653" spans="1:7" x14ac:dyDescent="0.2">
      <c r="A653">
        <v>93</v>
      </c>
      <c r="B653" t="s">
        <v>11</v>
      </c>
      <c r="C653" t="s">
        <v>878</v>
      </c>
      <c r="D653" t="s">
        <v>1291</v>
      </c>
      <c r="E653">
        <v>6104000</v>
      </c>
      <c r="F653">
        <v>46709023.200000003</v>
      </c>
      <c r="G653">
        <v>1</v>
      </c>
    </row>
    <row r="654" spans="1:7" x14ac:dyDescent="0.2">
      <c r="A654">
        <v>93</v>
      </c>
      <c r="B654" t="s">
        <v>11</v>
      </c>
      <c r="C654" t="s">
        <v>1108</v>
      </c>
      <c r="D654" t="s">
        <v>1292</v>
      </c>
      <c r="E654">
        <v>9201000</v>
      </c>
      <c r="F654">
        <v>18420275.640000001</v>
      </c>
      <c r="G654">
        <v>1</v>
      </c>
    </row>
    <row r="655" spans="1:7" x14ac:dyDescent="0.2">
      <c r="A655">
        <v>4</v>
      </c>
      <c r="B655" t="s">
        <v>12</v>
      </c>
      <c r="C655" t="s">
        <v>85</v>
      </c>
      <c r="D655" t="s">
        <v>1293</v>
      </c>
      <c r="E655">
        <v>9221000</v>
      </c>
      <c r="F655">
        <v>24083122.399999999</v>
      </c>
      <c r="G655">
        <v>1</v>
      </c>
    </row>
    <row r="656" spans="1:7" x14ac:dyDescent="0.2">
      <c r="A656">
        <v>93</v>
      </c>
      <c r="B656" t="s">
        <v>12</v>
      </c>
      <c r="C656" t="s">
        <v>85</v>
      </c>
      <c r="D656" t="s">
        <v>1293</v>
      </c>
      <c r="E656">
        <v>4650000</v>
      </c>
      <c r="F656">
        <v>14222726.675000001</v>
      </c>
      <c r="G656">
        <v>2</v>
      </c>
    </row>
    <row r="657" spans="1:8" x14ac:dyDescent="0.2">
      <c r="A657">
        <v>93</v>
      </c>
      <c r="B657" t="s">
        <v>12</v>
      </c>
      <c r="C657" t="s">
        <v>85</v>
      </c>
      <c r="D657" t="s">
        <v>1293</v>
      </c>
      <c r="E657">
        <v>9234000</v>
      </c>
      <c r="F657">
        <v>9800000</v>
      </c>
      <c r="G657">
        <v>1</v>
      </c>
    </row>
    <row r="658" spans="1:8" x14ac:dyDescent="0.2">
      <c r="A658">
        <v>116</v>
      </c>
      <c r="B658" t="s">
        <v>12</v>
      </c>
      <c r="C658" t="s">
        <v>85</v>
      </c>
      <c r="D658" t="s">
        <v>1293</v>
      </c>
      <c r="E658">
        <v>9127000</v>
      </c>
      <c r="F658">
        <v>9352700.4100000001</v>
      </c>
      <c r="G658">
        <v>1</v>
      </c>
    </row>
    <row r="659" spans="1:8" x14ac:dyDescent="0.2">
      <c r="A659">
        <v>116</v>
      </c>
      <c r="B659" t="s">
        <v>74</v>
      </c>
      <c r="C659" t="s">
        <v>74</v>
      </c>
      <c r="D659" t="s">
        <v>1295</v>
      </c>
      <c r="E659">
        <v>13950000</v>
      </c>
      <c r="F659">
        <v>14200062.119999999</v>
      </c>
      <c r="G659">
        <v>1</v>
      </c>
    </row>
    <row r="660" spans="1:8" x14ac:dyDescent="0.2">
      <c r="A660">
        <v>32</v>
      </c>
      <c r="B660" t="s">
        <v>105</v>
      </c>
      <c r="C660" t="s">
        <v>488</v>
      </c>
      <c r="D660" t="s">
        <v>1297</v>
      </c>
      <c r="E660">
        <v>17845523.800000001</v>
      </c>
      <c r="F660">
        <v>17845523.800000001</v>
      </c>
      <c r="H660">
        <v>1</v>
      </c>
    </row>
    <row r="661" spans="1:8" x14ac:dyDescent="0.2">
      <c r="A661">
        <v>4</v>
      </c>
      <c r="B661" t="s">
        <v>103</v>
      </c>
      <c r="C661" t="s">
        <v>877</v>
      </c>
      <c r="D661" t="s">
        <v>1298</v>
      </c>
      <c r="E661">
        <v>9300000</v>
      </c>
      <c r="F661">
        <v>9600000</v>
      </c>
      <c r="G661">
        <v>1</v>
      </c>
    </row>
    <row r="662" spans="1:8" x14ac:dyDescent="0.2">
      <c r="A662">
        <v>4</v>
      </c>
      <c r="B662" t="s">
        <v>11</v>
      </c>
      <c r="C662" t="s">
        <v>951</v>
      </c>
      <c r="D662" t="s">
        <v>951</v>
      </c>
      <c r="E662">
        <v>9127000</v>
      </c>
      <c r="F662">
        <v>9600000</v>
      </c>
      <c r="G662">
        <v>1</v>
      </c>
    </row>
    <row r="663" spans="1:8" x14ac:dyDescent="0.2">
      <c r="A663">
        <v>87</v>
      </c>
      <c r="B663" t="s">
        <v>11</v>
      </c>
      <c r="C663" t="s">
        <v>951</v>
      </c>
      <c r="D663" t="s">
        <v>951</v>
      </c>
      <c r="E663">
        <v>9300000</v>
      </c>
      <c r="F663">
        <v>9601790</v>
      </c>
      <c r="G663">
        <v>1</v>
      </c>
    </row>
    <row r="664" spans="1:8" x14ac:dyDescent="0.2">
      <c r="A664">
        <v>93</v>
      </c>
      <c r="B664" t="s">
        <v>11</v>
      </c>
      <c r="C664" t="s">
        <v>951</v>
      </c>
      <c r="D664" t="s">
        <v>951</v>
      </c>
      <c r="E664">
        <v>9175000</v>
      </c>
      <c r="F664">
        <v>25130000</v>
      </c>
      <c r="G664">
        <v>1</v>
      </c>
    </row>
    <row r="665" spans="1:8" x14ac:dyDescent="0.2">
      <c r="A665">
        <v>4</v>
      </c>
      <c r="B665" t="s">
        <v>12</v>
      </c>
      <c r="C665" t="s">
        <v>12</v>
      </c>
      <c r="D665" t="s">
        <v>1302</v>
      </c>
      <c r="E665">
        <v>6188000</v>
      </c>
      <c r="F665">
        <v>71307464.150000006</v>
      </c>
      <c r="G665">
        <v>1</v>
      </c>
    </row>
    <row r="666" spans="1:8" x14ac:dyDescent="0.2">
      <c r="A666">
        <v>4</v>
      </c>
      <c r="B666" t="s">
        <v>12</v>
      </c>
      <c r="C666" t="s">
        <v>12</v>
      </c>
      <c r="D666" t="s">
        <v>1303</v>
      </c>
      <c r="E666">
        <v>9300000</v>
      </c>
      <c r="F666">
        <v>9600000</v>
      </c>
      <c r="G666">
        <v>1</v>
      </c>
    </row>
    <row r="667" spans="1:8" x14ac:dyDescent="0.2">
      <c r="A667">
        <v>96</v>
      </c>
      <c r="B667" t="s">
        <v>12</v>
      </c>
      <c r="C667" t="s">
        <v>12</v>
      </c>
      <c r="D667" t="s">
        <v>1303</v>
      </c>
      <c r="E667">
        <v>9300000</v>
      </c>
      <c r="F667">
        <v>9882617.4499999993</v>
      </c>
      <c r="G667">
        <v>1</v>
      </c>
    </row>
    <row r="668" spans="1:8" x14ac:dyDescent="0.2">
      <c r="A668">
        <v>116</v>
      </c>
      <c r="B668" t="s">
        <v>74</v>
      </c>
      <c r="C668" t="s">
        <v>803</v>
      </c>
      <c r="D668" t="s">
        <v>1306</v>
      </c>
      <c r="E668">
        <v>7699000</v>
      </c>
      <c r="F668">
        <v>13591708.08</v>
      </c>
      <c r="G668">
        <v>1</v>
      </c>
    </row>
    <row r="669" spans="1:8" x14ac:dyDescent="0.2">
      <c r="A669">
        <v>4</v>
      </c>
      <c r="B669" t="s">
        <v>11</v>
      </c>
      <c r="C669" t="s">
        <v>11</v>
      </c>
      <c r="D669" t="s">
        <v>1307</v>
      </c>
      <c r="E669">
        <v>7448000</v>
      </c>
      <c r="F669">
        <v>41848000</v>
      </c>
      <c r="G669">
        <v>1</v>
      </c>
    </row>
    <row r="670" spans="1:8" x14ac:dyDescent="0.2">
      <c r="A670">
        <v>101</v>
      </c>
      <c r="B670" t="s">
        <v>11</v>
      </c>
      <c r="C670" t="s">
        <v>11</v>
      </c>
      <c r="D670" t="s">
        <v>1307</v>
      </c>
      <c r="E670">
        <v>9254000</v>
      </c>
      <c r="F670">
        <v>9557000</v>
      </c>
      <c r="G670">
        <v>1</v>
      </c>
    </row>
    <row r="671" spans="1:8" x14ac:dyDescent="0.2">
      <c r="A671">
        <v>116</v>
      </c>
      <c r="B671" t="s">
        <v>11</v>
      </c>
      <c r="C671" t="s">
        <v>798</v>
      </c>
      <c r="D671" t="s">
        <v>1310</v>
      </c>
      <c r="E671">
        <v>8791000</v>
      </c>
      <c r="F671">
        <v>13466708</v>
      </c>
      <c r="G671">
        <v>1</v>
      </c>
    </row>
    <row r="672" spans="1:8" x14ac:dyDescent="0.2">
      <c r="A672">
        <v>14</v>
      </c>
      <c r="B672" t="s">
        <v>103</v>
      </c>
      <c r="C672" t="s">
        <v>1037</v>
      </c>
      <c r="D672" t="s">
        <v>1316</v>
      </c>
      <c r="E672">
        <v>7783000</v>
      </c>
      <c r="F672">
        <v>14624183.449999999</v>
      </c>
      <c r="G672">
        <v>1</v>
      </c>
    </row>
    <row r="673" spans="1:7" x14ac:dyDescent="0.2">
      <c r="A673">
        <v>93</v>
      </c>
      <c r="B673" t="s">
        <v>11</v>
      </c>
      <c r="C673" t="s">
        <v>104</v>
      </c>
      <c r="D673" t="s">
        <v>104</v>
      </c>
      <c r="E673">
        <v>8791000</v>
      </c>
      <c r="F673">
        <v>38950000</v>
      </c>
      <c r="G673">
        <v>1</v>
      </c>
    </row>
    <row r="674" spans="1:7" x14ac:dyDescent="0.2">
      <c r="A674">
        <v>4</v>
      </c>
      <c r="B674" t="s">
        <v>12</v>
      </c>
      <c r="C674" t="s">
        <v>376</v>
      </c>
      <c r="D674" t="s">
        <v>1321</v>
      </c>
      <c r="E674">
        <v>8840000</v>
      </c>
      <c r="F674">
        <v>26406500</v>
      </c>
      <c r="G674">
        <v>2</v>
      </c>
    </row>
    <row r="675" spans="1:7" x14ac:dyDescent="0.2">
      <c r="A675">
        <v>101</v>
      </c>
      <c r="B675" t="s">
        <v>74</v>
      </c>
      <c r="C675" t="s">
        <v>72</v>
      </c>
      <c r="D675" t="s">
        <v>1325</v>
      </c>
      <c r="E675">
        <v>9300000</v>
      </c>
      <c r="F675">
        <v>9542000</v>
      </c>
      <c r="G675">
        <v>1</v>
      </c>
    </row>
    <row r="676" spans="1:7" x14ac:dyDescent="0.2">
      <c r="A676">
        <v>101</v>
      </c>
      <c r="B676" t="s">
        <v>74</v>
      </c>
      <c r="C676" t="s">
        <v>72</v>
      </c>
      <c r="D676" t="s">
        <v>1326</v>
      </c>
      <c r="E676">
        <v>9290444.4444444403</v>
      </c>
      <c r="F676">
        <v>9542000</v>
      </c>
      <c r="G676">
        <v>9</v>
      </c>
    </row>
    <row r="677" spans="1:7" x14ac:dyDescent="0.2">
      <c r="A677">
        <v>93</v>
      </c>
      <c r="B677" t="s">
        <v>11</v>
      </c>
      <c r="C677" t="s">
        <v>1031</v>
      </c>
      <c r="D677" t="s">
        <v>1330</v>
      </c>
      <c r="E677">
        <v>9241000</v>
      </c>
      <c r="F677">
        <v>23200000.140000001</v>
      </c>
      <c r="G677">
        <v>1</v>
      </c>
    </row>
    <row r="678" spans="1:7" x14ac:dyDescent="0.2">
      <c r="A678">
        <v>87</v>
      </c>
      <c r="B678" t="s">
        <v>11</v>
      </c>
      <c r="C678" t="s">
        <v>889</v>
      </c>
      <c r="D678" t="s">
        <v>1332</v>
      </c>
      <c r="E678">
        <v>9227000</v>
      </c>
      <c r="F678">
        <v>9606024.2899999991</v>
      </c>
      <c r="G678">
        <v>1</v>
      </c>
    </row>
    <row r="679" spans="1:7" x14ac:dyDescent="0.2">
      <c r="A679">
        <v>108</v>
      </c>
      <c r="B679" t="s">
        <v>12</v>
      </c>
      <c r="C679" t="s">
        <v>952</v>
      </c>
      <c r="D679" t="s">
        <v>1333</v>
      </c>
      <c r="E679">
        <v>9300000</v>
      </c>
      <c r="F679">
        <v>9530000</v>
      </c>
      <c r="G679">
        <v>1</v>
      </c>
    </row>
    <row r="680" spans="1:7" x14ac:dyDescent="0.2">
      <c r="A680">
        <v>22</v>
      </c>
      <c r="B680" t="s">
        <v>13</v>
      </c>
      <c r="C680" t="s">
        <v>13</v>
      </c>
      <c r="D680" t="s">
        <v>1355</v>
      </c>
      <c r="E680">
        <v>6776000</v>
      </c>
      <c r="F680">
        <v>48810000</v>
      </c>
      <c r="G680">
        <v>1</v>
      </c>
    </row>
    <row r="681" spans="1:7" x14ac:dyDescent="0.2">
      <c r="A681">
        <v>27</v>
      </c>
      <c r="B681" t="s">
        <v>13</v>
      </c>
      <c r="C681" t="s">
        <v>548</v>
      </c>
      <c r="D681" t="s">
        <v>1355</v>
      </c>
      <c r="E681">
        <v>6902000</v>
      </c>
      <c r="F681">
        <v>49166000</v>
      </c>
      <c r="G681">
        <v>1</v>
      </c>
    </row>
    <row r="682" spans="1:7" x14ac:dyDescent="0.2">
      <c r="A682">
        <v>27</v>
      </c>
      <c r="B682" t="s">
        <v>13</v>
      </c>
      <c r="C682" t="s">
        <v>13</v>
      </c>
      <c r="D682" t="s">
        <v>1356</v>
      </c>
      <c r="E682">
        <v>8203000</v>
      </c>
      <c r="F682">
        <v>60078000</v>
      </c>
      <c r="G682">
        <v>1</v>
      </c>
    </row>
    <row r="683" spans="1:7" x14ac:dyDescent="0.2">
      <c r="A683">
        <v>4</v>
      </c>
      <c r="B683" t="s">
        <v>73</v>
      </c>
      <c r="C683" t="s">
        <v>665</v>
      </c>
      <c r="D683" t="s">
        <v>1357</v>
      </c>
      <c r="E683">
        <v>8132500</v>
      </c>
      <c r="F683">
        <v>10762500</v>
      </c>
      <c r="G683">
        <v>4</v>
      </c>
    </row>
    <row r="684" spans="1:7" x14ac:dyDescent="0.2">
      <c r="A684">
        <v>28</v>
      </c>
      <c r="B684" t="s">
        <v>73</v>
      </c>
      <c r="C684" t="s">
        <v>665</v>
      </c>
      <c r="D684" t="s">
        <v>1357</v>
      </c>
      <c r="E684">
        <v>9192500</v>
      </c>
      <c r="F684">
        <v>9604810.2799999993</v>
      </c>
      <c r="G684">
        <v>2</v>
      </c>
    </row>
    <row r="685" spans="1:7" x14ac:dyDescent="0.2">
      <c r="A685">
        <v>93</v>
      </c>
      <c r="B685" t="s">
        <v>73</v>
      </c>
      <c r="C685" t="s">
        <v>665</v>
      </c>
      <c r="D685" t="s">
        <v>1357</v>
      </c>
      <c r="E685">
        <v>9293000</v>
      </c>
      <c r="F685">
        <v>9550000.2100000009</v>
      </c>
      <c r="G685">
        <v>1</v>
      </c>
    </row>
    <row r="686" spans="1:7" x14ac:dyDescent="0.2">
      <c r="A686">
        <v>4</v>
      </c>
      <c r="B686" t="s">
        <v>73</v>
      </c>
      <c r="C686" t="s">
        <v>665</v>
      </c>
      <c r="D686" t="s">
        <v>1358</v>
      </c>
      <c r="E686">
        <v>4640000</v>
      </c>
      <c r="F686">
        <v>9500000</v>
      </c>
      <c r="G686">
        <v>2</v>
      </c>
    </row>
    <row r="687" spans="1:7" x14ac:dyDescent="0.2">
      <c r="A687">
        <v>32</v>
      </c>
      <c r="B687" t="s">
        <v>73</v>
      </c>
      <c r="C687" t="s">
        <v>665</v>
      </c>
      <c r="D687" t="s">
        <v>1358</v>
      </c>
      <c r="E687">
        <v>9300000</v>
      </c>
      <c r="F687">
        <v>9569173</v>
      </c>
      <c r="G687">
        <v>1</v>
      </c>
    </row>
    <row r="688" spans="1:7" x14ac:dyDescent="0.2">
      <c r="A688">
        <v>93</v>
      </c>
      <c r="B688" t="s">
        <v>103</v>
      </c>
      <c r="C688" t="s">
        <v>103</v>
      </c>
      <c r="D688" t="s">
        <v>1359</v>
      </c>
      <c r="E688">
        <v>9286000</v>
      </c>
      <c r="F688">
        <v>9550471.1500000004</v>
      </c>
      <c r="G688">
        <v>1</v>
      </c>
    </row>
    <row r="689" spans="1:8" x14ac:dyDescent="0.2">
      <c r="A689">
        <v>93</v>
      </c>
      <c r="B689" t="s">
        <v>103</v>
      </c>
      <c r="C689" t="s">
        <v>1037</v>
      </c>
      <c r="D689" t="s">
        <v>1037</v>
      </c>
      <c r="E689">
        <v>9300000</v>
      </c>
      <c r="F689">
        <v>9550994.6199999992</v>
      </c>
      <c r="G689">
        <v>1</v>
      </c>
    </row>
    <row r="690" spans="1:8" x14ac:dyDescent="0.2">
      <c r="A690">
        <v>93</v>
      </c>
      <c r="B690" t="s">
        <v>103</v>
      </c>
      <c r="C690" t="s">
        <v>1037</v>
      </c>
      <c r="D690" t="s">
        <v>1037</v>
      </c>
      <c r="E690">
        <v>9300000</v>
      </c>
      <c r="F690">
        <v>9550994.6199999992</v>
      </c>
      <c r="G690">
        <v>1</v>
      </c>
    </row>
    <row r="691" spans="1:8" x14ac:dyDescent="0.2">
      <c r="A691">
        <v>101</v>
      </c>
      <c r="B691" t="s">
        <v>103</v>
      </c>
      <c r="C691" t="s">
        <v>1037</v>
      </c>
      <c r="D691" t="s">
        <v>1037</v>
      </c>
      <c r="E691">
        <v>30989417.120000001</v>
      </c>
      <c r="F691">
        <v>30989417.120000001</v>
      </c>
      <c r="H691">
        <v>1</v>
      </c>
    </row>
    <row r="692" spans="1:8" x14ac:dyDescent="0.2">
      <c r="A692">
        <v>93</v>
      </c>
      <c r="B692" t="s">
        <v>11</v>
      </c>
      <c r="C692" t="s">
        <v>1031</v>
      </c>
      <c r="D692" t="s">
        <v>1031</v>
      </c>
      <c r="E692">
        <v>9300000</v>
      </c>
      <c r="F692">
        <v>9550004.4199999999</v>
      </c>
      <c r="G692">
        <v>1</v>
      </c>
    </row>
    <row r="693" spans="1:8" x14ac:dyDescent="0.2">
      <c r="A693">
        <v>93</v>
      </c>
      <c r="B693" t="s">
        <v>11</v>
      </c>
      <c r="C693" t="s">
        <v>1031</v>
      </c>
      <c r="D693" t="s">
        <v>1360</v>
      </c>
      <c r="E693">
        <v>9208000</v>
      </c>
      <c r="F693">
        <v>16600000.119999999</v>
      </c>
      <c r="G693">
        <v>1</v>
      </c>
    </row>
    <row r="694" spans="1:8" x14ac:dyDescent="0.2">
      <c r="A694">
        <v>93</v>
      </c>
      <c r="B694" t="s">
        <v>12</v>
      </c>
      <c r="C694" t="s">
        <v>1265</v>
      </c>
      <c r="D694" t="s">
        <v>1361</v>
      </c>
      <c r="E694">
        <v>6986000</v>
      </c>
      <c r="F694">
        <v>42700000</v>
      </c>
      <c r="G694">
        <v>1</v>
      </c>
    </row>
    <row r="695" spans="1:8" x14ac:dyDescent="0.2">
      <c r="A695">
        <v>96</v>
      </c>
      <c r="B695" t="s">
        <v>12</v>
      </c>
      <c r="C695" t="s">
        <v>1265</v>
      </c>
      <c r="D695" t="s">
        <v>1361</v>
      </c>
      <c r="E695">
        <v>7862000</v>
      </c>
      <c r="F695">
        <v>8142628.5499999998</v>
      </c>
      <c r="G695">
        <v>1</v>
      </c>
    </row>
    <row r="696" spans="1:8" x14ac:dyDescent="0.2">
      <c r="A696">
        <v>93</v>
      </c>
      <c r="B696" t="s">
        <v>74</v>
      </c>
      <c r="C696" t="s">
        <v>803</v>
      </c>
      <c r="D696" t="s">
        <v>1362</v>
      </c>
      <c r="E696">
        <v>8791000</v>
      </c>
      <c r="F696">
        <v>9650000</v>
      </c>
      <c r="G696">
        <v>1</v>
      </c>
    </row>
    <row r="697" spans="1:8" x14ac:dyDescent="0.2">
      <c r="A697">
        <v>116</v>
      </c>
      <c r="B697" t="s">
        <v>74</v>
      </c>
      <c r="C697" t="s">
        <v>803</v>
      </c>
      <c r="D697" t="s">
        <v>1362</v>
      </c>
      <c r="E697">
        <v>8917000</v>
      </c>
      <c r="F697">
        <v>9466708.0800000001</v>
      </c>
      <c r="G697">
        <v>1</v>
      </c>
    </row>
    <row r="698" spans="1:8" x14ac:dyDescent="0.2">
      <c r="A698">
        <v>96</v>
      </c>
      <c r="B698" t="s">
        <v>103</v>
      </c>
      <c r="C698" t="s">
        <v>877</v>
      </c>
      <c r="D698" t="s">
        <v>1363</v>
      </c>
      <c r="E698">
        <v>9300000</v>
      </c>
      <c r="F698">
        <v>9643755</v>
      </c>
      <c r="G698">
        <v>1</v>
      </c>
    </row>
    <row r="699" spans="1:8" x14ac:dyDescent="0.2">
      <c r="A699">
        <v>4</v>
      </c>
      <c r="B699" t="s">
        <v>12</v>
      </c>
      <c r="C699" t="s">
        <v>12</v>
      </c>
      <c r="D699" t="s">
        <v>1364</v>
      </c>
      <c r="E699">
        <v>9300000</v>
      </c>
      <c r="F699">
        <v>9600000</v>
      </c>
      <c r="G699">
        <v>1</v>
      </c>
    </row>
    <row r="700" spans="1:8" x14ac:dyDescent="0.2">
      <c r="A700">
        <v>96</v>
      </c>
      <c r="B700" t="s">
        <v>12</v>
      </c>
      <c r="C700" t="s">
        <v>12</v>
      </c>
      <c r="D700" t="s">
        <v>1364</v>
      </c>
      <c r="E700">
        <v>9267000</v>
      </c>
      <c r="F700">
        <v>10452992.539999999</v>
      </c>
      <c r="G700">
        <v>1</v>
      </c>
    </row>
    <row r="701" spans="1:8" x14ac:dyDescent="0.2">
      <c r="A701">
        <v>96</v>
      </c>
      <c r="B701" t="s">
        <v>74</v>
      </c>
      <c r="C701" t="s">
        <v>1028</v>
      </c>
      <c r="D701" t="s">
        <v>1365</v>
      </c>
      <c r="E701">
        <v>9300000</v>
      </c>
      <c r="F701">
        <v>9604558</v>
      </c>
      <c r="G701">
        <v>1</v>
      </c>
    </row>
    <row r="702" spans="1:8" x14ac:dyDescent="0.2">
      <c r="A702">
        <v>117</v>
      </c>
      <c r="B702" t="s">
        <v>12</v>
      </c>
      <c r="C702" t="s">
        <v>531</v>
      </c>
      <c r="D702" t="s">
        <v>1366</v>
      </c>
      <c r="E702">
        <v>9043000</v>
      </c>
      <c r="F702">
        <v>9511293.75</v>
      </c>
      <c r="G702">
        <v>1</v>
      </c>
    </row>
    <row r="703" spans="1:8" x14ac:dyDescent="0.2">
      <c r="A703">
        <v>4</v>
      </c>
      <c r="B703" t="s">
        <v>103</v>
      </c>
      <c r="C703" t="s">
        <v>1037</v>
      </c>
      <c r="D703" t="s">
        <v>1367</v>
      </c>
      <c r="E703">
        <v>9182000</v>
      </c>
      <c r="F703">
        <v>9600000</v>
      </c>
      <c r="G703">
        <v>1</v>
      </c>
    </row>
    <row r="704" spans="1:8" x14ac:dyDescent="0.2">
      <c r="A704">
        <v>4</v>
      </c>
      <c r="B704" t="s">
        <v>12</v>
      </c>
      <c r="C704" t="s">
        <v>882</v>
      </c>
      <c r="D704" t="s">
        <v>1369</v>
      </c>
      <c r="E704">
        <v>9227000</v>
      </c>
      <c r="F704">
        <v>9527000</v>
      </c>
      <c r="G704">
        <v>1</v>
      </c>
    </row>
    <row r="705" spans="1:7" x14ac:dyDescent="0.2">
      <c r="A705">
        <v>4</v>
      </c>
      <c r="B705" t="s">
        <v>73</v>
      </c>
      <c r="C705" t="s">
        <v>802</v>
      </c>
      <c r="D705" t="s">
        <v>1370</v>
      </c>
      <c r="E705">
        <v>9188000</v>
      </c>
      <c r="F705">
        <v>9500000</v>
      </c>
      <c r="G705">
        <v>1</v>
      </c>
    </row>
    <row r="706" spans="1:7" x14ac:dyDescent="0.2">
      <c r="A706">
        <v>27</v>
      </c>
      <c r="B706" t="s">
        <v>103</v>
      </c>
      <c r="C706" t="s">
        <v>1368</v>
      </c>
      <c r="D706" t="s">
        <v>1371</v>
      </c>
      <c r="E706">
        <v>7448000</v>
      </c>
      <c r="F706">
        <v>21178000</v>
      </c>
      <c r="G706">
        <v>1</v>
      </c>
    </row>
    <row r="707" spans="1:7" x14ac:dyDescent="0.2">
      <c r="A707">
        <v>27</v>
      </c>
      <c r="B707" t="s">
        <v>11</v>
      </c>
      <c r="C707" t="s">
        <v>11</v>
      </c>
      <c r="D707" t="s">
        <v>1372</v>
      </c>
      <c r="E707">
        <v>6566000</v>
      </c>
      <c r="F707">
        <v>37397000</v>
      </c>
      <c r="G707">
        <v>1</v>
      </c>
    </row>
    <row r="708" spans="1:7" x14ac:dyDescent="0.2">
      <c r="A708">
        <v>27</v>
      </c>
      <c r="B708" t="s">
        <v>12</v>
      </c>
      <c r="C708" t="s">
        <v>952</v>
      </c>
      <c r="D708" t="s">
        <v>1373</v>
      </c>
      <c r="E708">
        <v>7825000</v>
      </c>
      <c r="F708">
        <v>60572000</v>
      </c>
      <c r="G708">
        <v>1</v>
      </c>
    </row>
    <row r="709" spans="1:7" x14ac:dyDescent="0.2">
      <c r="A709">
        <v>32</v>
      </c>
      <c r="B709" t="s">
        <v>103</v>
      </c>
      <c r="C709" t="s">
        <v>1241</v>
      </c>
      <c r="D709" t="s">
        <v>1374</v>
      </c>
      <c r="E709">
        <v>9286000</v>
      </c>
      <c r="F709">
        <v>13831834.75</v>
      </c>
      <c r="G709">
        <v>1</v>
      </c>
    </row>
    <row r="710" spans="1:7" x14ac:dyDescent="0.2">
      <c r="A710">
        <v>93</v>
      </c>
      <c r="B710" t="s">
        <v>11</v>
      </c>
      <c r="C710" t="s">
        <v>792</v>
      </c>
      <c r="D710" t="s">
        <v>1375</v>
      </c>
      <c r="E710">
        <v>8665000</v>
      </c>
      <c r="F710">
        <v>26777131.460000001</v>
      </c>
      <c r="G710">
        <v>1</v>
      </c>
    </row>
    <row r="711" spans="1:7" x14ac:dyDescent="0.2">
      <c r="A711">
        <v>32</v>
      </c>
      <c r="B711" t="s">
        <v>11</v>
      </c>
      <c r="C711" t="s">
        <v>792</v>
      </c>
      <c r="D711" t="s">
        <v>1375</v>
      </c>
      <c r="E711">
        <v>9247000</v>
      </c>
      <c r="F711">
        <v>18857217.23</v>
      </c>
      <c r="G711">
        <v>1</v>
      </c>
    </row>
    <row r="712" spans="1:7" x14ac:dyDescent="0.2">
      <c r="A712">
        <v>87</v>
      </c>
      <c r="B712" t="s">
        <v>74</v>
      </c>
      <c r="C712" t="s">
        <v>786</v>
      </c>
      <c r="D712" t="s">
        <v>1376</v>
      </c>
      <c r="E712">
        <v>9300000</v>
      </c>
      <c r="F712">
        <v>13671690</v>
      </c>
      <c r="G712">
        <v>1</v>
      </c>
    </row>
    <row r="713" spans="1:7" x14ac:dyDescent="0.2">
      <c r="A713">
        <v>93</v>
      </c>
      <c r="B713" t="s">
        <v>103</v>
      </c>
      <c r="C713" t="s">
        <v>103</v>
      </c>
      <c r="D713" t="s">
        <v>1377</v>
      </c>
      <c r="E713">
        <v>8538000</v>
      </c>
      <c r="F713">
        <v>8788999.9800000004</v>
      </c>
      <c r="G713">
        <v>1</v>
      </c>
    </row>
    <row r="714" spans="1:7" x14ac:dyDescent="0.2">
      <c r="A714">
        <v>93</v>
      </c>
      <c r="B714" t="s">
        <v>103</v>
      </c>
      <c r="C714" t="s">
        <v>1368</v>
      </c>
      <c r="D714" t="s">
        <v>1379</v>
      </c>
      <c r="E714">
        <v>9290000</v>
      </c>
      <c r="F714">
        <v>16417972.074999999</v>
      </c>
      <c r="G714">
        <v>2</v>
      </c>
    </row>
    <row r="715" spans="1:7" x14ac:dyDescent="0.2">
      <c r="A715">
        <v>93</v>
      </c>
      <c r="B715" t="s">
        <v>11</v>
      </c>
      <c r="C715" t="s">
        <v>83</v>
      </c>
      <c r="D715" t="s">
        <v>1380</v>
      </c>
      <c r="E715">
        <v>6818000</v>
      </c>
      <c r="F715">
        <v>56780000</v>
      </c>
      <c r="G715">
        <v>1</v>
      </c>
    </row>
    <row r="716" spans="1:7" x14ac:dyDescent="0.2">
      <c r="A716">
        <v>93</v>
      </c>
      <c r="B716" t="s">
        <v>11</v>
      </c>
      <c r="C716" t="s">
        <v>898</v>
      </c>
      <c r="D716" t="s">
        <v>1381</v>
      </c>
      <c r="E716">
        <v>9260000</v>
      </c>
      <c r="F716">
        <v>25413185.670000002</v>
      </c>
      <c r="G716">
        <v>1</v>
      </c>
    </row>
    <row r="717" spans="1:7" x14ac:dyDescent="0.2">
      <c r="A717">
        <v>93</v>
      </c>
      <c r="B717" t="s">
        <v>73</v>
      </c>
      <c r="C717" t="s">
        <v>794</v>
      </c>
      <c r="D717" t="s">
        <v>1382</v>
      </c>
      <c r="E717">
        <v>9300000</v>
      </c>
      <c r="F717">
        <v>9600000</v>
      </c>
      <c r="G717">
        <v>1</v>
      </c>
    </row>
    <row r="718" spans="1:7" x14ac:dyDescent="0.2">
      <c r="A718">
        <v>93</v>
      </c>
      <c r="B718" t="s">
        <v>73</v>
      </c>
      <c r="C718" t="s">
        <v>802</v>
      </c>
      <c r="D718" t="s">
        <v>1383</v>
      </c>
      <c r="E718">
        <v>9273000</v>
      </c>
      <c r="F718">
        <v>9600000</v>
      </c>
      <c r="G718">
        <v>1</v>
      </c>
    </row>
    <row r="719" spans="1:7" x14ac:dyDescent="0.2">
      <c r="A719">
        <v>105</v>
      </c>
      <c r="B719" t="s">
        <v>74</v>
      </c>
      <c r="C719" t="s">
        <v>75</v>
      </c>
      <c r="D719" t="s">
        <v>1384</v>
      </c>
      <c r="E719">
        <v>9247500</v>
      </c>
      <c r="F719">
        <v>9599975.0399999991</v>
      </c>
      <c r="G719">
        <v>2</v>
      </c>
    </row>
    <row r="720" spans="1:7" x14ac:dyDescent="0.2">
      <c r="A720">
        <v>116</v>
      </c>
      <c r="B720" t="s">
        <v>12</v>
      </c>
      <c r="C720" t="s">
        <v>376</v>
      </c>
      <c r="D720" t="s">
        <v>1385</v>
      </c>
      <c r="E720">
        <v>9300000</v>
      </c>
      <c r="F720">
        <v>9466708.0800000001</v>
      </c>
      <c r="G720">
        <v>1</v>
      </c>
    </row>
    <row r="721" spans="1:7" x14ac:dyDescent="0.2">
      <c r="A721">
        <v>116</v>
      </c>
      <c r="B721" t="s">
        <v>74</v>
      </c>
      <c r="C721" t="s">
        <v>1028</v>
      </c>
      <c r="D721" t="s">
        <v>1386</v>
      </c>
      <c r="E721">
        <v>11625000</v>
      </c>
      <c r="F721">
        <v>11833385.1</v>
      </c>
      <c r="G721">
        <v>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026C-7CC9-4FEF-A182-C5C29C180288}">
  <sheetPr>
    <tabColor rgb="FFFFFF00"/>
  </sheetPr>
  <dimension ref="A1:H1076"/>
  <sheetViews>
    <sheetView workbookViewId="0">
      <selection activeCell="A3" sqref="A3:H1076"/>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62" t="s">
        <v>1334</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9300000</v>
      </c>
      <c r="F4">
        <v>9600000.0675000008</v>
      </c>
      <c r="G4">
        <v>4</v>
      </c>
    </row>
    <row r="5" spans="1:8" x14ac:dyDescent="0.2">
      <c r="A5">
        <v>4</v>
      </c>
      <c r="B5" t="s">
        <v>11</v>
      </c>
      <c r="C5" t="s">
        <v>95</v>
      </c>
      <c r="D5" t="s">
        <v>101</v>
      </c>
      <c r="E5">
        <v>9817125</v>
      </c>
      <c r="F5">
        <v>11758250</v>
      </c>
      <c r="G5">
        <v>8</v>
      </c>
    </row>
    <row r="6" spans="1:8" x14ac:dyDescent="0.2">
      <c r="A6">
        <v>87</v>
      </c>
      <c r="B6" t="s">
        <v>11</v>
      </c>
      <c r="C6" t="s">
        <v>95</v>
      </c>
      <c r="D6" t="s">
        <v>101</v>
      </c>
      <c r="E6">
        <v>9300000</v>
      </c>
      <c r="F6">
        <v>9601790</v>
      </c>
      <c r="G6">
        <v>1</v>
      </c>
    </row>
    <row r="7" spans="1:8" x14ac:dyDescent="0.2">
      <c r="A7">
        <v>93</v>
      </c>
      <c r="B7" t="s">
        <v>11</v>
      </c>
      <c r="C7" t="s">
        <v>95</v>
      </c>
      <c r="D7" t="s">
        <v>101</v>
      </c>
      <c r="E7">
        <v>10191800</v>
      </c>
      <c r="F7">
        <v>13478115.934</v>
      </c>
      <c r="G7">
        <v>5</v>
      </c>
    </row>
    <row r="8" spans="1:8" x14ac:dyDescent="0.2">
      <c r="A8">
        <v>93</v>
      </c>
      <c r="B8" t="s">
        <v>11</v>
      </c>
      <c r="C8" t="s">
        <v>95</v>
      </c>
      <c r="D8" t="s">
        <v>101</v>
      </c>
      <c r="E8">
        <v>10176000</v>
      </c>
      <c r="F8">
        <v>21872974.489999998</v>
      </c>
      <c r="G8">
        <v>5</v>
      </c>
    </row>
    <row r="9" spans="1:8" x14ac:dyDescent="0.2">
      <c r="A9">
        <v>93</v>
      </c>
      <c r="B9" t="s">
        <v>11</v>
      </c>
      <c r="C9" t="s">
        <v>95</v>
      </c>
      <c r="D9" t="s">
        <v>101</v>
      </c>
      <c r="E9">
        <v>26296954.399999999</v>
      </c>
      <c r="F9">
        <v>26527077.719999999</v>
      </c>
      <c r="H9">
        <v>1</v>
      </c>
    </row>
    <row r="10" spans="1:8" x14ac:dyDescent="0.2">
      <c r="A10">
        <v>27</v>
      </c>
      <c r="B10" t="s">
        <v>11</v>
      </c>
      <c r="C10" t="s">
        <v>95</v>
      </c>
      <c r="D10" t="s">
        <v>101</v>
      </c>
      <c r="E10">
        <v>9267000</v>
      </c>
      <c r="F10">
        <v>26250000</v>
      </c>
      <c r="G10">
        <v>1</v>
      </c>
    </row>
    <row r="11" spans="1:8" x14ac:dyDescent="0.2">
      <c r="A11">
        <v>121</v>
      </c>
      <c r="B11" t="s">
        <v>11</v>
      </c>
      <c r="C11" t="s">
        <v>95</v>
      </c>
      <c r="D11" t="s">
        <v>101</v>
      </c>
      <c r="E11">
        <v>9796000</v>
      </c>
      <c r="F11">
        <v>10621724.25625</v>
      </c>
      <c r="G11">
        <v>8</v>
      </c>
    </row>
    <row r="12" spans="1:8" x14ac:dyDescent="0.2">
      <c r="A12">
        <v>121</v>
      </c>
      <c r="B12" t="s">
        <v>11</v>
      </c>
      <c r="C12" t="s">
        <v>95</v>
      </c>
      <c r="D12" t="s">
        <v>101</v>
      </c>
      <c r="E12">
        <v>8512666.6666666698</v>
      </c>
      <c r="F12">
        <v>9646260.6333333291</v>
      </c>
      <c r="G12">
        <v>3</v>
      </c>
    </row>
    <row r="13" spans="1:8" x14ac:dyDescent="0.2">
      <c r="A13">
        <v>105</v>
      </c>
      <c r="B13" t="s">
        <v>11</v>
      </c>
      <c r="C13" t="s">
        <v>95</v>
      </c>
      <c r="D13" t="s">
        <v>101</v>
      </c>
      <c r="E13">
        <v>8119000</v>
      </c>
      <c r="F13">
        <v>28300000</v>
      </c>
      <c r="G13">
        <v>1</v>
      </c>
    </row>
    <row r="14" spans="1:8" x14ac:dyDescent="0.2">
      <c r="A14">
        <v>4</v>
      </c>
      <c r="B14" t="s">
        <v>105</v>
      </c>
      <c r="C14" t="s">
        <v>107</v>
      </c>
      <c r="D14" t="s">
        <v>77</v>
      </c>
      <c r="E14">
        <v>11287500</v>
      </c>
      <c r="F14">
        <v>11691437.5</v>
      </c>
      <c r="G14">
        <v>16</v>
      </c>
    </row>
    <row r="15" spans="1:8" x14ac:dyDescent="0.2">
      <c r="A15">
        <v>4</v>
      </c>
      <c r="B15" t="s">
        <v>105</v>
      </c>
      <c r="C15" t="s">
        <v>107</v>
      </c>
      <c r="D15" t="s">
        <v>77</v>
      </c>
      <c r="E15">
        <v>11409727.272727299</v>
      </c>
      <c r="F15">
        <v>12374272.727272701</v>
      </c>
      <c r="G15">
        <v>22</v>
      </c>
    </row>
    <row r="16" spans="1:8" x14ac:dyDescent="0.2">
      <c r="A16">
        <v>87</v>
      </c>
      <c r="B16" t="s">
        <v>105</v>
      </c>
      <c r="C16" t="s">
        <v>107</v>
      </c>
      <c r="D16" t="s">
        <v>77</v>
      </c>
      <c r="E16">
        <v>13950000</v>
      </c>
      <c r="F16">
        <v>14340252.5</v>
      </c>
      <c r="G16">
        <v>1</v>
      </c>
    </row>
    <row r="17" spans="1:8" x14ac:dyDescent="0.2">
      <c r="A17">
        <v>87</v>
      </c>
      <c r="B17" t="s">
        <v>105</v>
      </c>
      <c r="C17" t="s">
        <v>107</v>
      </c>
      <c r="D17" t="s">
        <v>77</v>
      </c>
      <c r="E17">
        <v>7821857.1428571399</v>
      </c>
      <c r="F17">
        <v>12329467.527142899</v>
      </c>
      <c r="G17">
        <v>7</v>
      </c>
    </row>
    <row r="18" spans="1:8" x14ac:dyDescent="0.2">
      <c r="A18">
        <v>93</v>
      </c>
      <c r="B18" t="s">
        <v>105</v>
      </c>
      <c r="C18" t="s">
        <v>107</v>
      </c>
      <c r="D18" t="s">
        <v>77</v>
      </c>
      <c r="E18">
        <v>12400000</v>
      </c>
      <c r="F18">
        <v>12716666.6666667</v>
      </c>
      <c r="G18">
        <v>3</v>
      </c>
    </row>
    <row r="19" spans="1:8" x14ac:dyDescent="0.2">
      <c r="A19">
        <v>93</v>
      </c>
      <c r="B19" t="s">
        <v>105</v>
      </c>
      <c r="C19" t="s">
        <v>107</v>
      </c>
      <c r="D19" t="s">
        <v>77</v>
      </c>
      <c r="E19">
        <v>13134222.2222222</v>
      </c>
      <c r="F19">
        <v>14988888.888888899</v>
      </c>
      <c r="G19">
        <v>9</v>
      </c>
    </row>
    <row r="20" spans="1:8" x14ac:dyDescent="0.2">
      <c r="A20">
        <v>93</v>
      </c>
      <c r="B20" t="s">
        <v>105</v>
      </c>
      <c r="C20" t="s">
        <v>107</v>
      </c>
      <c r="D20" t="s">
        <v>77</v>
      </c>
      <c r="E20">
        <v>15429722.5</v>
      </c>
      <c r="F20">
        <v>15513505</v>
      </c>
      <c r="H20">
        <v>1</v>
      </c>
    </row>
    <row r="21" spans="1:8" x14ac:dyDescent="0.2">
      <c r="A21">
        <v>93</v>
      </c>
      <c r="B21" t="s">
        <v>105</v>
      </c>
      <c r="C21" t="s">
        <v>107</v>
      </c>
      <c r="D21" t="s">
        <v>77</v>
      </c>
      <c r="E21">
        <v>23683468.25</v>
      </c>
      <c r="F21">
        <v>23710349.899999999</v>
      </c>
      <c r="H21">
        <v>1</v>
      </c>
    </row>
    <row r="22" spans="1:8" x14ac:dyDescent="0.2">
      <c r="A22">
        <v>117</v>
      </c>
      <c r="B22" t="s">
        <v>105</v>
      </c>
      <c r="C22" t="s">
        <v>107</v>
      </c>
      <c r="D22" t="s">
        <v>77</v>
      </c>
      <c r="E22">
        <v>6975000</v>
      </c>
      <c r="F22">
        <v>14298868.15</v>
      </c>
      <c r="G22">
        <v>2</v>
      </c>
    </row>
    <row r="23" spans="1:8" x14ac:dyDescent="0.2">
      <c r="A23">
        <v>96</v>
      </c>
      <c r="B23" t="s">
        <v>105</v>
      </c>
      <c r="C23" t="s">
        <v>107</v>
      </c>
      <c r="D23" t="s">
        <v>77</v>
      </c>
      <c r="E23">
        <v>8814500</v>
      </c>
      <c r="F23">
        <v>12837615.505000001</v>
      </c>
      <c r="G23">
        <v>2</v>
      </c>
    </row>
    <row r="24" spans="1:8" x14ac:dyDescent="0.2">
      <c r="A24">
        <v>96</v>
      </c>
      <c r="B24" t="s">
        <v>105</v>
      </c>
      <c r="C24" t="s">
        <v>107</v>
      </c>
      <c r="D24" t="s">
        <v>77</v>
      </c>
      <c r="E24">
        <v>8329000</v>
      </c>
      <c r="F24">
        <v>16070673.5</v>
      </c>
      <c r="G24">
        <v>1</v>
      </c>
    </row>
    <row r="25" spans="1:8" x14ac:dyDescent="0.2">
      <c r="A25">
        <v>96</v>
      </c>
      <c r="B25" t="s">
        <v>105</v>
      </c>
      <c r="C25" t="s">
        <v>107</v>
      </c>
      <c r="D25" t="s">
        <v>77</v>
      </c>
      <c r="E25">
        <v>18536040.690000001</v>
      </c>
      <c r="F25">
        <v>18536040.690000001</v>
      </c>
      <c r="H25">
        <v>2</v>
      </c>
    </row>
    <row r="26" spans="1:8" x14ac:dyDescent="0.2">
      <c r="A26">
        <v>96</v>
      </c>
      <c r="B26" t="s">
        <v>105</v>
      </c>
      <c r="C26" t="s">
        <v>107</v>
      </c>
      <c r="D26" t="s">
        <v>77</v>
      </c>
      <c r="E26">
        <v>18536040.690000001</v>
      </c>
      <c r="F26">
        <v>18536040.690000001</v>
      </c>
      <c r="H26">
        <v>1</v>
      </c>
    </row>
    <row r="27" spans="1:8" x14ac:dyDescent="0.2">
      <c r="A27">
        <v>121</v>
      </c>
      <c r="B27" t="s">
        <v>105</v>
      </c>
      <c r="C27" t="s">
        <v>107</v>
      </c>
      <c r="D27" t="s">
        <v>77</v>
      </c>
      <c r="E27">
        <v>10850000</v>
      </c>
      <c r="F27">
        <v>11245678.3333333</v>
      </c>
      <c r="G27">
        <v>3</v>
      </c>
    </row>
    <row r="28" spans="1:8" x14ac:dyDescent="0.2">
      <c r="A28">
        <v>4</v>
      </c>
      <c r="B28" t="s">
        <v>103</v>
      </c>
      <c r="C28" t="s">
        <v>109</v>
      </c>
      <c r="D28" t="s">
        <v>82</v>
      </c>
      <c r="E28">
        <v>9195000</v>
      </c>
      <c r="F28">
        <v>9600000</v>
      </c>
      <c r="G28">
        <v>1</v>
      </c>
    </row>
    <row r="29" spans="1:8" x14ac:dyDescent="0.2">
      <c r="A29">
        <v>28</v>
      </c>
      <c r="B29" t="s">
        <v>103</v>
      </c>
      <c r="C29" t="s">
        <v>109</v>
      </c>
      <c r="D29" t="s">
        <v>82</v>
      </c>
      <c r="E29">
        <v>9300000</v>
      </c>
      <c r="F29">
        <v>9606025.0299999993</v>
      </c>
      <c r="G29">
        <v>1</v>
      </c>
    </row>
    <row r="30" spans="1:8" x14ac:dyDescent="0.2">
      <c r="A30">
        <v>28</v>
      </c>
      <c r="B30" t="s">
        <v>103</v>
      </c>
      <c r="C30" t="s">
        <v>109</v>
      </c>
      <c r="D30" t="s">
        <v>82</v>
      </c>
      <c r="E30">
        <v>4650000</v>
      </c>
      <c r="F30">
        <v>9453013.0150000006</v>
      </c>
      <c r="G30">
        <v>2</v>
      </c>
    </row>
    <row r="31" spans="1:8" x14ac:dyDescent="0.2">
      <c r="A31">
        <v>87</v>
      </c>
      <c r="B31" t="s">
        <v>103</v>
      </c>
      <c r="C31" t="s">
        <v>109</v>
      </c>
      <c r="D31" t="s">
        <v>82</v>
      </c>
      <c r="E31">
        <v>6482000</v>
      </c>
      <c r="F31">
        <v>45798458.43</v>
      </c>
      <c r="G31">
        <v>1</v>
      </c>
    </row>
    <row r="32" spans="1:8" x14ac:dyDescent="0.2">
      <c r="A32">
        <v>93</v>
      </c>
      <c r="B32" t="s">
        <v>103</v>
      </c>
      <c r="C32" t="s">
        <v>109</v>
      </c>
      <c r="D32" t="s">
        <v>82</v>
      </c>
      <c r="E32">
        <v>10836666.6666667</v>
      </c>
      <c r="F32">
        <v>11100834.903333301</v>
      </c>
      <c r="G32">
        <v>3</v>
      </c>
    </row>
    <row r="33" spans="1:8" x14ac:dyDescent="0.2">
      <c r="A33">
        <v>93</v>
      </c>
      <c r="B33" t="s">
        <v>103</v>
      </c>
      <c r="C33" t="s">
        <v>109</v>
      </c>
      <c r="D33" t="s">
        <v>82</v>
      </c>
      <c r="E33">
        <v>11695333.3333333</v>
      </c>
      <c r="F33">
        <v>15872222.624444401</v>
      </c>
      <c r="G33">
        <v>9</v>
      </c>
    </row>
    <row r="34" spans="1:8" x14ac:dyDescent="0.2">
      <c r="A34">
        <v>93</v>
      </c>
      <c r="B34" t="s">
        <v>103</v>
      </c>
      <c r="C34" t="s">
        <v>109</v>
      </c>
      <c r="D34" t="s">
        <v>82</v>
      </c>
      <c r="E34">
        <v>14104002</v>
      </c>
      <c r="F34">
        <v>14104002</v>
      </c>
      <c r="H34">
        <v>1</v>
      </c>
    </row>
    <row r="35" spans="1:8" x14ac:dyDescent="0.2">
      <c r="A35">
        <v>88</v>
      </c>
      <c r="B35" t="s">
        <v>103</v>
      </c>
      <c r="C35" t="s">
        <v>109</v>
      </c>
      <c r="D35" t="s">
        <v>82</v>
      </c>
      <c r="E35">
        <v>9240500</v>
      </c>
      <c r="F35">
        <v>9746862.875</v>
      </c>
      <c r="G35">
        <v>2</v>
      </c>
    </row>
    <row r="36" spans="1:8" x14ac:dyDescent="0.2">
      <c r="A36">
        <v>88</v>
      </c>
      <c r="B36" t="s">
        <v>103</v>
      </c>
      <c r="C36" t="s">
        <v>109</v>
      </c>
      <c r="D36" t="s">
        <v>82</v>
      </c>
      <c r="E36">
        <v>12397666.6666667</v>
      </c>
      <c r="F36">
        <v>12895849.516666699</v>
      </c>
      <c r="G36">
        <v>3</v>
      </c>
    </row>
    <row r="37" spans="1:8" x14ac:dyDescent="0.2">
      <c r="A37">
        <v>105</v>
      </c>
      <c r="B37" t="s">
        <v>103</v>
      </c>
      <c r="C37" t="s">
        <v>109</v>
      </c>
      <c r="D37" t="s">
        <v>82</v>
      </c>
      <c r="E37">
        <v>13950000</v>
      </c>
      <c r="F37">
        <v>14391414.68</v>
      </c>
      <c r="G37">
        <v>1</v>
      </c>
    </row>
    <row r="38" spans="1:8" x14ac:dyDescent="0.2">
      <c r="A38">
        <v>4</v>
      </c>
      <c r="B38" t="s">
        <v>11</v>
      </c>
      <c r="C38" t="s">
        <v>95</v>
      </c>
      <c r="D38" t="s">
        <v>96</v>
      </c>
      <c r="E38">
        <v>11603250</v>
      </c>
      <c r="F38">
        <v>12061875</v>
      </c>
      <c r="G38">
        <v>4</v>
      </c>
    </row>
    <row r="39" spans="1:8" x14ac:dyDescent="0.2">
      <c r="A39">
        <v>4</v>
      </c>
      <c r="B39" t="s">
        <v>11</v>
      </c>
      <c r="C39" t="s">
        <v>95</v>
      </c>
      <c r="D39" t="s">
        <v>96</v>
      </c>
      <c r="E39">
        <v>10919800</v>
      </c>
      <c r="F39">
        <v>11460000</v>
      </c>
      <c r="G39">
        <v>5</v>
      </c>
    </row>
    <row r="40" spans="1:8" x14ac:dyDescent="0.2">
      <c r="A40">
        <v>28</v>
      </c>
      <c r="B40" t="s">
        <v>11</v>
      </c>
      <c r="C40" t="s">
        <v>95</v>
      </c>
      <c r="D40" t="s">
        <v>96</v>
      </c>
      <c r="E40">
        <v>9300000</v>
      </c>
      <c r="F40">
        <v>9571842.5299999993</v>
      </c>
      <c r="G40">
        <v>1</v>
      </c>
    </row>
    <row r="41" spans="1:8" x14ac:dyDescent="0.2">
      <c r="A41">
        <v>93</v>
      </c>
      <c r="B41" t="s">
        <v>11</v>
      </c>
      <c r="C41" t="s">
        <v>95</v>
      </c>
      <c r="D41" t="s">
        <v>96</v>
      </c>
      <c r="E41">
        <v>9280000</v>
      </c>
      <c r="F41">
        <v>24454298.809999999</v>
      </c>
      <c r="G41">
        <v>1</v>
      </c>
    </row>
    <row r="42" spans="1:8" x14ac:dyDescent="0.2">
      <c r="A42">
        <v>93</v>
      </c>
      <c r="B42" t="s">
        <v>11</v>
      </c>
      <c r="C42" t="s">
        <v>95</v>
      </c>
      <c r="D42" t="s">
        <v>96</v>
      </c>
      <c r="E42">
        <v>6608000</v>
      </c>
      <c r="F42">
        <v>20025000</v>
      </c>
      <c r="G42">
        <v>1</v>
      </c>
    </row>
    <row r="43" spans="1:8" x14ac:dyDescent="0.2">
      <c r="A43">
        <v>117</v>
      </c>
      <c r="B43" t="s">
        <v>11</v>
      </c>
      <c r="C43" t="s">
        <v>95</v>
      </c>
      <c r="D43" t="s">
        <v>96</v>
      </c>
      <c r="E43">
        <v>9125000</v>
      </c>
      <c r="F43">
        <v>9336293.75</v>
      </c>
      <c r="G43">
        <v>2</v>
      </c>
    </row>
    <row r="44" spans="1:8" x14ac:dyDescent="0.2">
      <c r="A44">
        <v>96</v>
      </c>
      <c r="B44" t="s">
        <v>11</v>
      </c>
      <c r="C44" t="s">
        <v>95</v>
      </c>
      <c r="D44" t="s">
        <v>96</v>
      </c>
      <c r="E44">
        <v>13950000</v>
      </c>
      <c r="F44">
        <v>14354063.25</v>
      </c>
      <c r="G44">
        <v>1</v>
      </c>
    </row>
    <row r="45" spans="1:8" x14ac:dyDescent="0.2">
      <c r="A45">
        <v>121</v>
      </c>
      <c r="B45" t="s">
        <v>11</v>
      </c>
      <c r="C45" t="s">
        <v>95</v>
      </c>
      <c r="D45" t="s">
        <v>96</v>
      </c>
      <c r="E45">
        <v>9300000</v>
      </c>
      <c r="F45">
        <v>9655157.5</v>
      </c>
      <c r="G45">
        <v>1</v>
      </c>
    </row>
    <row r="46" spans="1:8" x14ac:dyDescent="0.2">
      <c r="A46">
        <v>4</v>
      </c>
      <c r="B46" t="s">
        <v>105</v>
      </c>
      <c r="C46" t="s">
        <v>108</v>
      </c>
      <c r="D46" t="s">
        <v>108</v>
      </c>
      <c r="E46">
        <v>9197800</v>
      </c>
      <c r="F46">
        <v>12350000</v>
      </c>
      <c r="G46">
        <v>5</v>
      </c>
    </row>
    <row r="47" spans="1:8" x14ac:dyDescent="0.2">
      <c r="A47">
        <v>4</v>
      </c>
      <c r="B47" t="s">
        <v>105</v>
      </c>
      <c r="C47" t="s">
        <v>108</v>
      </c>
      <c r="D47" t="s">
        <v>108</v>
      </c>
      <c r="E47">
        <v>10074750</v>
      </c>
      <c r="F47">
        <v>10756750</v>
      </c>
      <c r="G47">
        <v>4</v>
      </c>
    </row>
    <row r="48" spans="1:8" x14ac:dyDescent="0.2">
      <c r="A48">
        <v>93</v>
      </c>
      <c r="B48" t="s">
        <v>105</v>
      </c>
      <c r="C48" t="s">
        <v>108</v>
      </c>
      <c r="D48" t="s">
        <v>108</v>
      </c>
      <c r="E48">
        <v>9117666.6666666698</v>
      </c>
      <c r="F48">
        <v>17707000</v>
      </c>
      <c r="G48">
        <v>6</v>
      </c>
    </row>
    <row r="49" spans="1:8" x14ac:dyDescent="0.2">
      <c r="A49">
        <v>93</v>
      </c>
      <c r="B49" t="s">
        <v>105</v>
      </c>
      <c r="C49" t="s">
        <v>108</v>
      </c>
      <c r="D49" t="s">
        <v>108</v>
      </c>
      <c r="E49">
        <v>12607285.7142857</v>
      </c>
      <c r="F49">
        <v>15467857.142857101</v>
      </c>
      <c r="G49">
        <v>7</v>
      </c>
    </row>
    <row r="50" spans="1:8" x14ac:dyDescent="0.2">
      <c r="A50">
        <v>93</v>
      </c>
      <c r="B50" t="s">
        <v>105</v>
      </c>
      <c r="C50" t="s">
        <v>108</v>
      </c>
      <c r="D50" t="s">
        <v>108</v>
      </c>
      <c r="E50">
        <v>15617322.359999999</v>
      </c>
      <c r="F50">
        <v>15701921.699999999</v>
      </c>
      <c r="H50">
        <v>1</v>
      </c>
    </row>
    <row r="51" spans="1:8" x14ac:dyDescent="0.2">
      <c r="A51">
        <v>27</v>
      </c>
      <c r="B51" t="s">
        <v>105</v>
      </c>
      <c r="C51" t="s">
        <v>108</v>
      </c>
      <c r="D51" t="s">
        <v>108</v>
      </c>
      <c r="E51">
        <v>9221000</v>
      </c>
      <c r="F51">
        <v>19734000</v>
      </c>
      <c r="G51">
        <v>1</v>
      </c>
    </row>
    <row r="52" spans="1:8" x14ac:dyDescent="0.2">
      <c r="A52">
        <v>96</v>
      </c>
      <c r="B52" t="s">
        <v>105</v>
      </c>
      <c r="C52" t="s">
        <v>108</v>
      </c>
      <c r="D52" t="s">
        <v>108</v>
      </c>
      <c r="E52">
        <v>9300000</v>
      </c>
      <c r="F52">
        <v>9633528</v>
      </c>
      <c r="G52">
        <v>1</v>
      </c>
    </row>
    <row r="53" spans="1:8" x14ac:dyDescent="0.2">
      <c r="A53">
        <v>121</v>
      </c>
      <c r="B53" t="s">
        <v>105</v>
      </c>
      <c r="C53" t="s">
        <v>108</v>
      </c>
      <c r="D53" t="s">
        <v>108</v>
      </c>
      <c r="E53">
        <v>7867000</v>
      </c>
      <c r="F53">
        <v>9628964.5999999996</v>
      </c>
      <c r="G53">
        <v>1</v>
      </c>
    </row>
    <row r="54" spans="1:8" x14ac:dyDescent="0.2">
      <c r="A54">
        <v>4</v>
      </c>
      <c r="B54" t="s">
        <v>105</v>
      </c>
      <c r="C54" t="s">
        <v>107</v>
      </c>
      <c r="D54" t="s">
        <v>110</v>
      </c>
      <c r="E54">
        <v>7238000</v>
      </c>
      <c r="F54">
        <v>7538000</v>
      </c>
      <c r="G54">
        <v>1</v>
      </c>
    </row>
    <row r="55" spans="1:8" x14ac:dyDescent="0.2">
      <c r="A55">
        <v>4</v>
      </c>
      <c r="B55" t="s">
        <v>105</v>
      </c>
      <c r="C55" t="s">
        <v>107</v>
      </c>
      <c r="D55" t="s">
        <v>110</v>
      </c>
      <c r="E55">
        <v>10010000</v>
      </c>
      <c r="F55">
        <v>10717666.8333333</v>
      </c>
      <c r="G55">
        <v>6</v>
      </c>
    </row>
    <row r="56" spans="1:8" x14ac:dyDescent="0.2">
      <c r="A56">
        <v>93</v>
      </c>
      <c r="B56" t="s">
        <v>105</v>
      </c>
      <c r="C56" t="s">
        <v>107</v>
      </c>
      <c r="D56" t="s">
        <v>110</v>
      </c>
      <c r="E56">
        <v>12054400</v>
      </c>
      <c r="F56">
        <v>16616000</v>
      </c>
      <c r="G56">
        <v>5</v>
      </c>
    </row>
    <row r="57" spans="1:8" x14ac:dyDescent="0.2">
      <c r="A57">
        <v>93</v>
      </c>
      <c r="B57" t="s">
        <v>105</v>
      </c>
      <c r="C57" t="s">
        <v>107</v>
      </c>
      <c r="D57" t="s">
        <v>110</v>
      </c>
      <c r="E57">
        <v>13950000</v>
      </c>
      <c r="F57">
        <v>14233333.3333333</v>
      </c>
      <c r="G57">
        <v>3</v>
      </c>
    </row>
    <row r="58" spans="1:8" x14ac:dyDescent="0.2">
      <c r="A58">
        <v>117</v>
      </c>
      <c r="B58" t="s">
        <v>105</v>
      </c>
      <c r="C58" t="s">
        <v>107</v>
      </c>
      <c r="D58" t="s">
        <v>110</v>
      </c>
      <c r="E58">
        <v>9300000</v>
      </c>
      <c r="F58">
        <v>9551293.75</v>
      </c>
      <c r="G58">
        <v>1</v>
      </c>
    </row>
    <row r="59" spans="1:8" x14ac:dyDescent="0.2">
      <c r="A59">
        <v>22</v>
      </c>
      <c r="B59" t="s">
        <v>105</v>
      </c>
      <c r="C59" t="s">
        <v>107</v>
      </c>
      <c r="D59" t="s">
        <v>110</v>
      </c>
      <c r="E59">
        <v>7364000</v>
      </c>
      <c r="F59">
        <v>20164000</v>
      </c>
      <c r="G59">
        <v>1</v>
      </c>
    </row>
    <row r="60" spans="1:8" x14ac:dyDescent="0.2">
      <c r="A60">
        <v>121</v>
      </c>
      <c r="B60" t="s">
        <v>105</v>
      </c>
      <c r="C60" t="s">
        <v>107</v>
      </c>
      <c r="D60" t="s">
        <v>110</v>
      </c>
      <c r="E60">
        <v>9300000</v>
      </c>
      <c r="F60">
        <v>9652157.5</v>
      </c>
      <c r="G60">
        <v>1</v>
      </c>
    </row>
    <row r="61" spans="1:8" x14ac:dyDescent="0.2">
      <c r="A61">
        <v>121</v>
      </c>
      <c r="B61" t="s">
        <v>105</v>
      </c>
      <c r="C61" t="s">
        <v>107</v>
      </c>
      <c r="D61" t="s">
        <v>110</v>
      </c>
      <c r="E61">
        <v>9280000</v>
      </c>
      <c r="F61">
        <v>9665014.8000000007</v>
      </c>
      <c r="G61">
        <v>1</v>
      </c>
    </row>
    <row r="62" spans="1:8" x14ac:dyDescent="0.2">
      <c r="A62">
        <v>122</v>
      </c>
      <c r="B62" t="s">
        <v>105</v>
      </c>
      <c r="C62" t="s">
        <v>107</v>
      </c>
      <c r="D62" t="s">
        <v>110</v>
      </c>
      <c r="E62">
        <v>8119000</v>
      </c>
      <c r="F62">
        <v>20163419.559999999</v>
      </c>
      <c r="G62">
        <v>1</v>
      </c>
    </row>
    <row r="63" spans="1:8" x14ac:dyDescent="0.2">
      <c r="A63">
        <v>4</v>
      </c>
      <c r="B63" t="s">
        <v>105</v>
      </c>
      <c r="C63" t="s">
        <v>107</v>
      </c>
      <c r="D63" t="s">
        <v>76</v>
      </c>
      <c r="E63">
        <v>11414800</v>
      </c>
      <c r="F63">
        <v>12383700.009</v>
      </c>
      <c r="G63">
        <v>10</v>
      </c>
    </row>
    <row r="64" spans="1:8" x14ac:dyDescent="0.2">
      <c r="A64">
        <v>4</v>
      </c>
      <c r="B64" t="s">
        <v>105</v>
      </c>
      <c r="C64" t="s">
        <v>107</v>
      </c>
      <c r="D64" t="s">
        <v>76</v>
      </c>
      <c r="E64">
        <v>10117363.636363599</v>
      </c>
      <c r="F64">
        <v>12173272.727272701</v>
      </c>
      <c r="G64">
        <v>11</v>
      </c>
    </row>
    <row r="65" spans="1:8" x14ac:dyDescent="0.2">
      <c r="A65">
        <v>87</v>
      </c>
      <c r="B65" t="s">
        <v>105</v>
      </c>
      <c r="C65" t="s">
        <v>107</v>
      </c>
      <c r="D65" t="s">
        <v>76</v>
      </c>
      <c r="E65">
        <v>9260000</v>
      </c>
      <c r="F65">
        <v>9567607.5</v>
      </c>
      <c r="G65">
        <v>1</v>
      </c>
    </row>
    <row r="66" spans="1:8" x14ac:dyDescent="0.2">
      <c r="A66">
        <v>93</v>
      </c>
      <c r="B66" t="s">
        <v>105</v>
      </c>
      <c r="C66" t="s">
        <v>107</v>
      </c>
      <c r="D66" t="s">
        <v>76</v>
      </c>
      <c r="E66">
        <v>11160000</v>
      </c>
      <c r="F66">
        <v>11470000</v>
      </c>
      <c r="G66">
        <v>5</v>
      </c>
    </row>
    <row r="67" spans="1:8" x14ac:dyDescent="0.2">
      <c r="A67">
        <v>93</v>
      </c>
      <c r="B67" t="s">
        <v>105</v>
      </c>
      <c r="C67" t="s">
        <v>107</v>
      </c>
      <c r="D67" t="s">
        <v>76</v>
      </c>
      <c r="E67">
        <v>15520472.43</v>
      </c>
      <c r="F67">
        <v>15605113.35</v>
      </c>
      <c r="H67">
        <v>2</v>
      </c>
    </row>
    <row r="68" spans="1:8" x14ac:dyDescent="0.2">
      <c r="A68">
        <v>121</v>
      </c>
      <c r="B68" t="s">
        <v>105</v>
      </c>
      <c r="C68" t="s">
        <v>107</v>
      </c>
      <c r="D68" t="s">
        <v>76</v>
      </c>
      <c r="E68">
        <v>10433000</v>
      </c>
      <c r="F68">
        <v>10847714.775</v>
      </c>
      <c r="G68">
        <v>4</v>
      </c>
    </row>
    <row r="69" spans="1:8" x14ac:dyDescent="0.2">
      <c r="A69">
        <v>105</v>
      </c>
      <c r="B69" t="s">
        <v>105</v>
      </c>
      <c r="C69" t="s">
        <v>107</v>
      </c>
      <c r="D69" t="s">
        <v>76</v>
      </c>
      <c r="E69">
        <v>20178368.112500001</v>
      </c>
      <c r="F69">
        <v>20232982.392499998</v>
      </c>
      <c r="H69">
        <v>4</v>
      </c>
    </row>
    <row r="70" spans="1:8" x14ac:dyDescent="0.2">
      <c r="A70">
        <v>4</v>
      </c>
      <c r="B70" t="s">
        <v>105</v>
      </c>
      <c r="C70" t="s">
        <v>107</v>
      </c>
      <c r="D70" t="s">
        <v>92</v>
      </c>
      <c r="E70">
        <v>11595500</v>
      </c>
      <c r="F70">
        <v>11925000</v>
      </c>
      <c r="G70">
        <v>2</v>
      </c>
    </row>
    <row r="71" spans="1:8" x14ac:dyDescent="0.2">
      <c r="A71">
        <v>4</v>
      </c>
      <c r="B71" t="s">
        <v>105</v>
      </c>
      <c r="C71" t="s">
        <v>107</v>
      </c>
      <c r="D71" t="s">
        <v>92</v>
      </c>
      <c r="E71">
        <v>12216333.3333333</v>
      </c>
      <c r="F71">
        <v>12516333.3333333</v>
      </c>
      <c r="G71">
        <v>3</v>
      </c>
    </row>
    <row r="72" spans="1:8" x14ac:dyDescent="0.2">
      <c r="A72">
        <v>28</v>
      </c>
      <c r="B72" t="s">
        <v>105</v>
      </c>
      <c r="C72" t="s">
        <v>107</v>
      </c>
      <c r="D72" t="s">
        <v>92</v>
      </c>
      <c r="E72">
        <v>9300000</v>
      </c>
      <c r="F72">
        <v>9606025.0299999993</v>
      </c>
      <c r="G72">
        <v>1</v>
      </c>
    </row>
    <row r="73" spans="1:8" x14ac:dyDescent="0.2">
      <c r="A73">
        <v>93</v>
      </c>
      <c r="B73" t="s">
        <v>105</v>
      </c>
      <c r="C73" t="s">
        <v>107</v>
      </c>
      <c r="D73" t="s">
        <v>92</v>
      </c>
      <c r="E73">
        <v>11588500</v>
      </c>
      <c r="F73">
        <v>15225000</v>
      </c>
      <c r="G73">
        <v>2</v>
      </c>
    </row>
    <row r="74" spans="1:8" x14ac:dyDescent="0.2">
      <c r="A74">
        <v>93</v>
      </c>
      <c r="B74" t="s">
        <v>105</v>
      </c>
      <c r="C74" t="s">
        <v>107</v>
      </c>
      <c r="D74" t="s">
        <v>92</v>
      </c>
      <c r="E74">
        <v>13950000</v>
      </c>
      <c r="F74">
        <v>14250000</v>
      </c>
      <c r="G74">
        <v>1</v>
      </c>
    </row>
    <row r="75" spans="1:8" x14ac:dyDescent="0.2">
      <c r="A75">
        <v>93</v>
      </c>
      <c r="B75" t="s">
        <v>105</v>
      </c>
      <c r="C75" t="s">
        <v>107</v>
      </c>
      <c r="D75" t="s">
        <v>92</v>
      </c>
      <c r="E75">
        <v>15622522.359999999</v>
      </c>
      <c r="F75">
        <v>15707121.699999999</v>
      </c>
      <c r="H75">
        <v>1</v>
      </c>
    </row>
    <row r="76" spans="1:8" x14ac:dyDescent="0.2">
      <c r="A76">
        <v>121</v>
      </c>
      <c r="B76" t="s">
        <v>105</v>
      </c>
      <c r="C76" t="s">
        <v>107</v>
      </c>
      <c r="D76" t="s">
        <v>92</v>
      </c>
      <c r="E76">
        <v>9195000</v>
      </c>
      <c r="F76">
        <v>9669927.1300000008</v>
      </c>
      <c r="G76">
        <v>1</v>
      </c>
    </row>
    <row r="77" spans="1:8" x14ac:dyDescent="0.2">
      <c r="A77">
        <v>121</v>
      </c>
      <c r="B77" t="s">
        <v>105</v>
      </c>
      <c r="C77" t="s">
        <v>107</v>
      </c>
      <c r="D77" t="s">
        <v>92</v>
      </c>
      <c r="E77">
        <v>9300000</v>
      </c>
      <c r="F77">
        <v>9655157.5</v>
      </c>
      <c r="G77">
        <v>1</v>
      </c>
    </row>
    <row r="78" spans="1:8" x14ac:dyDescent="0.2">
      <c r="A78">
        <v>105</v>
      </c>
      <c r="B78" t="s">
        <v>105</v>
      </c>
      <c r="C78" t="s">
        <v>107</v>
      </c>
      <c r="D78" t="s">
        <v>92</v>
      </c>
      <c r="E78">
        <v>18165346.32</v>
      </c>
      <c r="F78">
        <v>18321815.18</v>
      </c>
      <c r="H78">
        <v>1</v>
      </c>
    </row>
    <row r="79" spans="1:8" x14ac:dyDescent="0.2">
      <c r="A79">
        <v>28</v>
      </c>
      <c r="B79" t="s">
        <v>74</v>
      </c>
      <c r="C79" t="s">
        <v>87</v>
      </c>
      <c r="D79" t="s">
        <v>98</v>
      </c>
      <c r="E79">
        <v>9300000</v>
      </c>
      <c r="F79">
        <v>9587840</v>
      </c>
      <c r="G79">
        <v>1</v>
      </c>
    </row>
    <row r="80" spans="1:8" x14ac:dyDescent="0.2">
      <c r="A80">
        <v>28</v>
      </c>
      <c r="B80" t="s">
        <v>74</v>
      </c>
      <c r="C80" t="s">
        <v>87</v>
      </c>
      <c r="D80" t="s">
        <v>98</v>
      </c>
      <c r="E80">
        <v>9077333.3333333302</v>
      </c>
      <c r="F80">
        <v>10954687.7266667</v>
      </c>
      <c r="G80">
        <v>3</v>
      </c>
    </row>
    <row r="81" spans="1:7" x14ac:dyDescent="0.2">
      <c r="A81">
        <v>87</v>
      </c>
      <c r="B81" t="s">
        <v>74</v>
      </c>
      <c r="C81" t="s">
        <v>87</v>
      </c>
      <c r="D81" t="s">
        <v>98</v>
      </c>
      <c r="E81">
        <v>10600333.3333333</v>
      </c>
      <c r="F81">
        <v>11586369.766666699</v>
      </c>
      <c r="G81">
        <v>3</v>
      </c>
    </row>
    <row r="82" spans="1:7" x14ac:dyDescent="0.2">
      <c r="A82">
        <v>88</v>
      </c>
      <c r="B82" t="s">
        <v>74</v>
      </c>
      <c r="C82" t="s">
        <v>87</v>
      </c>
      <c r="D82" t="s">
        <v>98</v>
      </c>
      <c r="E82">
        <v>12787500</v>
      </c>
      <c r="F82">
        <v>13230084.07</v>
      </c>
      <c r="G82">
        <v>4</v>
      </c>
    </row>
    <row r="83" spans="1:7" x14ac:dyDescent="0.2">
      <c r="A83">
        <v>88</v>
      </c>
      <c r="B83" t="s">
        <v>74</v>
      </c>
      <c r="C83" t="s">
        <v>87</v>
      </c>
      <c r="D83" t="s">
        <v>98</v>
      </c>
      <c r="E83">
        <v>9765000</v>
      </c>
      <c r="F83">
        <v>12939923.174000001</v>
      </c>
      <c r="G83">
        <v>10</v>
      </c>
    </row>
    <row r="84" spans="1:7" x14ac:dyDescent="0.2">
      <c r="A84">
        <v>96</v>
      </c>
      <c r="B84" t="s">
        <v>74</v>
      </c>
      <c r="C84" t="s">
        <v>87</v>
      </c>
      <c r="D84" t="s">
        <v>98</v>
      </c>
      <c r="E84">
        <v>9040666.6666666698</v>
      </c>
      <c r="F84">
        <v>9788163.1533333305</v>
      </c>
      <c r="G84">
        <v>3</v>
      </c>
    </row>
    <row r="85" spans="1:7" x14ac:dyDescent="0.2">
      <c r="A85">
        <v>96</v>
      </c>
      <c r="B85" t="s">
        <v>74</v>
      </c>
      <c r="C85" t="s">
        <v>87</v>
      </c>
      <c r="D85" t="s">
        <v>98</v>
      </c>
      <c r="E85">
        <v>13950000</v>
      </c>
      <c r="F85">
        <v>15665145.35</v>
      </c>
      <c r="G85">
        <v>1</v>
      </c>
    </row>
    <row r="86" spans="1:7" x14ac:dyDescent="0.2">
      <c r="A86">
        <v>4</v>
      </c>
      <c r="B86" t="s">
        <v>11</v>
      </c>
      <c r="C86" t="s">
        <v>104</v>
      </c>
      <c r="D86" t="s">
        <v>522</v>
      </c>
      <c r="E86">
        <v>9236333.3333333302</v>
      </c>
      <c r="F86">
        <v>9600000.0033333302</v>
      </c>
      <c r="G86">
        <v>3</v>
      </c>
    </row>
    <row r="87" spans="1:7" x14ac:dyDescent="0.2">
      <c r="A87">
        <v>93</v>
      </c>
      <c r="B87" t="s">
        <v>11</v>
      </c>
      <c r="C87" t="s">
        <v>104</v>
      </c>
      <c r="D87" t="s">
        <v>522</v>
      </c>
      <c r="E87">
        <v>8415500</v>
      </c>
      <c r="F87">
        <v>14221699.92</v>
      </c>
      <c r="G87">
        <v>2</v>
      </c>
    </row>
    <row r="88" spans="1:7" x14ac:dyDescent="0.2">
      <c r="A88">
        <v>117</v>
      </c>
      <c r="B88" t="s">
        <v>11</v>
      </c>
      <c r="C88" t="s">
        <v>104</v>
      </c>
      <c r="D88" t="s">
        <v>522</v>
      </c>
      <c r="E88">
        <v>6975000</v>
      </c>
      <c r="F88">
        <v>14298868.15</v>
      </c>
      <c r="G88">
        <v>2</v>
      </c>
    </row>
    <row r="89" spans="1:7" x14ac:dyDescent="0.2">
      <c r="A89">
        <v>121</v>
      </c>
      <c r="B89" t="s">
        <v>11</v>
      </c>
      <c r="C89" t="s">
        <v>104</v>
      </c>
      <c r="D89" t="s">
        <v>522</v>
      </c>
      <c r="E89">
        <v>11625000</v>
      </c>
      <c r="F89">
        <v>12027356.25</v>
      </c>
      <c r="G89">
        <v>2</v>
      </c>
    </row>
    <row r="90" spans="1:7" x14ac:dyDescent="0.2">
      <c r="A90">
        <v>121</v>
      </c>
      <c r="B90" t="s">
        <v>11</v>
      </c>
      <c r="C90" t="s">
        <v>104</v>
      </c>
      <c r="D90" t="s">
        <v>522</v>
      </c>
      <c r="E90">
        <v>10832333.3333333</v>
      </c>
      <c r="F90">
        <v>11236423.699999999</v>
      </c>
      <c r="G90">
        <v>3</v>
      </c>
    </row>
    <row r="91" spans="1:7" x14ac:dyDescent="0.2">
      <c r="A91">
        <v>4</v>
      </c>
      <c r="B91" t="s">
        <v>11</v>
      </c>
      <c r="C91" t="s">
        <v>523</v>
      </c>
      <c r="D91" t="s">
        <v>523</v>
      </c>
      <c r="E91">
        <v>13950000</v>
      </c>
      <c r="F91">
        <v>14250000</v>
      </c>
      <c r="G91">
        <v>1</v>
      </c>
    </row>
    <row r="92" spans="1:7" x14ac:dyDescent="0.2">
      <c r="A92">
        <v>28</v>
      </c>
      <c r="B92" t="s">
        <v>11</v>
      </c>
      <c r="C92" t="s">
        <v>523</v>
      </c>
      <c r="D92" t="s">
        <v>523</v>
      </c>
      <c r="E92">
        <v>9300000</v>
      </c>
      <c r="F92">
        <v>9643954.6549999993</v>
      </c>
      <c r="G92">
        <v>2</v>
      </c>
    </row>
    <row r="93" spans="1:7" x14ac:dyDescent="0.2">
      <c r="A93">
        <v>87</v>
      </c>
      <c r="B93" t="s">
        <v>11</v>
      </c>
      <c r="C93" t="s">
        <v>523</v>
      </c>
      <c r="D93" t="s">
        <v>523</v>
      </c>
      <c r="E93">
        <v>9300000</v>
      </c>
      <c r="F93">
        <v>9406434.8000000007</v>
      </c>
      <c r="G93">
        <v>2</v>
      </c>
    </row>
    <row r="94" spans="1:7" x14ac:dyDescent="0.2">
      <c r="A94">
        <v>93</v>
      </c>
      <c r="B94" t="s">
        <v>11</v>
      </c>
      <c r="C94" t="s">
        <v>523</v>
      </c>
      <c r="D94" t="s">
        <v>523</v>
      </c>
      <c r="E94">
        <v>9175000</v>
      </c>
      <c r="F94">
        <v>17355000</v>
      </c>
      <c r="G94">
        <v>1</v>
      </c>
    </row>
    <row r="95" spans="1:7" x14ac:dyDescent="0.2">
      <c r="A95">
        <v>116</v>
      </c>
      <c r="B95" t="s">
        <v>11</v>
      </c>
      <c r="C95" t="s">
        <v>523</v>
      </c>
      <c r="D95" t="s">
        <v>523</v>
      </c>
      <c r="E95">
        <v>9300000</v>
      </c>
      <c r="F95">
        <v>9466708.0800000001</v>
      </c>
      <c r="G95">
        <v>1</v>
      </c>
    </row>
    <row r="96" spans="1:7" x14ac:dyDescent="0.2">
      <c r="A96">
        <v>121</v>
      </c>
      <c r="B96" t="s">
        <v>11</v>
      </c>
      <c r="C96" t="s">
        <v>523</v>
      </c>
      <c r="D96" t="s">
        <v>523</v>
      </c>
      <c r="E96">
        <v>9267000</v>
      </c>
      <c r="F96">
        <v>9651784.5999999996</v>
      </c>
      <c r="G96">
        <v>1</v>
      </c>
    </row>
    <row r="97" spans="1:8" x14ac:dyDescent="0.2">
      <c r="A97">
        <v>105</v>
      </c>
      <c r="B97" t="s">
        <v>11</v>
      </c>
      <c r="C97" t="s">
        <v>523</v>
      </c>
      <c r="D97" t="s">
        <v>523</v>
      </c>
      <c r="E97">
        <v>9298600</v>
      </c>
      <c r="F97">
        <v>9599957.7200000007</v>
      </c>
      <c r="G97">
        <v>5</v>
      </c>
    </row>
    <row r="98" spans="1:8" x14ac:dyDescent="0.2">
      <c r="A98">
        <v>105</v>
      </c>
      <c r="B98" t="s">
        <v>11</v>
      </c>
      <c r="C98" t="s">
        <v>523</v>
      </c>
      <c r="D98" t="s">
        <v>523</v>
      </c>
      <c r="E98">
        <v>9138166.6666666698</v>
      </c>
      <c r="F98">
        <v>9598144.8233333305</v>
      </c>
      <c r="G98">
        <v>6</v>
      </c>
    </row>
    <row r="99" spans="1:8" x14ac:dyDescent="0.2">
      <c r="A99">
        <v>4</v>
      </c>
      <c r="B99" t="s">
        <v>13</v>
      </c>
      <c r="C99" t="s">
        <v>106</v>
      </c>
      <c r="D99" t="s">
        <v>529</v>
      </c>
      <c r="E99">
        <v>12159571.428571399</v>
      </c>
      <c r="F99">
        <v>12654171.428571399</v>
      </c>
      <c r="G99">
        <v>14</v>
      </c>
    </row>
    <row r="100" spans="1:8" x14ac:dyDescent="0.2">
      <c r="A100">
        <v>4</v>
      </c>
      <c r="B100" t="s">
        <v>13</v>
      </c>
      <c r="C100" t="s">
        <v>106</v>
      </c>
      <c r="D100" t="s">
        <v>529</v>
      </c>
      <c r="E100">
        <v>12423750</v>
      </c>
      <c r="F100">
        <v>12863718.238125</v>
      </c>
      <c r="G100">
        <v>16</v>
      </c>
    </row>
    <row r="101" spans="1:8" x14ac:dyDescent="0.2">
      <c r="A101">
        <v>28</v>
      </c>
      <c r="B101" t="s">
        <v>13</v>
      </c>
      <c r="C101" t="s">
        <v>106</v>
      </c>
      <c r="D101" t="s">
        <v>529</v>
      </c>
      <c r="E101">
        <v>8532750</v>
      </c>
      <c r="F101">
        <v>9612985.3300000001</v>
      </c>
      <c r="G101">
        <v>4</v>
      </c>
    </row>
    <row r="102" spans="1:8" x14ac:dyDescent="0.2">
      <c r="A102">
        <v>28</v>
      </c>
      <c r="B102" t="s">
        <v>13</v>
      </c>
      <c r="C102" t="s">
        <v>106</v>
      </c>
      <c r="D102" t="s">
        <v>529</v>
      </c>
      <c r="E102">
        <v>9300000</v>
      </c>
      <c r="F102">
        <v>9606025.0299999993</v>
      </c>
      <c r="G102">
        <v>2</v>
      </c>
    </row>
    <row r="103" spans="1:8" x14ac:dyDescent="0.2">
      <c r="A103">
        <v>87</v>
      </c>
      <c r="B103" t="s">
        <v>13</v>
      </c>
      <c r="C103" t="s">
        <v>106</v>
      </c>
      <c r="D103" t="s">
        <v>529</v>
      </c>
      <c r="E103">
        <v>9300000</v>
      </c>
      <c r="F103">
        <v>9601790</v>
      </c>
      <c r="G103">
        <v>2</v>
      </c>
    </row>
    <row r="104" spans="1:8" x14ac:dyDescent="0.2">
      <c r="A104">
        <v>93</v>
      </c>
      <c r="B104" t="s">
        <v>13</v>
      </c>
      <c r="C104" t="s">
        <v>106</v>
      </c>
      <c r="D104" t="s">
        <v>529</v>
      </c>
      <c r="E104">
        <v>11042400</v>
      </c>
      <c r="F104">
        <v>15670000</v>
      </c>
      <c r="G104">
        <v>5</v>
      </c>
    </row>
    <row r="105" spans="1:8" x14ac:dyDescent="0.2">
      <c r="A105">
        <v>93</v>
      </c>
      <c r="B105" t="s">
        <v>13</v>
      </c>
      <c r="C105" t="s">
        <v>106</v>
      </c>
      <c r="D105" t="s">
        <v>529</v>
      </c>
      <c r="E105">
        <v>12926600</v>
      </c>
      <c r="F105">
        <v>14540800</v>
      </c>
      <c r="G105">
        <v>5</v>
      </c>
    </row>
    <row r="106" spans="1:8" x14ac:dyDescent="0.2">
      <c r="A106">
        <v>93</v>
      </c>
      <c r="B106" t="s">
        <v>13</v>
      </c>
      <c r="C106" t="s">
        <v>106</v>
      </c>
      <c r="D106" t="s">
        <v>529</v>
      </c>
      <c r="E106">
        <v>15311834.949999999</v>
      </c>
      <c r="F106">
        <v>15395142.914999999</v>
      </c>
      <c r="H106">
        <v>2</v>
      </c>
    </row>
    <row r="107" spans="1:8" x14ac:dyDescent="0.2">
      <c r="A107">
        <v>32</v>
      </c>
      <c r="B107" t="s">
        <v>13</v>
      </c>
      <c r="C107" t="s">
        <v>106</v>
      </c>
      <c r="D107" t="s">
        <v>529</v>
      </c>
      <c r="E107">
        <v>9241000</v>
      </c>
      <c r="F107">
        <v>9585597.5500000007</v>
      </c>
      <c r="G107">
        <v>2</v>
      </c>
    </row>
    <row r="108" spans="1:8" x14ac:dyDescent="0.2">
      <c r="A108">
        <v>32</v>
      </c>
      <c r="B108" t="s">
        <v>13</v>
      </c>
      <c r="C108" t="s">
        <v>106</v>
      </c>
      <c r="D108" t="s">
        <v>529</v>
      </c>
      <c r="E108">
        <v>9300000</v>
      </c>
      <c r="F108">
        <v>9586264.25</v>
      </c>
      <c r="G108">
        <v>1</v>
      </c>
    </row>
    <row r="109" spans="1:8" x14ac:dyDescent="0.2">
      <c r="A109">
        <v>101</v>
      </c>
      <c r="B109" t="s">
        <v>13</v>
      </c>
      <c r="C109" t="s">
        <v>106</v>
      </c>
      <c r="D109" t="s">
        <v>529</v>
      </c>
      <c r="E109">
        <v>13950000</v>
      </c>
      <c r="F109">
        <v>14334000</v>
      </c>
      <c r="G109">
        <v>1</v>
      </c>
    </row>
    <row r="110" spans="1:8" x14ac:dyDescent="0.2">
      <c r="A110">
        <v>101</v>
      </c>
      <c r="B110" t="s">
        <v>13</v>
      </c>
      <c r="C110" t="s">
        <v>106</v>
      </c>
      <c r="D110" t="s">
        <v>529</v>
      </c>
      <c r="E110">
        <v>11621500</v>
      </c>
      <c r="F110">
        <v>11945500</v>
      </c>
      <c r="G110">
        <v>2</v>
      </c>
    </row>
    <row r="111" spans="1:8" x14ac:dyDescent="0.2">
      <c r="A111">
        <v>96</v>
      </c>
      <c r="B111" t="s">
        <v>13</v>
      </c>
      <c r="C111" t="s">
        <v>106</v>
      </c>
      <c r="D111" t="s">
        <v>529</v>
      </c>
      <c r="E111">
        <v>9300000</v>
      </c>
      <c r="F111">
        <v>9604557.5099999998</v>
      </c>
      <c r="G111">
        <v>1</v>
      </c>
    </row>
    <row r="112" spans="1:8" x14ac:dyDescent="0.2">
      <c r="A112">
        <v>121</v>
      </c>
      <c r="B112" t="s">
        <v>13</v>
      </c>
      <c r="C112" t="s">
        <v>106</v>
      </c>
      <c r="D112" t="s">
        <v>529</v>
      </c>
      <c r="E112">
        <v>9278500</v>
      </c>
      <c r="F112">
        <v>9654794.6999999993</v>
      </c>
      <c r="G112">
        <v>4</v>
      </c>
    </row>
    <row r="113" spans="1:8" x14ac:dyDescent="0.2">
      <c r="A113">
        <v>121</v>
      </c>
      <c r="B113" t="s">
        <v>13</v>
      </c>
      <c r="C113" t="s">
        <v>106</v>
      </c>
      <c r="D113" t="s">
        <v>529</v>
      </c>
      <c r="E113">
        <v>9290600</v>
      </c>
      <c r="F113">
        <v>9665872.4900000002</v>
      </c>
      <c r="G113">
        <v>5</v>
      </c>
    </row>
    <row r="114" spans="1:8" x14ac:dyDescent="0.2">
      <c r="A114">
        <v>32</v>
      </c>
      <c r="B114" t="s">
        <v>11</v>
      </c>
      <c r="C114" t="s">
        <v>104</v>
      </c>
      <c r="D114" t="s">
        <v>548</v>
      </c>
      <c r="E114">
        <v>11130500</v>
      </c>
      <c r="F114">
        <v>17336811.524999999</v>
      </c>
      <c r="G114">
        <v>2</v>
      </c>
    </row>
    <row r="115" spans="1:8" x14ac:dyDescent="0.2">
      <c r="A115">
        <v>22</v>
      </c>
      <c r="B115" t="s">
        <v>11</v>
      </c>
      <c r="C115" t="s">
        <v>104</v>
      </c>
      <c r="D115" t="s">
        <v>548</v>
      </c>
      <c r="E115">
        <v>7783000</v>
      </c>
      <c r="F115">
        <v>41223000</v>
      </c>
      <c r="G115">
        <v>1</v>
      </c>
    </row>
    <row r="116" spans="1:8" x14ac:dyDescent="0.2">
      <c r="A116">
        <v>93</v>
      </c>
      <c r="B116" t="s">
        <v>74</v>
      </c>
      <c r="C116" t="s">
        <v>787</v>
      </c>
      <c r="D116" t="s">
        <v>548</v>
      </c>
      <c r="E116">
        <v>7825000</v>
      </c>
      <c r="F116">
        <v>34412181.729999997</v>
      </c>
      <c r="G116">
        <v>1</v>
      </c>
    </row>
    <row r="117" spans="1:8" x14ac:dyDescent="0.2">
      <c r="A117">
        <v>27</v>
      </c>
      <c r="B117" t="s">
        <v>11</v>
      </c>
      <c r="C117" t="s">
        <v>11</v>
      </c>
      <c r="D117" t="s">
        <v>548</v>
      </c>
      <c r="E117">
        <v>6566000</v>
      </c>
      <c r="F117">
        <v>59358000</v>
      </c>
      <c r="G117">
        <v>1</v>
      </c>
    </row>
    <row r="118" spans="1:8" x14ac:dyDescent="0.2">
      <c r="A118">
        <v>108</v>
      </c>
      <c r="B118" t="s">
        <v>12</v>
      </c>
      <c r="C118" t="s">
        <v>952</v>
      </c>
      <c r="D118" t="s">
        <v>548</v>
      </c>
      <c r="E118">
        <v>9300000</v>
      </c>
      <c r="F118">
        <v>9550000</v>
      </c>
      <c r="G118">
        <v>1</v>
      </c>
    </row>
    <row r="119" spans="1:8" x14ac:dyDescent="0.2">
      <c r="A119">
        <v>4</v>
      </c>
      <c r="B119" t="s">
        <v>103</v>
      </c>
      <c r="C119" t="s">
        <v>1107</v>
      </c>
      <c r="D119" t="s">
        <v>548</v>
      </c>
      <c r="E119">
        <v>9300000</v>
      </c>
      <c r="F119">
        <v>9600000</v>
      </c>
      <c r="G119">
        <v>1</v>
      </c>
    </row>
    <row r="120" spans="1:8" x14ac:dyDescent="0.2">
      <c r="A120">
        <v>4</v>
      </c>
      <c r="B120" t="s">
        <v>74</v>
      </c>
      <c r="C120" t="s">
        <v>97</v>
      </c>
      <c r="D120" t="s">
        <v>603</v>
      </c>
      <c r="E120">
        <v>11625000</v>
      </c>
      <c r="F120">
        <v>11977500</v>
      </c>
      <c r="G120">
        <v>2</v>
      </c>
    </row>
    <row r="121" spans="1:8" x14ac:dyDescent="0.2">
      <c r="A121">
        <v>4</v>
      </c>
      <c r="B121" t="s">
        <v>74</v>
      </c>
      <c r="C121" t="s">
        <v>97</v>
      </c>
      <c r="D121" t="s">
        <v>603</v>
      </c>
      <c r="E121">
        <v>13950000</v>
      </c>
      <c r="F121">
        <v>14285000</v>
      </c>
      <c r="G121">
        <v>3</v>
      </c>
    </row>
    <row r="122" spans="1:8" x14ac:dyDescent="0.2">
      <c r="A122">
        <v>28</v>
      </c>
      <c r="B122" t="s">
        <v>74</v>
      </c>
      <c r="C122" t="s">
        <v>97</v>
      </c>
      <c r="D122" t="s">
        <v>603</v>
      </c>
      <c r="E122">
        <v>9300000</v>
      </c>
      <c r="F122">
        <v>9606025.0299999993</v>
      </c>
      <c r="G122">
        <v>1</v>
      </c>
    </row>
    <row r="123" spans="1:8" x14ac:dyDescent="0.2">
      <c r="A123">
        <v>28</v>
      </c>
      <c r="B123" t="s">
        <v>74</v>
      </c>
      <c r="C123" t="s">
        <v>97</v>
      </c>
      <c r="D123" t="s">
        <v>603</v>
      </c>
      <c r="E123">
        <v>9300000</v>
      </c>
      <c r="F123">
        <v>9606025.0299999993</v>
      </c>
      <c r="G123">
        <v>1</v>
      </c>
    </row>
    <row r="124" spans="1:8" x14ac:dyDescent="0.2">
      <c r="A124">
        <v>87</v>
      </c>
      <c r="B124" t="s">
        <v>74</v>
      </c>
      <c r="C124" t="s">
        <v>97</v>
      </c>
      <c r="D124" t="s">
        <v>603</v>
      </c>
      <c r="E124">
        <v>9300000</v>
      </c>
      <c r="F124">
        <v>9406434.8000000007</v>
      </c>
      <c r="G124">
        <v>1</v>
      </c>
    </row>
    <row r="125" spans="1:8" x14ac:dyDescent="0.2">
      <c r="A125">
        <v>87</v>
      </c>
      <c r="B125" t="s">
        <v>74</v>
      </c>
      <c r="C125" t="s">
        <v>97</v>
      </c>
      <c r="D125" t="s">
        <v>603</v>
      </c>
      <c r="E125">
        <v>9247000</v>
      </c>
      <c r="F125">
        <v>9611790</v>
      </c>
      <c r="G125">
        <v>1</v>
      </c>
    </row>
    <row r="126" spans="1:8" x14ac:dyDescent="0.2">
      <c r="A126">
        <v>93</v>
      </c>
      <c r="B126" t="s">
        <v>74</v>
      </c>
      <c r="C126" t="s">
        <v>97</v>
      </c>
      <c r="D126" t="s">
        <v>603</v>
      </c>
      <c r="E126">
        <v>7601500</v>
      </c>
      <c r="F126">
        <v>25684500</v>
      </c>
      <c r="G126">
        <v>2</v>
      </c>
    </row>
    <row r="127" spans="1:8" x14ac:dyDescent="0.2">
      <c r="A127">
        <v>93</v>
      </c>
      <c r="B127" t="s">
        <v>74</v>
      </c>
      <c r="C127" t="s">
        <v>97</v>
      </c>
      <c r="D127" t="s">
        <v>603</v>
      </c>
      <c r="E127">
        <v>8623000</v>
      </c>
      <c r="F127">
        <v>24550000</v>
      </c>
      <c r="G127">
        <v>1</v>
      </c>
    </row>
    <row r="128" spans="1:8" x14ac:dyDescent="0.2">
      <c r="A128">
        <v>93</v>
      </c>
      <c r="B128" t="s">
        <v>74</v>
      </c>
      <c r="C128" t="s">
        <v>97</v>
      </c>
      <c r="D128" t="s">
        <v>603</v>
      </c>
      <c r="E128">
        <v>20029735.899999999</v>
      </c>
      <c r="F128">
        <v>20029735.899999999</v>
      </c>
      <c r="H128">
        <v>1</v>
      </c>
    </row>
    <row r="129" spans="1:8" x14ac:dyDescent="0.2">
      <c r="A129">
        <v>27</v>
      </c>
      <c r="B129" t="s">
        <v>74</v>
      </c>
      <c r="C129" t="s">
        <v>97</v>
      </c>
      <c r="D129" t="s">
        <v>603</v>
      </c>
      <c r="E129">
        <v>4600500</v>
      </c>
      <c r="F129">
        <v>4719144.5199999996</v>
      </c>
      <c r="G129">
        <v>2</v>
      </c>
    </row>
    <row r="130" spans="1:8" x14ac:dyDescent="0.2">
      <c r="A130">
        <v>27</v>
      </c>
      <c r="B130" t="s">
        <v>74</v>
      </c>
      <c r="C130" t="s">
        <v>97</v>
      </c>
      <c r="D130" t="s">
        <v>603</v>
      </c>
      <c r="E130">
        <v>8539000</v>
      </c>
      <c r="F130">
        <v>9438287</v>
      </c>
      <c r="G130">
        <v>1</v>
      </c>
    </row>
    <row r="131" spans="1:8" x14ac:dyDescent="0.2">
      <c r="A131">
        <v>116</v>
      </c>
      <c r="B131" t="s">
        <v>74</v>
      </c>
      <c r="C131" t="s">
        <v>97</v>
      </c>
      <c r="D131" t="s">
        <v>603</v>
      </c>
      <c r="E131">
        <v>9300000</v>
      </c>
      <c r="F131">
        <v>9466708.0800000001</v>
      </c>
      <c r="G131">
        <v>1</v>
      </c>
    </row>
    <row r="132" spans="1:8" x14ac:dyDescent="0.2">
      <c r="A132">
        <v>116</v>
      </c>
      <c r="B132" t="s">
        <v>74</v>
      </c>
      <c r="C132" t="s">
        <v>97</v>
      </c>
      <c r="D132" t="s">
        <v>603</v>
      </c>
      <c r="E132">
        <v>9300000</v>
      </c>
      <c r="F132">
        <v>9466708.0800000001</v>
      </c>
      <c r="G132">
        <v>1</v>
      </c>
    </row>
    <row r="133" spans="1:8" x14ac:dyDescent="0.2">
      <c r="A133">
        <v>88</v>
      </c>
      <c r="B133" t="s">
        <v>74</v>
      </c>
      <c r="C133" t="s">
        <v>97</v>
      </c>
      <c r="D133" t="s">
        <v>603</v>
      </c>
      <c r="E133">
        <v>13950000</v>
      </c>
      <c r="F133">
        <v>14406767.9</v>
      </c>
      <c r="G133">
        <v>1</v>
      </c>
    </row>
    <row r="134" spans="1:8" x14ac:dyDescent="0.2">
      <c r="A134">
        <v>88</v>
      </c>
      <c r="B134" t="s">
        <v>74</v>
      </c>
      <c r="C134" t="s">
        <v>97</v>
      </c>
      <c r="D134" t="s">
        <v>603</v>
      </c>
      <c r="E134">
        <v>13950000</v>
      </c>
      <c r="F134">
        <v>14406767.9</v>
      </c>
      <c r="G134">
        <v>1</v>
      </c>
    </row>
    <row r="135" spans="1:8" x14ac:dyDescent="0.2">
      <c r="A135">
        <v>88</v>
      </c>
      <c r="B135" t="s">
        <v>74</v>
      </c>
      <c r="C135" t="s">
        <v>97</v>
      </c>
      <c r="D135" t="s">
        <v>603</v>
      </c>
      <c r="E135">
        <v>25790078.510000002</v>
      </c>
      <c r="F135">
        <v>25926048.795000002</v>
      </c>
      <c r="H135">
        <v>2</v>
      </c>
    </row>
    <row r="136" spans="1:8" x14ac:dyDescent="0.2">
      <c r="A136">
        <v>105</v>
      </c>
      <c r="B136" t="s">
        <v>74</v>
      </c>
      <c r="C136" t="s">
        <v>97</v>
      </c>
      <c r="D136" t="s">
        <v>603</v>
      </c>
      <c r="E136">
        <v>13950000</v>
      </c>
      <c r="F136">
        <v>14338787.18</v>
      </c>
      <c r="G136">
        <v>1</v>
      </c>
    </row>
    <row r="137" spans="1:8" x14ac:dyDescent="0.2">
      <c r="A137">
        <v>105</v>
      </c>
      <c r="B137" t="s">
        <v>74</v>
      </c>
      <c r="C137" t="s">
        <v>97</v>
      </c>
      <c r="D137" t="s">
        <v>603</v>
      </c>
      <c r="E137">
        <v>13950000</v>
      </c>
      <c r="F137">
        <v>14338787.18</v>
      </c>
      <c r="G137">
        <v>1</v>
      </c>
    </row>
    <row r="138" spans="1:8" x14ac:dyDescent="0.2">
      <c r="A138">
        <v>4</v>
      </c>
      <c r="B138" t="s">
        <v>105</v>
      </c>
      <c r="C138" t="s">
        <v>108</v>
      </c>
      <c r="D138" t="s">
        <v>612</v>
      </c>
      <c r="E138">
        <v>9300000</v>
      </c>
      <c r="F138">
        <v>9600000</v>
      </c>
      <c r="G138">
        <v>1</v>
      </c>
    </row>
    <row r="139" spans="1:8" x14ac:dyDescent="0.2">
      <c r="A139">
        <v>4</v>
      </c>
      <c r="B139" t="s">
        <v>105</v>
      </c>
      <c r="C139" t="s">
        <v>108</v>
      </c>
      <c r="D139" t="s">
        <v>612</v>
      </c>
      <c r="E139">
        <v>10836666.6666667</v>
      </c>
      <c r="F139">
        <v>11150000</v>
      </c>
      <c r="G139">
        <v>3</v>
      </c>
    </row>
    <row r="140" spans="1:8" x14ac:dyDescent="0.2">
      <c r="A140">
        <v>4</v>
      </c>
      <c r="B140" t="s">
        <v>105</v>
      </c>
      <c r="C140" t="s">
        <v>108</v>
      </c>
      <c r="D140" t="s">
        <v>612</v>
      </c>
      <c r="E140">
        <v>18177750</v>
      </c>
      <c r="F140">
        <v>18177750</v>
      </c>
      <c r="H140">
        <v>1</v>
      </c>
    </row>
    <row r="141" spans="1:8" x14ac:dyDescent="0.2">
      <c r="A141">
        <v>93</v>
      </c>
      <c r="B141" t="s">
        <v>105</v>
      </c>
      <c r="C141" t="s">
        <v>108</v>
      </c>
      <c r="D141" t="s">
        <v>612</v>
      </c>
      <c r="E141">
        <v>10849666.6666667</v>
      </c>
      <c r="F141">
        <v>11149985.063333301</v>
      </c>
      <c r="G141">
        <v>3</v>
      </c>
    </row>
    <row r="142" spans="1:8" x14ac:dyDescent="0.2">
      <c r="A142">
        <v>93</v>
      </c>
      <c r="B142" t="s">
        <v>105</v>
      </c>
      <c r="C142" t="s">
        <v>108</v>
      </c>
      <c r="D142" t="s">
        <v>612</v>
      </c>
      <c r="E142">
        <v>10426250</v>
      </c>
      <c r="F142">
        <v>15020000</v>
      </c>
      <c r="G142">
        <v>4</v>
      </c>
    </row>
    <row r="143" spans="1:8" x14ac:dyDescent="0.2">
      <c r="A143">
        <v>88</v>
      </c>
      <c r="B143" t="s">
        <v>105</v>
      </c>
      <c r="C143" t="s">
        <v>108</v>
      </c>
      <c r="D143" t="s">
        <v>612</v>
      </c>
      <c r="E143">
        <v>9260000</v>
      </c>
      <c r="F143">
        <v>9620526.5999999996</v>
      </c>
      <c r="G143">
        <v>1</v>
      </c>
    </row>
    <row r="144" spans="1:8" x14ac:dyDescent="0.2">
      <c r="A144">
        <v>4</v>
      </c>
      <c r="B144" t="s">
        <v>13</v>
      </c>
      <c r="C144" t="s">
        <v>106</v>
      </c>
      <c r="D144" t="s">
        <v>621</v>
      </c>
      <c r="E144">
        <v>9300000</v>
      </c>
      <c r="F144">
        <v>9600000</v>
      </c>
      <c r="G144">
        <v>1</v>
      </c>
    </row>
    <row r="145" spans="1:7" x14ac:dyDescent="0.2">
      <c r="A145">
        <v>4</v>
      </c>
      <c r="B145" t="s">
        <v>13</v>
      </c>
      <c r="C145" t="s">
        <v>106</v>
      </c>
      <c r="D145" t="s">
        <v>621</v>
      </c>
      <c r="E145">
        <v>9029200</v>
      </c>
      <c r="F145">
        <v>9600000</v>
      </c>
      <c r="G145">
        <v>5</v>
      </c>
    </row>
    <row r="146" spans="1:7" x14ac:dyDescent="0.2">
      <c r="A146">
        <v>28</v>
      </c>
      <c r="B146" t="s">
        <v>13</v>
      </c>
      <c r="C146" t="s">
        <v>106</v>
      </c>
      <c r="D146" t="s">
        <v>621</v>
      </c>
      <c r="E146">
        <v>9293000</v>
      </c>
      <c r="F146">
        <v>9605945.9299999997</v>
      </c>
      <c r="G146">
        <v>1</v>
      </c>
    </row>
    <row r="147" spans="1:7" x14ac:dyDescent="0.2">
      <c r="A147">
        <v>28</v>
      </c>
      <c r="B147" t="s">
        <v>13</v>
      </c>
      <c r="C147" t="s">
        <v>106</v>
      </c>
      <c r="D147" t="s">
        <v>621</v>
      </c>
      <c r="E147">
        <v>9273750</v>
      </c>
      <c r="F147">
        <v>9588637.1549999993</v>
      </c>
      <c r="G147">
        <v>4</v>
      </c>
    </row>
    <row r="148" spans="1:7" x14ac:dyDescent="0.2">
      <c r="A148">
        <v>93</v>
      </c>
      <c r="B148" t="s">
        <v>13</v>
      </c>
      <c r="C148" t="s">
        <v>106</v>
      </c>
      <c r="D148" t="s">
        <v>621</v>
      </c>
      <c r="E148">
        <v>12382333.3333333</v>
      </c>
      <c r="F148">
        <v>15000000</v>
      </c>
      <c r="G148">
        <v>3</v>
      </c>
    </row>
    <row r="149" spans="1:7" x14ac:dyDescent="0.2">
      <c r="A149">
        <v>93</v>
      </c>
      <c r="B149" t="s">
        <v>13</v>
      </c>
      <c r="C149" t="s">
        <v>106</v>
      </c>
      <c r="D149" t="s">
        <v>621</v>
      </c>
      <c r="E149">
        <v>10850000</v>
      </c>
      <c r="F149">
        <v>13516666.6666667</v>
      </c>
      <c r="G149">
        <v>6</v>
      </c>
    </row>
    <row r="150" spans="1:7" x14ac:dyDescent="0.2">
      <c r="A150">
        <v>121</v>
      </c>
      <c r="B150" t="s">
        <v>13</v>
      </c>
      <c r="C150" t="s">
        <v>106</v>
      </c>
      <c r="D150" t="s">
        <v>621</v>
      </c>
      <c r="E150">
        <v>9300000</v>
      </c>
      <c r="F150">
        <v>9645157.5</v>
      </c>
      <c r="G150">
        <v>1</v>
      </c>
    </row>
    <row r="151" spans="1:7" x14ac:dyDescent="0.2">
      <c r="A151">
        <v>14</v>
      </c>
      <c r="B151" t="s">
        <v>103</v>
      </c>
      <c r="C151" t="s">
        <v>660</v>
      </c>
      <c r="D151" t="s">
        <v>661</v>
      </c>
      <c r="E151">
        <v>5779000</v>
      </c>
      <c r="F151">
        <v>5843390.3775000004</v>
      </c>
      <c r="G151">
        <v>4</v>
      </c>
    </row>
    <row r="152" spans="1:7" x14ac:dyDescent="0.2">
      <c r="A152">
        <v>87</v>
      </c>
      <c r="B152" t="s">
        <v>103</v>
      </c>
      <c r="C152" t="s">
        <v>660</v>
      </c>
      <c r="D152" t="s">
        <v>661</v>
      </c>
      <c r="E152">
        <v>8329000</v>
      </c>
      <c r="F152">
        <v>9512858.0800000001</v>
      </c>
      <c r="G152">
        <v>1</v>
      </c>
    </row>
    <row r="153" spans="1:7" x14ac:dyDescent="0.2">
      <c r="A153">
        <v>22</v>
      </c>
      <c r="B153" t="s">
        <v>103</v>
      </c>
      <c r="C153" t="s">
        <v>660</v>
      </c>
      <c r="D153" t="s">
        <v>661</v>
      </c>
      <c r="E153">
        <v>7657000</v>
      </c>
      <c r="F153">
        <v>42000000</v>
      </c>
      <c r="G153">
        <v>1</v>
      </c>
    </row>
    <row r="154" spans="1:7" x14ac:dyDescent="0.2">
      <c r="A154">
        <v>93</v>
      </c>
      <c r="B154" t="s">
        <v>11</v>
      </c>
      <c r="C154" t="s">
        <v>95</v>
      </c>
      <c r="D154" t="s">
        <v>662</v>
      </c>
      <c r="E154">
        <v>9296500</v>
      </c>
      <c r="F154">
        <v>14419688.539999999</v>
      </c>
      <c r="G154">
        <v>2</v>
      </c>
    </row>
    <row r="155" spans="1:7" x14ac:dyDescent="0.2">
      <c r="A155">
        <v>27</v>
      </c>
      <c r="B155" t="s">
        <v>11</v>
      </c>
      <c r="C155" t="s">
        <v>95</v>
      </c>
      <c r="D155" t="s">
        <v>662</v>
      </c>
      <c r="E155">
        <v>9155000</v>
      </c>
      <c r="F155">
        <v>22852500</v>
      </c>
      <c r="G155">
        <v>2</v>
      </c>
    </row>
    <row r="156" spans="1:7" x14ac:dyDescent="0.2">
      <c r="A156">
        <v>117</v>
      </c>
      <c r="B156" t="s">
        <v>11</v>
      </c>
      <c r="C156" t="s">
        <v>95</v>
      </c>
      <c r="D156" t="s">
        <v>662</v>
      </c>
      <c r="E156">
        <v>9300000</v>
      </c>
      <c r="F156">
        <v>9511293.75</v>
      </c>
      <c r="G156">
        <v>2</v>
      </c>
    </row>
    <row r="157" spans="1:7" x14ac:dyDescent="0.2">
      <c r="A157">
        <v>121</v>
      </c>
      <c r="B157" t="s">
        <v>11</v>
      </c>
      <c r="C157" t="s">
        <v>95</v>
      </c>
      <c r="D157" t="s">
        <v>662</v>
      </c>
      <c r="E157">
        <v>10850000</v>
      </c>
      <c r="F157">
        <v>11249345</v>
      </c>
      <c r="G157">
        <v>3</v>
      </c>
    </row>
    <row r="158" spans="1:7" x14ac:dyDescent="0.2">
      <c r="A158">
        <v>4</v>
      </c>
      <c r="B158" t="s">
        <v>12</v>
      </c>
      <c r="C158" t="s">
        <v>85</v>
      </c>
      <c r="D158" t="s">
        <v>85</v>
      </c>
      <c r="E158">
        <v>9300000</v>
      </c>
      <c r="F158">
        <v>9600000</v>
      </c>
      <c r="G158">
        <v>1</v>
      </c>
    </row>
    <row r="159" spans="1:7" x14ac:dyDescent="0.2">
      <c r="A159">
        <v>93</v>
      </c>
      <c r="B159" t="s">
        <v>12</v>
      </c>
      <c r="C159" t="s">
        <v>85</v>
      </c>
      <c r="D159" t="s">
        <v>85</v>
      </c>
      <c r="E159">
        <v>9227000</v>
      </c>
      <c r="F159">
        <v>9550001.2799999993</v>
      </c>
      <c r="G159">
        <v>1</v>
      </c>
    </row>
    <row r="160" spans="1:7" x14ac:dyDescent="0.2">
      <c r="A160">
        <v>93</v>
      </c>
      <c r="B160" t="s">
        <v>12</v>
      </c>
      <c r="C160" t="s">
        <v>85</v>
      </c>
      <c r="D160" t="s">
        <v>85</v>
      </c>
      <c r="E160">
        <v>13950000</v>
      </c>
      <c r="F160">
        <v>14200030.17</v>
      </c>
      <c r="G160">
        <v>1</v>
      </c>
    </row>
    <row r="161" spans="1:7" x14ac:dyDescent="0.2">
      <c r="A161">
        <v>4</v>
      </c>
      <c r="B161" t="s">
        <v>105</v>
      </c>
      <c r="C161" t="s">
        <v>514</v>
      </c>
      <c r="D161" t="s">
        <v>672</v>
      </c>
      <c r="E161">
        <v>10314250</v>
      </c>
      <c r="F161">
        <v>10729750</v>
      </c>
      <c r="G161">
        <v>4</v>
      </c>
    </row>
    <row r="162" spans="1:7" x14ac:dyDescent="0.2">
      <c r="A162">
        <v>4</v>
      </c>
      <c r="B162" t="s">
        <v>105</v>
      </c>
      <c r="C162" t="s">
        <v>514</v>
      </c>
      <c r="D162" t="s">
        <v>672</v>
      </c>
      <c r="E162">
        <v>10774888.888888899</v>
      </c>
      <c r="F162">
        <v>11150000</v>
      </c>
      <c r="G162">
        <v>9</v>
      </c>
    </row>
    <row r="163" spans="1:7" x14ac:dyDescent="0.2">
      <c r="A163">
        <v>28</v>
      </c>
      <c r="B163" t="s">
        <v>105</v>
      </c>
      <c r="C163" t="s">
        <v>514</v>
      </c>
      <c r="D163" t="s">
        <v>672</v>
      </c>
      <c r="E163">
        <v>10830333.3333333</v>
      </c>
      <c r="F163">
        <v>11487399.786666701</v>
      </c>
      <c r="G163">
        <v>3</v>
      </c>
    </row>
    <row r="164" spans="1:7" x14ac:dyDescent="0.2">
      <c r="A164">
        <v>28</v>
      </c>
      <c r="B164" t="s">
        <v>105</v>
      </c>
      <c r="C164" t="s">
        <v>514</v>
      </c>
      <c r="D164" t="s">
        <v>672</v>
      </c>
      <c r="E164">
        <v>9221000</v>
      </c>
      <c r="F164">
        <v>9570949.8300000001</v>
      </c>
      <c r="G164">
        <v>1</v>
      </c>
    </row>
    <row r="165" spans="1:7" x14ac:dyDescent="0.2">
      <c r="A165">
        <v>93</v>
      </c>
      <c r="B165" t="s">
        <v>105</v>
      </c>
      <c r="C165" t="s">
        <v>514</v>
      </c>
      <c r="D165" t="s">
        <v>672</v>
      </c>
      <c r="E165">
        <v>11588500</v>
      </c>
      <c r="F165">
        <v>11975000</v>
      </c>
      <c r="G165">
        <v>2</v>
      </c>
    </row>
    <row r="166" spans="1:7" x14ac:dyDescent="0.2">
      <c r="A166">
        <v>93</v>
      </c>
      <c r="B166" t="s">
        <v>105</v>
      </c>
      <c r="C166" t="s">
        <v>514</v>
      </c>
      <c r="D166" t="s">
        <v>672</v>
      </c>
      <c r="E166">
        <v>11588500</v>
      </c>
      <c r="F166">
        <v>11975000</v>
      </c>
      <c r="G166">
        <v>2</v>
      </c>
    </row>
    <row r="167" spans="1:7" x14ac:dyDescent="0.2">
      <c r="A167">
        <v>117</v>
      </c>
      <c r="B167" t="s">
        <v>105</v>
      </c>
      <c r="C167" t="s">
        <v>514</v>
      </c>
      <c r="D167" t="s">
        <v>672</v>
      </c>
      <c r="E167">
        <v>6189000</v>
      </c>
      <c r="F167">
        <v>9511293.75</v>
      </c>
      <c r="G167">
        <v>3</v>
      </c>
    </row>
    <row r="168" spans="1:7" x14ac:dyDescent="0.2">
      <c r="A168">
        <v>101</v>
      </c>
      <c r="B168" t="s">
        <v>105</v>
      </c>
      <c r="C168" t="s">
        <v>514</v>
      </c>
      <c r="D168" t="s">
        <v>672</v>
      </c>
      <c r="E168">
        <v>13950000</v>
      </c>
      <c r="F168">
        <v>14334000</v>
      </c>
      <c r="G168">
        <v>1</v>
      </c>
    </row>
    <row r="169" spans="1:7" x14ac:dyDescent="0.2">
      <c r="A169">
        <v>121</v>
      </c>
      <c r="B169" t="s">
        <v>105</v>
      </c>
      <c r="C169" t="s">
        <v>514</v>
      </c>
      <c r="D169" t="s">
        <v>672</v>
      </c>
      <c r="E169">
        <v>9282800</v>
      </c>
      <c r="F169">
        <v>9651763.1400000006</v>
      </c>
      <c r="G169">
        <v>5</v>
      </c>
    </row>
    <row r="170" spans="1:7" x14ac:dyDescent="0.2">
      <c r="A170">
        <v>4</v>
      </c>
      <c r="B170" t="s">
        <v>73</v>
      </c>
      <c r="C170" t="s">
        <v>665</v>
      </c>
      <c r="D170" t="s">
        <v>682</v>
      </c>
      <c r="E170">
        <v>6975000</v>
      </c>
      <c r="F170">
        <v>11825000</v>
      </c>
      <c r="G170">
        <v>2</v>
      </c>
    </row>
    <row r="171" spans="1:7" x14ac:dyDescent="0.2">
      <c r="A171">
        <v>28</v>
      </c>
      <c r="B171" t="s">
        <v>73</v>
      </c>
      <c r="C171" t="s">
        <v>665</v>
      </c>
      <c r="D171" t="s">
        <v>682</v>
      </c>
      <c r="E171">
        <v>9300000</v>
      </c>
      <c r="F171">
        <v>9606025.0299999993</v>
      </c>
      <c r="G171">
        <v>1</v>
      </c>
    </row>
    <row r="172" spans="1:7" x14ac:dyDescent="0.2">
      <c r="A172">
        <v>116</v>
      </c>
      <c r="B172" t="s">
        <v>73</v>
      </c>
      <c r="C172" t="s">
        <v>665</v>
      </c>
      <c r="D172" t="s">
        <v>682</v>
      </c>
      <c r="E172">
        <v>9300000</v>
      </c>
      <c r="F172">
        <v>9466708.0800000001</v>
      </c>
      <c r="G172">
        <v>1</v>
      </c>
    </row>
    <row r="173" spans="1:7" x14ac:dyDescent="0.2">
      <c r="A173">
        <v>121</v>
      </c>
      <c r="B173" t="s">
        <v>73</v>
      </c>
      <c r="C173" t="s">
        <v>665</v>
      </c>
      <c r="D173" t="s">
        <v>682</v>
      </c>
      <c r="E173">
        <v>9254000</v>
      </c>
      <c r="F173">
        <v>9651637.6999999993</v>
      </c>
      <c r="G173">
        <v>1</v>
      </c>
    </row>
    <row r="174" spans="1:7" x14ac:dyDescent="0.2">
      <c r="A174">
        <v>32</v>
      </c>
      <c r="B174" t="s">
        <v>103</v>
      </c>
      <c r="C174" t="s">
        <v>1030</v>
      </c>
      <c r="D174" t="s">
        <v>682</v>
      </c>
      <c r="E174">
        <v>9234000</v>
      </c>
      <c r="F174">
        <v>15676082.550000001</v>
      </c>
      <c r="G174">
        <v>1</v>
      </c>
    </row>
    <row r="175" spans="1:7" x14ac:dyDescent="0.2">
      <c r="A175">
        <v>22</v>
      </c>
      <c r="B175" t="s">
        <v>103</v>
      </c>
      <c r="C175" t="s">
        <v>1030</v>
      </c>
      <c r="D175" t="s">
        <v>682</v>
      </c>
      <c r="E175">
        <v>8329000</v>
      </c>
      <c r="F175">
        <v>38079000</v>
      </c>
      <c r="G175">
        <v>1</v>
      </c>
    </row>
    <row r="176" spans="1:7" x14ac:dyDescent="0.2">
      <c r="A176">
        <v>92</v>
      </c>
      <c r="B176" t="s">
        <v>103</v>
      </c>
      <c r="C176" t="s">
        <v>1030</v>
      </c>
      <c r="D176" t="s">
        <v>682</v>
      </c>
      <c r="E176">
        <v>9300000</v>
      </c>
      <c r="F176">
        <v>9524000</v>
      </c>
      <c r="G176">
        <v>1</v>
      </c>
    </row>
    <row r="177" spans="1:8" x14ac:dyDescent="0.2">
      <c r="A177">
        <v>92</v>
      </c>
      <c r="B177" t="s">
        <v>103</v>
      </c>
      <c r="C177" t="s">
        <v>1030</v>
      </c>
      <c r="D177" t="s">
        <v>682</v>
      </c>
      <c r="E177">
        <v>9300000</v>
      </c>
      <c r="F177">
        <v>9522000</v>
      </c>
      <c r="G177">
        <v>1</v>
      </c>
    </row>
    <row r="178" spans="1:8" x14ac:dyDescent="0.2">
      <c r="A178">
        <v>117</v>
      </c>
      <c r="B178" t="s">
        <v>103</v>
      </c>
      <c r="C178" t="s">
        <v>1269</v>
      </c>
      <c r="D178" t="s">
        <v>682</v>
      </c>
      <c r="E178">
        <v>9286000</v>
      </c>
      <c r="F178">
        <v>9511293.75</v>
      </c>
      <c r="G178">
        <v>1</v>
      </c>
    </row>
    <row r="179" spans="1:8" x14ac:dyDescent="0.2">
      <c r="A179">
        <v>121</v>
      </c>
      <c r="B179" t="s">
        <v>103</v>
      </c>
      <c r="C179" t="s">
        <v>1269</v>
      </c>
      <c r="D179" t="s">
        <v>682</v>
      </c>
      <c r="E179">
        <v>9300000</v>
      </c>
      <c r="F179">
        <v>10103223.75</v>
      </c>
      <c r="G179">
        <v>1</v>
      </c>
    </row>
    <row r="180" spans="1:8" x14ac:dyDescent="0.2">
      <c r="A180">
        <v>117</v>
      </c>
      <c r="B180" t="s">
        <v>13</v>
      </c>
      <c r="C180" t="s">
        <v>1447</v>
      </c>
      <c r="D180" t="s">
        <v>682</v>
      </c>
      <c r="E180">
        <v>9150000</v>
      </c>
      <c r="F180">
        <v>9361293.75</v>
      </c>
      <c r="G180">
        <v>1</v>
      </c>
    </row>
    <row r="181" spans="1:8" x14ac:dyDescent="0.2">
      <c r="A181">
        <v>4</v>
      </c>
      <c r="B181" t="s">
        <v>103</v>
      </c>
      <c r="C181" t="s">
        <v>109</v>
      </c>
      <c r="D181" t="s">
        <v>782</v>
      </c>
      <c r="E181">
        <v>9286000</v>
      </c>
      <c r="F181">
        <v>9699057.6899999995</v>
      </c>
      <c r="G181">
        <v>1</v>
      </c>
    </row>
    <row r="182" spans="1:8" x14ac:dyDescent="0.2">
      <c r="A182">
        <v>4</v>
      </c>
      <c r="B182" t="s">
        <v>103</v>
      </c>
      <c r="C182" t="s">
        <v>109</v>
      </c>
      <c r="D182" t="s">
        <v>782</v>
      </c>
      <c r="E182">
        <v>9300000</v>
      </c>
      <c r="F182">
        <v>9600000</v>
      </c>
      <c r="G182">
        <v>1</v>
      </c>
    </row>
    <row r="183" spans="1:8" x14ac:dyDescent="0.2">
      <c r="A183">
        <v>93</v>
      </c>
      <c r="B183" t="s">
        <v>103</v>
      </c>
      <c r="C183" t="s">
        <v>109</v>
      </c>
      <c r="D183" t="s">
        <v>782</v>
      </c>
      <c r="E183">
        <v>12787500</v>
      </c>
      <c r="F183">
        <v>13087500</v>
      </c>
      <c r="G183">
        <v>4</v>
      </c>
    </row>
    <row r="184" spans="1:8" x14ac:dyDescent="0.2">
      <c r="A184">
        <v>93</v>
      </c>
      <c r="B184" t="s">
        <v>103</v>
      </c>
      <c r="C184" t="s">
        <v>109</v>
      </c>
      <c r="D184" t="s">
        <v>782</v>
      </c>
      <c r="E184">
        <v>10865125</v>
      </c>
      <c r="F184">
        <v>11635036.731249999</v>
      </c>
      <c r="G184">
        <v>8</v>
      </c>
    </row>
    <row r="185" spans="1:8" x14ac:dyDescent="0.2">
      <c r="A185">
        <v>93</v>
      </c>
      <c r="B185" t="s">
        <v>103</v>
      </c>
      <c r="C185" t="s">
        <v>109</v>
      </c>
      <c r="D185" t="s">
        <v>782</v>
      </c>
      <c r="E185">
        <v>14238693.67</v>
      </c>
      <c r="F185">
        <v>14238693.67</v>
      </c>
      <c r="H185">
        <v>1</v>
      </c>
    </row>
    <row r="186" spans="1:8" x14ac:dyDescent="0.2">
      <c r="A186">
        <v>88</v>
      </c>
      <c r="B186" t="s">
        <v>103</v>
      </c>
      <c r="C186" t="s">
        <v>109</v>
      </c>
      <c r="D186" t="s">
        <v>782</v>
      </c>
      <c r="E186">
        <v>9300000</v>
      </c>
      <c r="F186">
        <v>9620978.5999999996</v>
      </c>
      <c r="G186">
        <v>1</v>
      </c>
    </row>
    <row r="187" spans="1:8" x14ac:dyDescent="0.2">
      <c r="A187">
        <v>117</v>
      </c>
      <c r="B187" t="s">
        <v>11</v>
      </c>
      <c r="C187" t="s">
        <v>878</v>
      </c>
      <c r="D187" t="s">
        <v>782</v>
      </c>
      <c r="E187">
        <v>8371000</v>
      </c>
      <c r="F187">
        <v>9511293.75</v>
      </c>
      <c r="G187">
        <v>1</v>
      </c>
    </row>
    <row r="188" spans="1:8" x14ac:dyDescent="0.2">
      <c r="A188">
        <v>93</v>
      </c>
      <c r="B188" t="s">
        <v>11</v>
      </c>
      <c r="C188" t="s">
        <v>1108</v>
      </c>
      <c r="D188" t="s">
        <v>782</v>
      </c>
      <c r="E188">
        <v>6650000</v>
      </c>
      <c r="F188">
        <v>26312538.670000002</v>
      </c>
      <c r="G188">
        <v>1</v>
      </c>
    </row>
    <row r="189" spans="1:8" x14ac:dyDescent="0.2">
      <c r="A189">
        <v>116</v>
      </c>
      <c r="B189" t="s">
        <v>11</v>
      </c>
      <c r="C189" t="s">
        <v>1108</v>
      </c>
      <c r="D189" t="s">
        <v>782</v>
      </c>
      <c r="E189">
        <v>13950000</v>
      </c>
      <c r="F189">
        <v>14200062.119999999</v>
      </c>
      <c r="G189">
        <v>2</v>
      </c>
    </row>
    <row r="190" spans="1:8" x14ac:dyDescent="0.2">
      <c r="A190">
        <v>117</v>
      </c>
      <c r="B190" t="s">
        <v>11</v>
      </c>
      <c r="C190" t="s">
        <v>1108</v>
      </c>
      <c r="D190" t="s">
        <v>782</v>
      </c>
      <c r="E190">
        <v>9300000</v>
      </c>
      <c r="F190">
        <v>9511293.75</v>
      </c>
      <c r="G190">
        <v>1</v>
      </c>
    </row>
    <row r="191" spans="1:8" x14ac:dyDescent="0.2">
      <c r="A191">
        <v>4</v>
      </c>
      <c r="B191" t="s">
        <v>73</v>
      </c>
      <c r="C191" t="s">
        <v>783</v>
      </c>
      <c r="D191" t="s">
        <v>784</v>
      </c>
      <c r="E191">
        <v>11625000</v>
      </c>
      <c r="F191">
        <v>11925000</v>
      </c>
      <c r="G191">
        <v>2</v>
      </c>
    </row>
    <row r="192" spans="1:8" x14ac:dyDescent="0.2">
      <c r="A192">
        <v>93</v>
      </c>
      <c r="B192" t="s">
        <v>73</v>
      </c>
      <c r="C192" t="s">
        <v>783</v>
      </c>
      <c r="D192" t="s">
        <v>784</v>
      </c>
      <c r="E192">
        <v>9300000</v>
      </c>
      <c r="F192">
        <v>9600000</v>
      </c>
      <c r="G192">
        <v>1</v>
      </c>
    </row>
    <row r="193" spans="1:7" x14ac:dyDescent="0.2">
      <c r="A193">
        <v>121</v>
      </c>
      <c r="B193" t="s">
        <v>73</v>
      </c>
      <c r="C193" t="s">
        <v>783</v>
      </c>
      <c r="D193" t="s">
        <v>784</v>
      </c>
      <c r="E193">
        <v>9182000</v>
      </c>
      <c r="F193">
        <v>9653824.0999999996</v>
      </c>
      <c r="G193">
        <v>1</v>
      </c>
    </row>
    <row r="194" spans="1:7" x14ac:dyDescent="0.2">
      <c r="A194">
        <v>121</v>
      </c>
      <c r="B194" t="s">
        <v>73</v>
      </c>
      <c r="C194" t="s">
        <v>783</v>
      </c>
      <c r="D194" t="s">
        <v>784</v>
      </c>
      <c r="E194">
        <v>9234000</v>
      </c>
      <c r="F194">
        <v>9654411.6999999993</v>
      </c>
      <c r="G194">
        <v>1</v>
      </c>
    </row>
    <row r="195" spans="1:7" x14ac:dyDescent="0.2">
      <c r="A195">
        <v>105</v>
      </c>
      <c r="B195" t="s">
        <v>73</v>
      </c>
      <c r="C195" t="s">
        <v>783</v>
      </c>
      <c r="D195" t="s">
        <v>784</v>
      </c>
      <c r="E195">
        <v>9300000</v>
      </c>
      <c r="F195">
        <v>9599973.5</v>
      </c>
      <c r="G195">
        <v>1</v>
      </c>
    </row>
    <row r="196" spans="1:7" x14ac:dyDescent="0.2">
      <c r="A196">
        <v>4</v>
      </c>
      <c r="B196" t="s">
        <v>74</v>
      </c>
      <c r="C196" t="s">
        <v>785</v>
      </c>
      <c r="D196" t="s">
        <v>785</v>
      </c>
      <c r="E196">
        <v>10070500</v>
      </c>
      <c r="F196">
        <v>10375000</v>
      </c>
      <c r="G196">
        <v>6</v>
      </c>
    </row>
    <row r="197" spans="1:7" x14ac:dyDescent="0.2">
      <c r="A197">
        <v>4</v>
      </c>
      <c r="B197" t="s">
        <v>74</v>
      </c>
      <c r="C197" t="s">
        <v>785</v>
      </c>
      <c r="D197" t="s">
        <v>785</v>
      </c>
      <c r="E197">
        <v>10834333.3333333</v>
      </c>
      <c r="F197">
        <v>11150000</v>
      </c>
      <c r="G197">
        <v>3</v>
      </c>
    </row>
    <row r="198" spans="1:7" x14ac:dyDescent="0.2">
      <c r="A198">
        <v>28</v>
      </c>
      <c r="B198" t="s">
        <v>74</v>
      </c>
      <c r="C198" t="s">
        <v>785</v>
      </c>
      <c r="D198" t="s">
        <v>785</v>
      </c>
      <c r="E198">
        <v>13950000</v>
      </c>
      <c r="F198">
        <v>14349430.050000001</v>
      </c>
      <c r="G198">
        <v>1</v>
      </c>
    </row>
    <row r="199" spans="1:7" x14ac:dyDescent="0.2">
      <c r="A199">
        <v>93</v>
      </c>
      <c r="B199" t="s">
        <v>74</v>
      </c>
      <c r="C199" t="s">
        <v>785</v>
      </c>
      <c r="D199" t="s">
        <v>785</v>
      </c>
      <c r="E199">
        <v>9214000</v>
      </c>
      <c r="F199">
        <v>9600000</v>
      </c>
      <c r="G199">
        <v>1</v>
      </c>
    </row>
    <row r="200" spans="1:7" x14ac:dyDescent="0.2">
      <c r="A200">
        <v>93</v>
      </c>
      <c r="B200" t="s">
        <v>74</v>
      </c>
      <c r="C200" t="s">
        <v>785</v>
      </c>
      <c r="D200" t="s">
        <v>785</v>
      </c>
      <c r="E200">
        <v>13950000</v>
      </c>
      <c r="F200">
        <v>14250000</v>
      </c>
      <c r="G200">
        <v>1</v>
      </c>
    </row>
    <row r="201" spans="1:7" x14ac:dyDescent="0.2">
      <c r="A201">
        <v>116</v>
      </c>
      <c r="B201" t="s">
        <v>74</v>
      </c>
      <c r="C201" t="s">
        <v>785</v>
      </c>
      <c r="D201" t="s">
        <v>785</v>
      </c>
      <c r="E201">
        <v>4646500</v>
      </c>
      <c r="F201">
        <v>9466708.0800000001</v>
      </c>
      <c r="G201">
        <v>2</v>
      </c>
    </row>
    <row r="202" spans="1:7" x14ac:dyDescent="0.2">
      <c r="A202">
        <v>88</v>
      </c>
      <c r="B202" t="s">
        <v>74</v>
      </c>
      <c r="C202" t="s">
        <v>785</v>
      </c>
      <c r="D202" t="s">
        <v>785</v>
      </c>
      <c r="E202">
        <v>11625000</v>
      </c>
      <c r="F202">
        <v>12013873.25</v>
      </c>
      <c r="G202">
        <v>2</v>
      </c>
    </row>
    <row r="203" spans="1:7" x14ac:dyDescent="0.2">
      <c r="A203">
        <v>121</v>
      </c>
      <c r="B203" t="s">
        <v>74</v>
      </c>
      <c r="C203" t="s">
        <v>785</v>
      </c>
      <c r="D203" t="s">
        <v>785</v>
      </c>
      <c r="E203">
        <v>4479500</v>
      </c>
      <c r="F203">
        <v>9651304.1999999993</v>
      </c>
      <c r="G203">
        <v>2</v>
      </c>
    </row>
    <row r="204" spans="1:7" x14ac:dyDescent="0.2">
      <c r="A204">
        <v>105</v>
      </c>
      <c r="B204" t="s">
        <v>74</v>
      </c>
      <c r="C204" t="s">
        <v>785</v>
      </c>
      <c r="D204" t="s">
        <v>785</v>
      </c>
      <c r="E204">
        <v>9256333.3333333302</v>
      </c>
      <c r="F204">
        <v>9599480.1066666692</v>
      </c>
      <c r="G204">
        <v>3</v>
      </c>
    </row>
    <row r="205" spans="1:7" x14ac:dyDescent="0.2">
      <c r="A205">
        <v>93</v>
      </c>
      <c r="B205" t="s">
        <v>74</v>
      </c>
      <c r="C205" t="s">
        <v>787</v>
      </c>
      <c r="D205" t="s">
        <v>788</v>
      </c>
      <c r="E205">
        <v>8983000</v>
      </c>
      <c r="F205">
        <v>18675000</v>
      </c>
      <c r="G205">
        <v>2</v>
      </c>
    </row>
    <row r="206" spans="1:7" x14ac:dyDescent="0.2">
      <c r="A206">
        <v>4</v>
      </c>
      <c r="B206" t="s">
        <v>105</v>
      </c>
      <c r="C206" t="s">
        <v>107</v>
      </c>
      <c r="D206" t="s">
        <v>531</v>
      </c>
      <c r="E206">
        <v>11604166.6666667</v>
      </c>
      <c r="F206">
        <v>11984666.6666667</v>
      </c>
      <c r="G206">
        <v>6</v>
      </c>
    </row>
    <row r="207" spans="1:7" x14ac:dyDescent="0.2">
      <c r="A207">
        <v>4</v>
      </c>
      <c r="B207" t="s">
        <v>105</v>
      </c>
      <c r="C207" t="s">
        <v>107</v>
      </c>
      <c r="D207" t="s">
        <v>531</v>
      </c>
      <c r="E207">
        <v>12079400</v>
      </c>
      <c r="F207">
        <v>12390000</v>
      </c>
      <c r="G207">
        <v>5</v>
      </c>
    </row>
    <row r="208" spans="1:7" x14ac:dyDescent="0.2">
      <c r="A208">
        <v>93</v>
      </c>
      <c r="B208" t="s">
        <v>105</v>
      </c>
      <c r="C208" t="s">
        <v>107</v>
      </c>
      <c r="D208" t="s">
        <v>531</v>
      </c>
      <c r="E208">
        <v>9009428.5714285709</v>
      </c>
      <c r="F208">
        <v>13320269.322857101</v>
      </c>
      <c r="G208">
        <v>7</v>
      </c>
    </row>
    <row r="209" spans="1:8" x14ac:dyDescent="0.2">
      <c r="A209">
        <v>93</v>
      </c>
      <c r="B209" t="s">
        <v>105</v>
      </c>
      <c r="C209" t="s">
        <v>107</v>
      </c>
      <c r="D209" t="s">
        <v>531</v>
      </c>
      <c r="E209">
        <v>14812459.43</v>
      </c>
      <c r="F209">
        <v>14853648.800000001</v>
      </c>
      <c r="H209">
        <v>1</v>
      </c>
    </row>
    <row r="210" spans="1:8" x14ac:dyDescent="0.2">
      <c r="A210">
        <v>22</v>
      </c>
      <c r="B210" t="s">
        <v>105</v>
      </c>
      <c r="C210" t="s">
        <v>107</v>
      </c>
      <c r="D210" t="s">
        <v>531</v>
      </c>
      <c r="E210">
        <v>9221000</v>
      </c>
      <c r="F210">
        <v>24221000</v>
      </c>
      <c r="G210">
        <v>1</v>
      </c>
    </row>
    <row r="211" spans="1:8" x14ac:dyDescent="0.2">
      <c r="A211">
        <v>87</v>
      </c>
      <c r="B211" t="s">
        <v>74</v>
      </c>
      <c r="C211" t="s">
        <v>74</v>
      </c>
      <c r="D211" t="s">
        <v>789</v>
      </c>
      <c r="E211">
        <v>8623000</v>
      </c>
      <c r="F211">
        <v>19164402.059999999</v>
      </c>
      <c r="G211">
        <v>1</v>
      </c>
    </row>
    <row r="212" spans="1:8" x14ac:dyDescent="0.2">
      <c r="A212">
        <v>116</v>
      </c>
      <c r="B212" t="s">
        <v>74</v>
      </c>
      <c r="C212" t="s">
        <v>74</v>
      </c>
      <c r="D212" t="s">
        <v>789</v>
      </c>
      <c r="E212">
        <v>6510000</v>
      </c>
      <c r="F212">
        <v>10422407.356000001</v>
      </c>
      <c r="G212">
        <v>5</v>
      </c>
    </row>
    <row r="213" spans="1:8" x14ac:dyDescent="0.2">
      <c r="A213">
        <v>88</v>
      </c>
      <c r="B213" t="s">
        <v>74</v>
      </c>
      <c r="C213" t="s">
        <v>74</v>
      </c>
      <c r="D213" t="s">
        <v>789</v>
      </c>
      <c r="E213">
        <v>9221000</v>
      </c>
      <c r="F213">
        <v>9620085.9000000004</v>
      </c>
      <c r="G213">
        <v>1</v>
      </c>
    </row>
    <row r="214" spans="1:8" x14ac:dyDescent="0.2">
      <c r="A214">
        <v>88</v>
      </c>
      <c r="B214" t="s">
        <v>74</v>
      </c>
      <c r="C214" t="s">
        <v>74</v>
      </c>
      <c r="D214" t="s">
        <v>789</v>
      </c>
      <c r="E214">
        <v>9198000</v>
      </c>
      <c r="F214">
        <v>9619826</v>
      </c>
      <c r="G214">
        <v>2</v>
      </c>
    </row>
    <row r="215" spans="1:8" x14ac:dyDescent="0.2">
      <c r="A215">
        <v>101</v>
      </c>
      <c r="B215" t="s">
        <v>74</v>
      </c>
      <c r="C215" t="s">
        <v>74</v>
      </c>
      <c r="D215" t="s">
        <v>789</v>
      </c>
      <c r="E215">
        <v>9286000</v>
      </c>
      <c r="F215">
        <v>9557000</v>
      </c>
      <c r="G215">
        <v>1</v>
      </c>
    </row>
    <row r="216" spans="1:8" x14ac:dyDescent="0.2">
      <c r="A216">
        <v>4</v>
      </c>
      <c r="B216" t="s">
        <v>103</v>
      </c>
      <c r="C216" t="s">
        <v>109</v>
      </c>
      <c r="D216" t="s">
        <v>791</v>
      </c>
      <c r="E216">
        <v>10848600</v>
      </c>
      <c r="F216">
        <v>17770999.993999999</v>
      </c>
      <c r="G216">
        <v>5</v>
      </c>
    </row>
    <row r="217" spans="1:8" x14ac:dyDescent="0.2">
      <c r="A217">
        <v>4</v>
      </c>
      <c r="B217" t="s">
        <v>103</v>
      </c>
      <c r="C217" t="s">
        <v>109</v>
      </c>
      <c r="D217" t="s">
        <v>791</v>
      </c>
      <c r="E217">
        <v>12400000</v>
      </c>
      <c r="F217">
        <v>12716666.6666667</v>
      </c>
      <c r="G217">
        <v>3</v>
      </c>
    </row>
    <row r="218" spans="1:8" x14ac:dyDescent="0.2">
      <c r="A218">
        <v>28</v>
      </c>
      <c r="B218" t="s">
        <v>103</v>
      </c>
      <c r="C218" t="s">
        <v>109</v>
      </c>
      <c r="D218" t="s">
        <v>791</v>
      </c>
      <c r="E218">
        <v>9300000</v>
      </c>
      <c r="F218">
        <v>9915760.6233333293</v>
      </c>
      <c r="G218">
        <v>3</v>
      </c>
    </row>
    <row r="219" spans="1:8" x14ac:dyDescent="0.2">
      <c r="A219">
        <v>87</v>
      </c>
      <c r="B219" t="s">
        <v>103</v>
      </c>
      <c r="C219" t="s">
        <v>109</v>
      </c>
      <c r="D219" t="s">
        <v>791</v>
      </c>
      <c r="E219">
        <v>13935000</v>
      </c>
      <c r="F219">
        <v>14055359.5</v>
      </c>
      <c r="G219">
        <v>1</v>
      </c>
    </row>
    <row r="220" spans="1:8" x14ac:dyDescent="0.2">
      <c r="A220">
        <v>93</v>
      </c>
      <c r="B220" t="s">
        <v>103</v>
      </c>
      <c r="C220" t="s">
        <v>109</v>
      </c>
      <c r="D220" t="s">
        <v>791</v>
      </c>
      <c r="E220">
        <v>10005500</v>
      </c>
      <c r="F220">
        <v>14784070.9216667</v>
      </c>
      <c r="G220">
        <v>6</v>
      </c>
    </row>
    <row r="221" spans="1:8" x14ac:dyDescent="0.2">
      <c r="A221">
        <v>93</v>
      </c>
      <c r="B221" t="s">
        <v>103</v>
      </c>
      <c r="C221" t="s">
        <v>109</v>
      </c>
      <c r="D221" t="s">
        <v>791</v>
      </c>
      <c r="E221">
        <v>9791000</v>
      </c>
      <c r="F221">
        <v>19408498.327142902</v>
      </c>
      <c r="G221">
        <v>7</v>
      </c>
    </row>
    <row r="222" spans="1:8" x14ac:dyDescent="0.2">
      <c r="A222">
        <v>27</v>
      </c>
      <c r="B222" t="s">
        <v>103</v>
      </c>
      <c r="C222" t="s">
        <v>109</v>
      </c>
      <c r="D222" t="s">
        <v>791</v>
      </c>
      <c r="E222">
        <v>7909000</v>
      </c>
      <c r="F222">
        <v>17369000</v>
      </c>
      <c r="G222">
        <v>1</v>
      </c>
    </row>
    <row r="223" spans="1:8" x14ac:dyDescent="0.2">
      <c r="A223">
        <v>88</v>
      </c>
      <c r="B223" t="s">
        <v>103</v>
      </c>
      <c r="C223" t="s">
        <v>109</v>
      </c>
      <c r="D223" t="s">
        <v>791</v>
      </c>
      <c r="E223">
        <v>9267000</v>
      </c>
      <c r="F223">
        <v>10155725.630000001</v>
      </c>
      <c r="G223">
        <v>1</v>
      </c>
    </row>
    <row r="224" spans="1:8" x14ac:dyDescent="0.2">
      <c r="A224">
        <v>88</v>
      </c>
      <c r="B224" t="s">
        <v>103</v>
      </c>
      <c r="C224" t="s">
        <v>109</v>
      </c>
      <c r="D224" t="s">
        <v>791</v>
      </c>
      <c r="E224">
        <v>9300000</v>
      </c>
      <c r="F224">
        <v>9620978.5999999996</v>
      </c>
      <c r="G224">
        <v>1</v>
      </c>
    </row>
    <row r="225" spans="1:7" x14ac:dyDescent="0.2">
      <c r="A225">
        <v>22</v>
      </c>
      <c r="B225" t="s">
        <v>103</v>
      </c>
      <c r="C225" t="s">
        <v>109</v>
      </c>
      <c r="D225" t="s">
        <v>791</v>
      </c>
      <c r="E225">
        <v>9234000</v>
      </c>
      <c r="F225">
        <v>23334000</v>
      </c>
      <c r="G225">
        <v>1</v>
      </c>
    </row>
    <row r="226" spans="1:7" x14ac:dyDescent="0.2">
      <c r="A226">
        <v>121</v>
      </c>
      <c r="B226" t="s">
        <v>103</v>
      </c>
      <c r="C226" t="s">
        <v>109</v>
      </c>
      <c r="D226" t="s">
        <v>791</v>
      </c>
      <c r="E226">
        <v>9267000</v>
      </c>
      <c r="F226">
        <v>9654784.5999999996</v>
      </c>
      <c r="G226">
        <v>1</v>
      </c>
    </row>
    <row r="227" spans="1:7" x14ac:dyDescent="0.2">
      <c r="A227">
        <v>105</v>
      </c>
      <c r="B227" t="s">
        <v>103</v>
      </c>
      <c r="C227" t="s">
        <v>109</v>
      </c>
      <c r="D227" t="s">
        <v>791</v>
      </c>
      <c r="E227">
        <v>8371000</v>
      </c>
      <c r="F227">
        <v>9599973.5399999991</v>
      </c>
      <c r="G227">
        <v>1</v>
      </c>
    </row>
    <row r="228" spans="1:7" x14ac:dyDescent="0.2">
      <c r="A228">
        <v>4</v>
      </c>
      <c r="B228" t="s">
        <v>11</v>
      </c>
      <c r="C228" t="s">
        <v>95</v>
      </c>
      <c r="D228" t="s">
        <v>793</v>
      </c>
      <c r="E228">
        <v>11625000</v>
      </c>
      <c r="F228">
        <v>11925000</v>
      </c>
      <c r="G228">
        <v>2</v>
      </c>
    </row>
    <row r="229" spans="1:7" x14ac:dyDescent="0.2">
      <c r="A229">
        <v>4</v>
      </c>
      <c r="B229" t="s">
        <v>11</v>
      </c>
      <c r="C229" t="s">
        <v>95</v>
      </c>
      <c r="D229" t="s">
        <v>793</v>
      </c>
      <c r="E229">
        <v>10797333.3333333</v>
      </c>
      <c r="F229">
        <v>11150000</v>
      </c>
      <c r="G229">
        <v>3</v>
      </c>
    </row>
    <row r="230" spans="1:7" x14ac:dyDescent="0.2">
      <c r="A230">
        <v>28</v>
      </c>
      <c r="B230" t="s">
        <v>11</v>
      </c>
      <c r="C230" t="s">
        <v>95</v>
      </c>
      <c r="D230" t="s">
        <v>793</v>
      </c>
      <c r="E230">
        <v>9280000</v>
      </c>
      <c r="F230">
        <v>9605799.0299999993</v>
      </c>
      <c r="G230">
        <v>1</v>
      </c>
    </row>
    <row r="231" spans="1:7" x14ac:dyDescent="0.2">
      <c r="A231">
        <v>117</v>
      </c>
      <c r="B231" t="s">
        <v>11</v>
      </c>
      <c r="C231" t="s">
        <v>95</v>
      </c>
      <c r="D231" t="s">
        <v>793</v>
      </c>
      <c r="E231">
        <v>6975000</v>
      </c>
      <c r="F231">
        <v>14243743.15</v>
      </c>
      <c r="G231">
        <v>2</v>
      </c>
    </row>
    <row r="232" spans="1:7" x14ac:dyDescent="0.2">
      <c r="A232">
        <v>121</v>
      </c>
      <c r="B232" t="s">
        <v>11</v>
      </c>
      <c r="C232" t="s">
        <v>95</v>
      </c>
      <c r="D232" t="s">
        <v>793</v>
      </c>
      <c r="E232">
        <v>11625000</v>
      </c>
      <c r="F232">
        <v>12038938.75</v>
      </c>
      <c r="G232">
        <v>2</v>
      </c>
    </row>
    <row r="233" spans="1:7" x14ac:dyDescent="0.2">
      <c r="A233">
        <v>121</v>
      </c>
      <c r="B233" t="s">
        <v>11</v>
      </c>
      <c r="C233" t="s">
        <v>95</v>
      </c>
      <c r="D233" t="s">
        <v>793</v>
      </c>
      <c r="E233">
        <v>11625000</v>
      </c>
      <c r="F233">
        <v>12046438.75</v>
      </c>
      <c r="G233">
        <v>2</v>
      </c>
    </row>
    <row r="234" spans="1:7" x14ac:dyDescent="0.2">
      <c r="A234">
        <v>4</v>
      </c>
      <c r="B234" t="s">
        <v>73</v>
      </c>
      <c r="C234" t="s">
        <v>794</v>
      </c>
      <c r="D234" t="s">
        <v>794</v>
      </c>
      <c r="E234">
        <v>13950000</v>
      </c>
      <c r="F234">
        <v>14250000</v>
      </c>
      <c r="G234">
        <v>1</v>
      </c>
    </row>
    <row r="235" spans="1:7" x14ac:dyDescent="0.2">
      <c r="A235">
        <v>4</v>
      </c>
      <c r="B235" t="s">
        <v>73</v>
      </c>
      <c r="C235" t="s">
        <v>794</v>
      </c>
      <c r="D235" t="s">
        <v>794</v>
      </c>
      <c r="E235">
        <v>10850000</v>
      </c>
      <c r="F235">
        <v>11150000</v>
      </c>
      <c r="G235">
        <v>3</v>
      </c>
    </row>
    <row r="236" spans="1:7" x14ac:dyDescent="0.2">
      <c r="A236">
        <v>87</v>
      </c>
      <c r="B236" t="s">
        <v>73</v>
      </c>
      <c r="C236" t="s">
        <v>794</v>
      </c>
      <c r="D236" t="s">
        <v>794</v>
      </c>
      <c r="E236">
        <v>9300000</v>
      </c>
      <c r="F236">
        <v>9567607.5</v>
      </c>
      <c r="G236">
        <v>1</v>
      </c>
    </row>
    <row r="237" spans="1:7" x14ac:dyDescent="0.2">
      <c r="A237">
        <v>93</v>
      </c>
      <c r="B237" t="s">
        <v>73</v>
      </c>
      <c r="C237" t="s">
        <v>794</v>
      </c>
      <c r="D237" t="s">
        <v>794</v>
      </c>
      <c r="E237">
        <v>10817000</v>
      </c>
      <c r="F237">
        <v>13858041.6666667</v>
      </c>
      <c r="G237">
        <v>3</v>
      </c>
    </row>
    <row r="238" spans="1:7" x14ac:dyDescent="0.2">
      <c r="A238">
        <v>93</v>
      </c>
      <c r="B238" t="s">
        <v>73</v>
      </c>
      <c r="C238" t="s">
        <v>794</v>
      </c>
      <c r="D238" t="s">
        <v>794</v>
      </c>
      <c r="E238">
        <v>13950000</v>
      </c>
      <c r="F238">
        <v>14400000</v>
      </c>
      <c r="G238">
        <v>1</v>
      </c>
    </row>
    <row r="239" spans="1:7" x14ac:dyDescent="0.2">
      <c r="A239">
        <v>27</v>
      </c>
      <c r="B239" t="s">
        <v>73</v>
      </c>
      <c r="C239" t="s">
        <v>794</v>
      </c>
      <c r="D239" t="s">
        <v>794</v>
      </c>
      <c r="E239">
        <v>9260000</v>
      </c>
      <c r="F239">
        <v>19480000</v>
      </c>
      <c r="G239">
        <v>1</v>
      </c>
    </row>
    <row r="240" spans="1:7" x14ac:dyDescent="0.2">
      <c r="A240">
        <v>27</v>
      </c>
      <c r="B240" t="s">
        <v>73</v>
      </c>
      <c r="C240" t="s">
        <v>794</v>
      </c>
      <c r="D240" t="s">
        <v>794</v>
      </c>
      <c r="E240">
        <v>7448000</v>
      </c>
      <c r="F240">
        <v>11569000</v>
      </c>
      <c r="G240">
        <v>1</v>
      </c>
    </row>
    <row r="241" spans="1:7" x14ac:dyDescent="0.2">
      <c r="A241">
        <v>32</v>
      </c>
      <c r="B241" t="s">
        <v>73</v>
      </c>
      <c r="C241" t="s">
        <v>794</v>
      </c>
      <c r="D241" t="s">
        <v>794</v>
      </c>
      <c r="E241">
        <v>9221000</v>
      </c>
      <c r="F241">
        <v>9585371.5500000007</v>
      </c>
      <c r="G241">
        <v>1</v>
      </c>
    </row>
    <row r="242" spans="1:7" x14ac:dyDescent="0.2">
      <c r="A242">
        <v>121</v>
      </c>
      <c r="B242" t="s">
        <v>73</v>
      </c>
      <c r="C242" t="s">
        <v>794</v>
      </c>
      <c r="D242" t="s">
        <v>794</v>
      </c>
      <c r="E242">
        <v>9300000</v>
      </c>
      <c r="F242">
        <v>9645157.5</v>
      </c>
      <c r="G242">
        <v>1</v>
      </c>
    </row>
    <row r="243" spans="1:7" x14ac:dyDescent="0.2">
      <c r="A243">
        <v>93</v>
      </c>
      <c r="B243" t="s">
        <v>74</v>
      </c>
      <c r="C243" t="s">
        <v>74</v>
      </c>
      <c r="D243" t="s">
        <v>795</v>
      </c>
      <c r="E243">
        <v>9001000</v>
      </c>
      <c r="F243">
        <v>25075000</v>
      </c>
      <c r="G243">
        <v>2</v>
      </c>
    </row>
    <row r="244" spans="1:7" x14ac:dyDescent="0.2">
      <c r="A244">
        <v>93</v>
      </c>
      <c r="B244" t="s">
        <v>74</v>
      </c>
      <c r="C244" t="s">
        <v>74</v>
      </c>
      <c r="D244" t="s">
        <v>795</v>
      </c>
      <c r="E244">
        <v>13193000</v>
      </c>
      <c r="F244">
        <v>24650000</v>
      </c>
      <c r="G244">
        <v>1</v>
      </c>
    </row>
    <row r="245" spans="1:7" x14ac:dyDescent="0.2">
      <c r="A245">
        <v>116</v>
      </c>
      <c r="B245" t="s">
        <v>74</v>
      </c>
      <c r="C245" t="s">
        <v>74</v>
      </c>
      <c r="D245" t="s">
        <v>795</v>
      </c>
      <c r="E245">
        <v>8623000</v>
      </c>
      <c r="F245">
        <v>9466708.0800000001</v>
      </c>
      <c r="G245">
        <v>1</v>
      </c>
    </row>
    <row r="246" spans="1:7" x14ac:dyDescent="0.2">
      <c r="A246">
        <v>116</v>
      </c>
      <c r="B246" t="s">
        <v>74</v>
      </c>
      <c r="C246" t="s">
        <v>74</v>
      </c>
      <c r="D246" t="s">
        <v>795</v>
      </c>
      <c r="E246">
        <v>9254000</v>
      </c>
      <c r="F246">
        <v>9466708.0800000001</v>
      </c>
      <c r="G246">
        <v>1</v>
      </c>
    </row>
    <row r="247" spans="1:7" x14ac:dyDescent="0.2">
      <c r="A247">
        <v>122</v>
      </c>
      <c r="B247" t="s">
        <v>74</v>
      </c>
      <c r="C247" t="s">
        <v>74</v>
      </c>
      <c r="D247" t="s">
        <v>795</v>
      </c>
      <c r="E247">
        <v>9195000</v>
      </c>
      <c r="F247">
        <v>25498111.66</v>
      </c>
      <c r="G247">
        <v>1</v>
      </c>
    </row>
    <row r="248" spans="1:7" x14ac:dyDescent="0.2">
      <c r="A248">
        <v>4</v>
      </c>
      <c r="B248" t="s">
        <v>74</v>
      </c>
      <c r="C248" t="s">
        <v>72</v>
      </c>
      <c r="D248" t="s">
        <v>796</v>
      </c>
      <c r="E248">
        <v>13950000</v>
      </c>
      <c r="F248">
        <v>14250000</v>
      </c>
      <c r="G248">
        <v>1</v>
      </c>
    </row>
    <row r="249" spans="1:7" x14ac:dyDescent="0.2">
      <c r="A249">
        <v>4</v>
      </c>
      <c r="B249" t="s">
        <v>74</v>
      </c>
      <c r="C249" t="s">
        <v>72</v>
      </c>
      <c r="D249" t="s">
        <v>796</v>
      </c>
      <c r="E249">
        <v>13950000</v>
      </c>
      <c r="F249">
        <v>14250000</v>
      </c>
      <c r="G249">
        <v>1</v>
      </c>
    </row>
    <row r="250" spans="1:7" x14ac:dyDescent="0.2">
      <c r="A250">
        <v>28</v>
      </c>
      <c r="B250" t="s">
        <v>74</v>
      </c>
      <c r="C250" t="s">
        <v>72</v>
      </c>
      <c r="D250" t="s">
        <v>796</v>
      </c>
      <c r="E250">
        <v>9300000</v>
      </c>
      <c r="F250">
        <v>9553657.5</v>
      </c>
      <c r="G250">
        <v>1</v>
      </c>
    </row>
    <row r="251" spans="1:7" x14ac:dyDescent="0.2">
      <c r="A251">
        <v>87</v>
      </c>
      <c r="B251" t="s">
        <v>74</v>
      </c>
      <c r="C251" t="s">
        <v>72</v>
      </c>
      <c r="D251" t="s">
        <v>796</v>
      </c>
      <c r="E251">
        <v>9290000</v>
      </c>
      <c r="F251">
        <v>9383646.4666666705</v>
      </c>
      <c r="G251">
        <v>3</v>
      </c>
    </row>
    <row r="252" spans="1:7" x14ac:dyDescent="0.2">
      <c r="A252">
        <v>87</v>
      </c>
      <c r="B252" t="s">
        <v>74</v>
      </c>
      <c r="C252" t="s">
        <v>72</v>
      </c>
      <c r="D252" t="s">
        <v>796</v>
      </c>
      <c r="E252">
        <v>8245000</v>
      </c>
      <c r="F252">
        <v>9567607.5</v>
      </c>
      <c r="G252">
        <v>1</v>
      </c>
    </row>
    <row r="253" spans="1:7" x14ac:dyDescent="0.2">
      <c r="A253">
        <v>88</v>
      </c>
      <c r="B253" t="s">
        <v>74</v>
      </c>
      <c r="C253" t="s">
        <v>72</v>
      </c>
      <c r="D253" t="s">
        <v>796</v>
      </c>
      <c r="E253">
        <v>9300000</v>
      </c>
      <c r="F253">
        <v>9620978.5999999996</v>
      </c>
      <c r="G253">
        <v>1</v>
      </c>
    </row>
    <row r="254" spans="1:7" x14ac:dyDescent="0.2">
      <c r="A254">
        <v>88</v>
      </c>
      <c r="B254" t="s">
        <v>74</v>
      </c>
      <c r="C254" t="s">
        <v>72</v>
      </c>
      <c r="D254" t="s">
        <v>796</v>
      </c>
      <c r="E254">
        <v>13950000</v>
      </c>
      <c r="F254">
        <v>14406767.9</v>
      </c>
      <c r="G254">
        <v>1</v>
      </c>
    </row>
    <row r="255" spans="1:7" x14ac:dyDescent="0.2">
      <c r="A255">
        <v>101</v>
      </c>
      <c r="B255" t="s">
        <v>74</v>
      </c>
      <c r="C255" t="s">
        <v>72</v>
      </c>
      <c r="D255" t="s">
        <v>796</v>
      </c>
      <c r="E255">
        <v>13950000</v>
      </c>
      <c r="F255">
        <v>14334000</v>
      </c>
      <c r="G255">
        <v>1</v>
      </c>
    </row>
    <row r="256" spans="1:7" x14ac:dyDescent="0.2">
      <c r="A256">
        <v>105</v>
      </c>
      <c r="B256" t="s">
        <v>74</v>
      </c>
      <c r="C256" t="s">
        <v>72</v>
      </c>
      <c r="D256" t="s">
        <v>796</v>
      </c>
      <c r="E256">
        <v>9300000</v>
      </c>
      <c r="F256">
        <v>9599973.5399999991</v>
      </c>
      <c r="G256">
        <v>1</v>
      </c>
    </row>
    <row r="257" spans="1:8" x14ac:dyDescent="0.2">
      <c r="A257">
        <v>105</v>
      </c>
      <c r="B257" t="s">
        <v>74</v>
      </c>
      <c r="C257" t="s">
        <v>72</v>
      </c>
      <c r="D257" t="s">
        <v>796</v>
      </c>
      <c r="E257">
        <v>9250500</v>
      </c>
      <c r="F257">
        <v>9599414.1899999995</v>
      </c>
      <c r="G257">
        <v>2</v>
      </c>
    </row>
    <row r="258" spans="1:8" x14ac:dyDescent="0.2">
      <c r="A258">
        <v>4</v>
      </c>
      <c r="B258" t="s">
        <v>73</v>
      </c>
      <c r="C258" t="s">
        <v>521</v>
      </c>
      <c r="D258" t="s">
        <v>521</v>
      </c>
      <c r="E258">
        <v>7797000</v>
      </c>
      <c r="F258">
        <v>10988800</v>
      </c>
      <c r="G258">
        <v>5</v>
      </c>
    </row>
    <row r="259" spans="1:8" x14ac:dyDescent="0.2">
      <c r="A259">
        <v>93</v>
      </c>
      <c r="B259" t="s">
        <v>73</v>
      </c>
      <c r="C259" t="s">
        <v>521</v>
      </c>
      <c r="D259" t="s">
        <v>521</v>
      </c>
      <c r="E259">
        <v>8707000</v>
      </c>
      <c r="F259">
        <v>29783958.77</v>
      </c>
      <c r="G259">
        <v>1</v>
      </c>
    </row>
    <row r="260" spans="1:8" x14ac:dyDescent="0.2">
      <c r="A260">
        <v>93</v>
      </c>
      <c r="B260" t="s">
        <v>73</v>
      </c>
      <c r="C260" t="s">
        <v>521</v>
      </c>
      <c r="D260" t="s">
        <v>521</v>
      </c>
      <c r="E260">
        <v>33822377.325999998</v>
      </c>
      <c r="F260">
        <v>33947609.637999997</v>
      </c>
      <c r="H260">
        <v>5</v>
      </c>
    </row>
    <row r="261" spans="1:8" x14ac:dyDescent="0.2">
      <c r="A261">
        <v>27</v>
      </c>
      <c r="B261" t="s">
        <v>73</v>
      </c>
      <c r="C261" t="s">
        <v>521</v>
      </c>
      <c r="D261" t="s">
        <v>521</v>
      </c>
      <c r="E261">
        <v>7448000</v>
      </c>
      <c r="F261">
        <v>43759000</v>
      </c>
      <c r="G261">
        <v>1</v>
      </c>
    </row>
    <row r="262" spans="1:8" x14ac:dyDescent="0.2">
      <c r="A262">
        <v>117</v>
      </c>
      <c r="B262" t="s">
        <v>73</v>
      </c>
      <c r="C262" t="s">
        <v>521</v>
      </c>
      <c r="D262" t="s">
        <v>521</v>
      </c>
      <c r="E262">
        <v>9214000</v>
      </c>
      <c r="F262">
        <v>9511293.75</v>
      </c>
      <c r="G262">
        <v>1</v>
      </c>
    </row>
    <row r="263" spans="1:8" x14ac:dyDescent="0.2">
      <c r="A263">
        <v>117</v>
      </c>
      <c r="B263" t="s">
        <v>73</v>
      </c>
      <c r="C263" t="s">
        <v>521</v>
      </c>
      <c r="D263" t="s">
        <v>521</v>
      </c>
      <c r="E263">
        <v>13950000</v>
      </c>
      <c r="F263">
        <v>14243743.15</v>
      </c>
      <c r="G263">
        <v>1</v>
      </c>
    </row>
    <row r="264" spans="1:8" x14ac:dyDescent="0.2">
      <c r="A264">
        <v>96</v>
      </c>
      <c r="B264" t="s">
        <v>73</v>
      </c>
      <c r="C264" t="s">
        <v>521</v>
      </c>
      <c r="D264" t="s">
        <v>521</v>
      </c>
      <c r="E264">
        <v>9195000</v>
      </c>
      <c r="F264">
        <v>9603371.0099999998</v>
      </c>
      <c r="G264">
        <v>1</v>
      </c>
    </row>
    <row r="265" spans="1:8" x14ac:dyDescent="0.2">
      <c r="A265">
        <v>108</v>
      </c>
      <c r="B265" t="s">
        <v>73</v>
      </c>
      <c r="C265" t="s">
        <v>521</v>
      </c>
      <c r="D265" t="s">
        <v>521</v>
      </c>
      <c r="E265">
        <v>7783000</v>
      </c>
      <c r="F265">
        <v>43094924.810000002</v>
      </c>
      <c r="G265">
        <v>1</v>
      </c>
    </row>
    <row r="266" spans="1:8" x14ac:dyDescent="0.2">
      <c r="A266">
        <v>4</v>
      </c>
      <c r="B266" t="s">
        <v>11</v>
      </c>
      <c r="C266" t="s">
        <v>99</v>
      </c>
      <c r="D266" t="s">
        <v>800</v>
      </c>
      <c r="E266">
        <v>9234500</v>
      </c>
      <c r="F266">
        <v>9600000</v>
      </c>
      <c r="G266">
        <v>2</v>
      </c>
    </row>
    <row r="267" spans="1:8" x14ac:dyDescent="0.2">
      <c r="A267">
        <v>4</v>
      </c>
      <c r="B267" t="s">
        <v>11</v>
      </c>
      <c r="C267" t="s">
        <v>99</v>
      </c>
      <c r="D267" t="s">
        <v>800</v>
      </c>
      <c r="E267">
        <v>9263500</v>
      </c>
      <c r="F267">
        <v>13281276.16</v>
      </c>
      <c r="G267">
        <v>2</v>
      </c>
    </row>
    <row r="268" spans="1:8" x14ac:dyDescent="0.2">
      <c r="A268">
        <v>28</v>
      </c>
      <c r="B268" t="s">
        <v>11</v>
      </c>
      <c r="C268" t="s">
        <v>99</v>
      </c>
      <c r="D268" t="s">
        <v>800</v>
      </c>
      <c r="E268">
        <v>9300000</v>
      </c>
      <c r="F268">
        <v>9606025.0299999993</v>
      </c>
      <c r="G268">
        <v>1</v>
      </c>
    </row>
    <row r="269" spans="1:8" x14ac:dyDescent="0.2">
      <c r="A269">
        <v>28</v>
      </c>
      <c r="B269" t="s">
        <v>11</v>
      </c>
      <c r="C269" t="s">
        <v>99</v>
      </c>
      <c r="D269" t="s">
        <v>800</v>
      </c>
      <c r="E269">
        <v>9273500</v>
      </c>
      <c r="F269">
        <v>9588634.3300000001</v>
      </c>
      <c r="G269">
        <v>2</v>
      </c>
    </row>
    <row r="270" spans="1:8" x14ac:dyDescent="0.2">
      <c r="A270">
        <v>87</v>
      </c>
      <c r="B270" t="s">
        <v>11</v>
      </c>
      <c r="C270" t="s">
        <v>99</v>
      </c>
      <c r="D270" t="s">
        <v>800</v>
      </c>
      <c r="E270">
        <v>13950000</v>
      </c>
      <c r="F270">
        <v>14340252.5</v>
      </c>
      <c r="G270">
        <v>1</v>
      </c>
    </row>
    <row r="271" spans="1:8" x14ac:dyDescent="0.2">
      <c r="A271">
        <v>87</v>
      </c>
      <c r="B271" t="s">
        <v>11</v>
      </c>
      <c r="C271" t="s">
        <v>99</v>
      </c>
      <c r="D271" t="s">
        <v>800</v>
      </c>
      <c r="E271">
        <v>28652332.530000001</v>
      </c>
      <c r="F271">
        <v>28686483.210000001</v>
      </c>
      <c r="H271">
        <v>1</v>
      </c>
    </row>
    <row r="272" spans="1:8" x14ac:dyDescent="0.2">
      <c r="A272">
        <v>96</v>
      </c>
      <c r="B272" t="s">
        <v>11</v>
      </c>
      <c r="C272" t="s">
        <v>99</v>
      </c>
      <c r="D272" t="s">
        <v>800</v>
      </c>
      <c r="E272">
        <v>9300000</v>
      </c>
      <c r="F272">
        <v>9604557.5099999998</v>
      </c>
      <c r="G272">
        <v>1</v>
      </c>
    </row>
    <row r="273" spans="1:7" x14ac:dyDescent="0.2">
      <c r="A273">
        <v>105</v>
      </c>
      <c r="B273" t="s">
        <v>11</v>
      </c>
      <c r="C273" t="s">
        <v>99</v>
      </c>
      <c r="D273" t="s">
        <v>800</v>
      </c>
      <c r="E273">
        <v>8523500</v>
      </c>
      <c r="F273">
        <v>9123486.7699999996</v>
      </c>
      <c r="G273">
        <v>2</v>
      </c>
    </row>
    <row r="274" spans="1:7" x14ac:dyDescent="0.2">
      <c r="A274">
        <v>105</v>
      </c>
      <c r="B274" t="s">
        <v>11</v>
      </c>
      <c r="C274" t="s">
        <v>99</v>
      </c>
      <c r="D274" t="s">
        <v>800</v>
      </c>
      <c r="E274">
        <v>9293000</v>
      </c>
      <c r="F274">
        <v>9599973.5399999991</v>
      </c>
      <c r="G274">
        <v>1</v>
      </c>
    </row>
    <row r="275" spans="1:7" x14ac:dyDescent="0.2">
      <c r="A275">
        <v>93</v>
      </c>
      <c r="B275" t="s">
        <v>11</v>
      </c>
      <c r="C275" t="s">
        <v>11</v>
      </c>
      <c r="D275" t="s">
        <v>800</v>
      </c>
      <c r="E275">
        <v>7993000</v>
      </c>
      <c r="F275">
        <v>50780000</v>
      </c>
      <c r="G275">
        <v>1</v>
      </c>
    </row>
    <row r="276" spans="1:7" x14ac:dyDescent="0.2">
      <c r="A276">
        <v>93</v>
      </c>
      <c r="B276" t="s">
        <v>11</v>
      </c>
      <c r="C276" t="s">
        <v>878</v>
      </c>
      <c r="D276" t="s">
        <v>800</v>
      </c>
      <c r="E276">
        <v>8904000</v>
      </c>
      <c r="F276">
        <v>9818894.8450000007</v>
      </c>
      <c r="G276">
        <v>2</v>
      </c>
    </row>
    <row r="277" spans="1:7" x14ac:dyDescent="0.2">
      <c r="A277">
        <v>4</v>
      </c>
      <c r="B277" t="s">
        <v>12</v>
      </c>
      <c r="C277" t="s">
        <v>882</v>
      </c>
      <c r="D277" t="s">
        <v>800</v>
      </c>
      <c r="E277">
        <v>7616500</v>
      </c>
      <c r="F277">
        <v>46062771.282499999</v>
      </c>
      <c r="G277">
        <v>4</v>
      </c>
    </row>
    <row r="278" spans="1:7" x14ac:dyDescent="0.2">
      <c r="A278">
        <v>27</v>
      </c>
      <c r="B278" t="s">
        <v>12</v>
      </c>
      <c r="C278" t="s">
        <v>882</v>
      </c>
      <c r="D278" t="s">
        <v>800</v>
      </c>
      <c r="E278">
        <v>7867000</v>
      </c>
      <c r="F278">
        <v>68723000</v>
      </c>
      <c r="G278">
        <v>1</v>
      </c>
    </row>
    <row r="279" spans="1:7" x14ac:dyDescent="0.2">
      <c r="A279">
        <v>22</v>
      </c>
      <c r="B279" t="s">
        <v>12</v>
      </c>
      <c r="C279" t="s">
        <v>882</v>
      </c>
      <c r="D279" t="s">
        <v>800</v>
      </c>
      <c r="E279">
        <v>7531000</v>
      </c>
      <c r="F279">
        <v>44231000</v>
      </c>
      <c r="G279">
        <v>1</v>
      </c>
    </row>
    <row r="280" spans="1:7" x14ac:dyDescent="0.2">
      <c r="A280">
        <v>4</v>
      </c>
      <c r="B280" t="s">
        <v>103</v>
      </c>
      <c r="C280" t="s">
        <v>1107</v>
      </c>
      <c r="D280" t="s">
        <v>800</v>
      </c>
      <c r="E280">
        <v>9169000</v>
      </c>
      <c r="F280">
        <v>9600000</v>
      </c>
      <c r="G280">
        <v>1</v>
      </c>
    </row>
    <row r="281" spans="1:7" x14ac:dyDescent="0.2">
      <c r="A281">
        <v>27</v>
      </c>
      <c r="B281" t="s">
        <v>103</v>
      </c>
      <c r="C281" t="s">
        <v>1107</v>
      </c>
      <c r="D281" t="s">
        <v>800</v>
      </c>
      <c r="E281">
        <v>9208000</v>
      </c>
      <c r="F281">
        <v>9493476.5600000005</v>
      </c>
      <c r="G281">
        <v>1</v>
      </c>
    </row>
    <row r="282" spans="1:7" x14ac:dyDescent="0.2">
      <c r="A282">
        <v>4</v>
      </c>
      <c r="B282" t="s">
        <v>103</v>
      </c>
      <c r="C282" t="s">
        <v>109</v>
      </c>
      <c r="D282" t="s">
        <v>801</v>
      </c>
      <c r="E282">
        <v>8038000</v>
      </c>
      <c r="F282">
        <v>20913000</v>
      </c>
      <c r="G282">
        <v>2</v>
      </c>
    </row>
    <row r="283" spans="1:7" x14ac:dyDescent="0.2">
      <c r="A283">
        <v>28</v>
      </c>
      <c r="B283" t="s">
        <v>103</v>
      </c>
      <c r="C283" t="s">
        <v>109</v>
      </c>
      <c r="D283" t="s">
        <v>801</v>
      </c>
      <c r="E283">
        <v>9300000</v>
      </c>
      <c r="F283">
        <v>10318576.300000001</v>
      </c>
      <c r="G283">
        <v>1</v>
      </c>
    </row>
    <row r="284" spans="1:7" x14ac:dyDescent="0.2">
      <c r="A284">
        <v>93</v>
      </c>
      <c r="B284" t="s">
        <v>103</v>
      </c>
      <c r="C284" t="s">
        <v>109</v>
      </c>
      <c r="D284" t="s">
        <v>801</v>
      </c>
      <c r="E284">
        <v>12639250</v>
      </c>
      <c r="F284">
        <v>14900000</v>
      </c>
      <c r="G284">
        <v>4</v>
      </c>
    </row>
    <row r="285" spans="1:7" x14ac:dyDescent="0.2">
      <c r="A285">
        <v>105</v>
      </c>
      <c r="B285" t="s">
        <v>103</v>
      </c>
      <c r="C285" t="s">
        <v>109</v>
      </c>
      <c r="D285" t="s">
        <v>801</v>
      </c>
      <c r="E285">
        <v>13950000</v>
      </c>
      <c r="F285">
        <v>14391414.68</v>
      </c>
      <c r="G285">
        <v>1</v>
      </c>
    </row>
    <row r="286" spans="1:7" x14ac:dyDescent="0.2">
      <c r="A286">
        <v>4</v>
      </c>
      <c r="B286" t="s">
        <v>105</v>
      </c>
      <c r="C286" t="s">
        <v>105</v>
      </c>
      <c r="D286" t="s">
        <v>105</v>
      </c>
      <c r="E286">
        <v>12090000</v>
      </c>
      <c r="F286">
        <v>12493000</v>
      </c>
      <c r="G286">
        <v>5</v>
      </c>
    </row>
    <row r="287" spans="1:7" x14ac:dyDescent="0.2">
      <c r="A287">
        <v>4</v>
      </c>
      <c r="B287" t="s">
        <v>105</v>
      </c>
      <c r="C287" t="s">
        <v>105</v>
      </c>
      <c r="D287" t="s">
        <v>105</v>
      </c>
      <c r="E287">
        <v>12076333.3333333</v>
      </c>
      <c r="F287">
        <v>12393000</v>
      </c>
      <c r="G287">
        <v>3</v>
      </c>
    </row>
    <row r="288" spans="1:7" x14ac:dyDescent="0.2">
      <c r="A288">
        <v>14</v>
      </c>
      <c r="B288" t="s">
        <v>105</v>
      </c>
      <c r="C288" t="s">
        <v>105</v>
      </c>
      <c r="D288" t="s">
        <v>105</v>
      </c>
      <c r="E288">
        <v>4174000</v>
      </c>
      <c r="F288">
        <v>4265164.0549999997</v>
      </c>
      <c r="G288">
        <v>4</v>
      </c>
    </row>
    <row r="289" spans="1:8" x14ac:dyDescent="0.2">
      <c r="A289">
        <v>93</v>
      </c>
      <c r="B289" t="s">
        <v>105</v>
      </c>
      <c r="C289" t="s">
        <v>105</v>
      </c>
      <c r="D289" t="s">
        <v>105</v>
      </c>
      <c r="E289">
        <v>9300000</v>
      </c>
      <c r="F289">
        <v>9600000</v>
      </c>
      <c r="G289">
        <v>1</v>
      </c>
    </row>
    <row r="290" spans="1:8" x14ac:dyDescent="0.2">
      <c r="A290">
        <v>101</v>
      </c>
      <c r="B290" t="s">
        <v>105</v>
      </c>
      <c r="C290" t="s">
        <v>105</v>
      </c>
      <c r="D290" t="s">
        <v>105</v>
      </c>
      <c r="E290">
        <v>9281750</v>
      </c>
      <c r="F290">
        <v>9557750</v>
      </c>
      <c r="G290">
        <v>4</v>
      </c>
    </row>
    <row r="291" spans="1:8" x14ac:dyDescent="0.2">
      <c r="A291">
        <v>4</v>
      </c>
      <c r="B291" t="s">
        <v>103</v>
      </c>
      <c r="C291" t="s">
        <v>877</v>
      </c>
      <c r="D291" t="s">
        <v>877</v>
      </c>
      <c r="E291">
        <v>9273000</v>
      </c>
      <c r="F291">
        <v>9600000</v>
      </c>
      <c r="G291">
        <v>1</v>
      </c>
    </row>
    <row r="292" spans="1:8" x14ac:dyDescent="0.2">
      <c r="A292">
        <v>87</v>
      </c>
      <c r="B292" t="s">
        <v>103</v>
      </c>
      <c r="C292" t="s">
        <v>877</v>
      </c>
      <c r="D292" t="s">
        <v>877</v>
      </c>
      <c r="E292">
        <v>13950000</v>
      </c>
      <c r="F292">
        <v>14374435</v>
      </c>
      <c r="G292">
        <v>1</v>
      </c>
    </row>
    <row r="293" spans="1:8" x14ac:dyDescent="0.2">
      <c r="A293">
        <v>93</v>
      </c>
      <c r="B293" t="s">
        <v>103</v>
      </c>
      <c r="C293" t="s">
        <v>877</v>
      </c>
      <c r="D293" t="s">
        <v>877</v>
      </c>
      <c r="E293">
        <v>9208000</v>
      </c>
      <c r="F293">
        <v>9558483.1199999992</v>
      </c>
      <c r="G293">
        <v>1</v>
      </c>
    </row>
    <row r="294" spans="1:8" x14ac:dyDescent="0.2">
      <c r="A294">
        <v>4</v>
      </c>
      <c r="B294" t="s">
        <v>11</v>
      </c>
      <c r="C294" t="s">
        <v>798</v>
      </c>
      <c r="D294" t="s">
        <v>798</v>
      </c>
      <c r="E294">
        <v>9267000</v>
      </c>
      <c r="F294">
        <v>25317000</v>
      </c>
      <c r="G294">
        <v>1</v>
      </c>
    </row>
    <row r="295" spans="1:8" x14ac:dyDescent="0.2">
      <c r="A295">
        <v>28</v>
      </c>
      <c r="B295" t="s">
        <v>11</v>
      </c>
      <c r="C295" t="s">
        <v>798</v>
      </c>
      <c r="D295" t="s">
        <v>798</v>
      </c>
      <c r="E295">
        <v>9300000</v>
      </c>
      <c r="F295">
        <v>9940591.1199999992</v>
      </c>
      <c r="G295">
        <v>1</v>
      </c>
    </row>
    <row r="296" spans="1:8" x14ac:dyDescent="0.2">
      <c r="A296">
        <v>28</v>
      </c>
      <c r="B296" t="s">
        <v>11</v>
      </c>
      <c r="C296" t="s">
        <v>798</v>
      </c>
      <c r="D296" t="s">
        <v>798</v>
      </c>
      <c r="E296">
        <v>8581000</v>
      </c>
      <c r="F296">
        <v>16434370.289999999</v>
      </c>
      <c r="G296">
        <v>1</v>
      </c>
    </row>
    <row r="297" spans="1:8" x14ac:dyDescent="0.2">
      <c r="A297">
        <v>93</v>
      </c>
      <c r="B297" t="s">
        <v>11</v>
      </c>
      <c r="C297" t="s">
        <v>798</v>
      </c>
      <c r="D297" t="s">
        <v>798</v>
      </c>
      <c r="E297">
        <v>9280000</v>
      </c>
      <c r="F297">
        <v>23567000</v>
      </c>
      <c r="G297">
        <v>1</v>
      </c>
    </row>
    <row r="298" spans="1:8" x14ac:dyDescent="0.2">
      <c r="A298">
        <v>93</v>
      </c>
      <c r="B298" t="s">
        <v>11</v>
      </c>
      <c r="C298" t="s">
        <v>798</v>
      </c>
      <c r="D298" t="s">
        <v>798</v>
      </c>
      <c r="E298">
        <v>8959000</v>
      </c>
      <c r="F298">
        <v>29100000</v>
      </c>
      <c r="G298">
        <v>1</v>
      </c>
    </row>
    <row r="299" spans="1:8" x14ac:dyDescent="0.2">
      <c r="A299">
        <v>116</v>
      </c>
      <c r="B299" t="s">
        <v>11</v>
      </c>
      <c r="C299" t="s">
        <v>798</v>
      </c>
      <c r="D299" t="s">
        <v>798</v>
      </c>
      <c r="E299">
        <v>13950000</v>
      </c>
      <c r="F299">
        <v>14200062.119999999</v>
      </c>
      <c r="G299">
        <v>2</v>
      </c>
    </row>
    <row r="300" spans="1:8" x14ac:dyDescent="0.2">
      <c r="A300">
        <v>117</v>
      </c>
      <c r="B300" t="s">
        <v>11</v>
      </c>
      <c r="C300" t="s">
        <v>798</v>
      </c>
      <c r="D300" t="s">
        <v>798</v>
      </c>
      <c r="E300">
        <v>9286000</v>
      </c>
      <c r="F300">
        <v>9511293.75</v>
      </c>
      <c r="G300">
        <v>1</v>
      </c>
    </row>
    <row r="301" spans="1:8" x14ac:dyDescent="0.2">
      <c r="A301">
        <v>101</v>
      </c>
      <c r="B301" t="s">
        <v>11</v>
      </c>
      <c r="C301" t="s">
        <v>798</v>
      </c>
      <c r="D301" t="s">
        <v>798</v>
      </c>
      <c r="E301">
        <v>29086832.77</v>
      </c>
      <c r="F301">
        <v>29413665.539999999</v>
      </c>
      <c r="H301">
        <v>1</v>
      </c>
    </row>
    <row r="302" spans="1:8" x14ac:dyDescent="0.2">
      <c r="A302">
        <v>93</v>
      </c>
      <c r="B302" t="s">
        <v>12</v>
      </c>
      <c r="C302" t="s">
        <v>12</v>
      </c>
      <c r="D302" t="s">
        <v>879</v>
      </c>
      <c r="E302">
        <v>13950000</v>
      </c>
      <c r="F302">
        <v>14250000</v>
      </c>
      <c r="G302">
        <v>2</v>
      </c>
    </row>
    <row r="303" spans="1:8" x14ac:dyDescent="0.2">
      <c r="A303">
        <v>27</v>
      </c>
      <c r="B303" t="s">
        <v>12</v>
      </c>
      <c r="C303" t="s">
        <v>12</v>
      </c>
      <c r="D303" t="s">
        <v>879</v>
      </c>
      <c r="E303">
        <v>8119000</v>
      </c>
      <c r="F303">
        <v>58160000</v>
      </c>
      <c r="G303">
        <v>1</v>
      </c>
    </row>
    <row r="304" spans="1:8" x14ac:dyDescent="0.2">
      <c r="A304">
        <v>22</v>
      </c>
      <c r="B304" t="s">
        <v>12</v>
      </c>
      <c r="C304" t="s">
        <v>12</v>
      </c>
      <c r="D304" t="s">
        <v>879</v>
      </c>
      <c r="E304">
        <v>7426750</v>
      </c>
      <c r="F304">
        <v>59378500</v>
      </c>
      <c r="G304">
        <v>4</v>
      </c>
    </row>
    <row r="305" spans="1:8" x14ac:dyDescent="0.2">
      <c r="A305">
        <v>22</v>
      </c>
      <c r="B305" t="s">
        <v>12</v>
      </c>
      <c r="C305" t="s">
        <v>12</v>
      </c>
      <c r="D305" t="s">
        <v>879</v>
      </c>
      <c r="E305">
        <v>5852000</v>
      </c>
      <c r="F305">
        <v>70052000</v>
      </c>
      <c r="G305">
        <v>1</v>
      </c>
    </row>
    <row r="306" spans="1:8" x14ac:dyDescent="0.2">
      <c r="A306">
        <v>96</v>
      </c>
      <c r="B306" t="s">
        <v>12</v>
      </c>
      <c r="C306" t="s">
        <v>12</v>
      </c>
      <c r="D306" t="s">
        <v>879</v>
      </c>
      <c r="E306">
        <v>9254000</v>
      </c>
      <c r="F306">
        <v>9625876</v>
      </c>
      <c r="G306">
        <v>1</v>
      </c>
    </row>
    <row r="307" spans="1:8" x14ac:dyDescent="0.2">
      <c r="A307">
        <v>122</v>
      </c>
      <c r="B307" t="s">
        <v>12</v>
      </c>
      <c r="C307" t="s">
        <v>12</v>
      </c>
      <c r="D307" t="s">
        <v>879</v>
      </c>
      <c r="E307">
        <v>6924000</v>
      </c>
      <c r="F307">
        <v>7060509.2999999998</v>
      </c>
      <c r="G307">
        <v>1</v>
      </c>
    </row>
    <row r="308" spans="1:8" x14ac:dyDescent="0.2">
      <c r="A308">
        <v>4</v>
      </c>
      <c r="B308" t="s">
        <v>12</v>
      </c>
      <c r="C308" t="s">
        <v>376</v>
      </c>
      <c r="D308" t="s">
        <v>376</v>
      </c>
      <c r="E308">
        <v>9300000</v>
      </c>
      <c r="F308">
        <v>9600000</v>
      </c>
      <c r="G308">
        <v>1</v>
      </c>
    </row>
    <row r="309" spans="1:8" x14ac:dyDescent="0.2">
      <c r="A309">
        <v>93</v>
      </c>
      <c r="B309" t="s">
        <v>12</v>
      </c>
      <c r="C309" t="s">
        <v>376</v>
      </c>
      <c r="D309" t="s">
        <v>376</v>
      </c>
      <c r="E309">
        <v>13950000</v>
      </c>
      <c r="F309">
        <v>15400000</v>
      </c>
      <c r="G309">
        <v>1</v>
      </c>
    </row>
    <row r="310" spans="1:8" x14ac:dyDescent="0.2">
      <c r="A310">
        <v>96</v>
      </c>
      <c r="B310" t="s">
        <v>12</v>
      </c>
      <c r="C310" t="s">
        <v>376</v>
      </c>
      <c r="D310" t="s">
        <v>376</v>
      </c>
      <c r="E310">
        <v>8539000</v>
      </c>
      <c r="F310">
        <v>8843148.7200000007</v>
      </c>
      <c r="G310">
        <v>1</v>
      </c>
    </row>
    <row r="311" spans="1:8" x14ac:dyDescent="0.2">
      <c r="A311">
        <v>108</v>
      </c>
      <c r="B311" t="s">
        <v>12</v>
      </c>
      <c r="C311" t="s">
        <v>376</v>
      </c>
      <c r="D311" t="s">
        <v>376</v>
      </c>
      <c r="E311">
        <v>8917000</v>
      </c>
      <c r="F311">
        <v>9125000</v>
      </c>
      <c r="G311">
        <v>1</v>
      </c>
    </row>
    <row r="312" spans="1:8" x14ac:dyDescent="0.2">
      <c r="A312">
        <v>4</v>
      </c>
      <c r="B312" t="s">
        <v>12</v>
      </c>
      <c r="C312" t="s">
        <v>376</v>
      </c>
      <c r="D312" t="s">
        <v>880</v>
      </c>
      <c r="E312">
        <v>7531000</v>
      </c>
      <c r="F312">
        <v>41588000</v>
      </c>
      <c r="G312">
        <v>1</v>
      </c>
    </row>
    <row r="313" spans="1:8" x14ac:dyDescent="0.2">
      <c r="A313">
        <v>87</v>
      </c>
      <c r="B313" t="s">
        <v>12</v>
      </c>
      <c r="C313" t="s">
        <v>376</v>
      </c>
      <c r="D313" t="s">
        <v>880</v>
      </c>
      <c r="E313">
        <v>38238493.25</v>
      </c>
      <c r="F313">
        <v>38238493.25</v>
      </c>
      <c r="H313">
        <v>1</v>
      </c>
    </row>
    <row r="314" spans="1:8" x14ac:dyDescent="0.2">
      <c r="A314">
        <v>27</v>
      </c>
      <c r="B314" t="s">
        <v>12</v>
      </c>
      <c r="C314" t="s">
        <v>376</v>
      </c>
      <c r="D314" t="s">
        <v>880</v>
      </c>
      <c r="E314">
        <v>7573000</v>
      </c>
      <c r="F314">
        <v>41908000</v>
      </c>
      <c r="G314">
        <v>1</v>
      </c>
    </row>
    <row r="315" spans="1:8" x14ac:dyDescent="0.2">
      <c r="A315">
        <v>27</v>
      </c>
      <c r="B315" t="s">
        <v>12</v>
      </c>
      <c r="C315" t="s">
        <v>376</v>
      </c>
      <c r="D315" t="s">
        <v>880</v>
      </c>
      <c r="E315">
        <v>7238000</v>
      </c>
      <c r="F315">
        <v>54451000</v>
      </c>
      <c r="G315">
        <v>1</v>
      </c>
    </row>
    <row r="316" spans="1:8" x14ac:dyDescent="0.2">
      <c r="A316">
        <v>27</v>
      </c>
      <c r="B316" t="s">
        <v>74</v>
      </c>
      <c r="C316" t="s">
        <v>74</v>
      </c>
      <c r="D316" t="s">
        <v>883</v>
      </c>
      <c r="E316">
        <v>8371000</v>
      </c>
      <c r="F316">
        <v>35627000</v>
      </c>
      <c r="G316">
        <v>1</v>
      </c>
    </row>
    <row r="317" spans="1:8" x14ac:dyDescent="0.2">
      <c r="A317">
        <v>116</v>
      </c>
      <c r="B317" t="s">
        <v>74</v>
      </c>
      <c r="C317" t="s">
        <v>74</v>
      </c>
      <c r="D317" t="s">
        <v>883</v>
      </c>
      <c r="E317">
        <v>9293000</v>
      </c>
      <c r="F317">
        <v>9466708.0800000001</v>
      </c>
      <c r="G317">
        <v>1</v>
      </c>
    </row>
    <row r="318" spans="1:8" x14ac:dyDescent="0.2">
      <c r="A318">
        <v>117</v>
      </c>
      <c r="B318" t="s">
        <v>74</v>
      </c>
      <c r="C318" t="s">
        <v>74</v>
      </c>
      <c r="D318" t="s">
        <v>883</v>
      </c>
      <c r="E318">
        <v>13950000</v>
      </c>
      <c r="F318">
        <v>14283743.15</v>
      </c>
      <c r="G318">
        <v>1</v>
      </c>
    </row>
    <row r="319" spans="1:8" x14ac:dyDescent="0.2">
      <c r="A319">
        <v>117</v>
      </c>
      <c r="B319" t="s">
        <v>74</v>
      </c>
      <c r="C319" t="s">
        <v>74</v>
      </c>
      <c r="D319" t="s">
        <v>883</v>
      </c>
      <c r="E319">
        <v>13950000</v>
      </c>
      <c r="F319">
        <v>14283743.15</v>
      </c>
      <c r="G319">
        <v>1</v>
      </c>
    </row>
    <row r="320" spans="1:8" x14ac:dyDescent="0.2">
      <c r="A320">
        <v>122</v>
      </c>
      <c r="B320" t="s">
        <v>74</v>
      </c>
      <c r="C320" t="s">
        <v>74</v>
      </c>
      <c r="D320" t="s">
        <v>883</v>
      </c>
      <c r="E320">
        <v>8707000</v>
      </c>
      <c r="F320">
        <v>19874698.920000002</v>
      </c>
      <c r="G320">
        <v>1</v>
      </c>
    </row>
    <row r="321" spans="1:7" x14ac:dyDescent="0.2">
      <c r="A321">
        <v>4</v>
      </c>
      <c r="B321" t="s">
        <v>74</v>
      </c>
      <c r="C321" t="s">
        <v>72</v>
      </c>
      <c r="D321" t="s">
        <v>885</v>
      </c>
      <c r="E321">
        <v>13950000</v>
      </c>
      <c r="F321">
        <v>14345000</v>
      </c>
      <c r="G321">
        <v>1</v>
      </c>
    </row>
    <row r="322" spans="1:7" x14ac:dyDescent="0.2">
      <c r="A322">
        <v>4</v>
      </c>
      <c r="B322" t="s">
        <v>74</v>
      </c>
      <c r="C322" t="s">
        <v>72</v>
      </c>
      <c r="D322" t="s">
        <v>885</v>
      </c>
      <c r="E322">
        <v>13950000</v>
      </c>
      <c r="F322">
        <v>14345000</v>
      </c>
      <c r="G322">
        <v>1</v>
      </c>
    </row>
    <row r="323" spans="1:7" x14ac:dyDescent="0.2">
      <c r="A323">
        <v>93</v>
      </c>
      <c r="B323" t="s">
        <v>74</v>
      </c>
      <c r="C323" t="s">
        <v>72</v>
      </c>
      <c r="D323" t="s">
        <v>885</v>
      </c>
      <c r="E323">
        <v>12072800</v>
      </c>
      <c r="F323">
        <v>12410000</v>
      </c>
      <c r="G323">
        <v>5</v>
      </c>
    </row>
    <row r="324" spans="1:7" x14ac:dyDescent="0.2">
      <c r="A324">
        <v>27</v>
      </c>
      <c r="B324" t="s">
        <v>74</v>
      </c>
      <c r="C324" t="s">
        <v>72</v>
      </c>
      <c r="D324" t="s">
        <v>885</v>
      </c>
      <c r="E324">
        <v>9085000</v>
      </c>
      <c r="F324">
        <v>13890088.689999999</v>
      </c>
      <c r="G324">
        <v>1</v>
      </c>
    </row>
    <row r="325" spans="1:7" x14ac:dyDescent="0.2">
      <c r="A325">
        <v>88</v>
      </c>
      <c r="B325" t="s">
        <v>74</v>
      </c>
      <c r="C325" t="s">
        <v>72</v>
      </c>
      <c r="D325" t="s">
        <v>885</v>
      </c>
      <c r="E325">
        <v>8982500</v>
      </c>
      <c r="F325">
        <v>9735345.4000000004</v>
      </c>
      <c r="G325">
        <v>2</v>
      </c>
    </row>
    <row r="326" spans="1:7" x14ac:dyDescent="0.2">
      <c r="A326">
        <v>88</v>
      </c>
      <c r="B326" t="s">
        <v>74</v>
      </c>
      <c r="C326" t="s">
        <v>72</v>
      </c>
      <c r="D326" t="s">
        <v>885</v>
      </c>
      <c r="E326">
        <v>9254000</v>
      </c>
      <c r="F326">
        <v>9824039.1999999993</v>
      </c>
      <c r="G326">
        <v>1</v>
      </c>
    </row>
    <row r="327" spans="1:7" x14ac:dyDescent="0.2">
      <c r="A327">
        <v>105</v>
      </c>
      <c r="B327" t="s">
        <v>74</v>
      </c>
      <c r="C327" t="s">
        <v>72</v>
      </c>
      <c r="D327" t="s">
        <v>885</v>
      </c>
      <c r="E327">
        <v>13950000</v>
      </c>
      <c r="F327">
        <v>14338787.18</v>
      </c>
      <c r="G327">
        <v>1</v>
      </c>
    </row>
    <row r="328" spans="1:7" x14ac:dyDescent="0.2">
      <c r="A328">
        <v>105</v>
      </c>
      <c r="B328" t="s">
        <v>74</v>
      </c>
      <c r="C328" t="s">
        <v>72</v>
      </c>
      <c r="D328" t="s">
        <v>885</v>
      </c>
      <c r="E328">
        <v>13950000</v>
      </c>
      <c r="F328">
        <v>14338787.18</v>
      </c>
      <c r="G328">
        <v>1</v>
      </c>
    </row>
    <row r="329" spans="1:7" x14ac:dyDescent="0.2">
      <c r="A329">
        <v>4</v>
      </c>
      <c r="B329" t="s">
        <v>103</v>
      </c>
      <c r="C329" t="s">
        <v>109</v>
      </c>
      <c r="D329" t="s">
        <v>886</v>
      </c>
      <c r="E329">
        <v>6975000</v>
      </c>
      <c r="F329">
        <v>11825000</v>
      </c>
      <c r="G329">
        <v>2</v>
      </c>
    </row>
    <row r="330" spans="1:7" x14ac:dyDescent="0.2">
      <c r="A330">
        <v>93</v>
      </c>
      <c r="B330" t="s">
        <v>103</v>
      </c>
      <c r="C330" t="s">
        <v>109</v>
      </c>
      <c r="D330" t="s">
        <v>886</v>
      </c>
      <c r="E330">
        <v>9300000</v>
      </c>
      <c r="F330">
        <v>12990000</v>
      </c>
      <c r="G330">
        <v>1</v>
      </c>
    </row>
    <row r="331" spans="1:7" x14ac:dyDescent="0.2">
      <c r="A331">
        <v>88</v>
      </c>
      <c r="B331" t="s">
        <v>103</v>
      </c>
      <c r="C331" t="s">
        <v>109</v>
      </c>
      <c r="D331" t="s">
        <v>886</v>
      </c>
      <c r="E331">
        <v>9300000</v>
      </c>
      <c r="F331">
        <v>9620978.5999999996</v>
      </c>
      <c r="G331">
        <v>1</v>
      </c>
    </row>
    <row r="332" spans="1:7" x14ac:dyDescent="0.2">
      <c r="A332">
        <v>96</v>
      </c>
      <c r="B332" t="s">
        <v>103</v>
      </c>
      <c r="C332" t="s">
        <v>109</v>
      </c>
      <c r="D332" t="s">
        <v>886</v>
      </c>
      <c r="E332">
        <v>9300000</v>
      </c>
      <c r="F332">
        <v>10058445.49</v>
      </c>
      <c r="G332">
        <v>1</v>
      </c>
    </row>
    <row r="333" spans="1:7" x14ac:dyDescent="0.2">
      <c r="A333">
        <v>105</v>
      </c>
      <c r="B333" t="s">
        <v>103</v>
      </c>
      <c r="C333" t="s">
        <v>109</v>
      </c>
      <c r="D333" t="s">
        <v>886</v>
      </c>
      <c r="E333">
        <v>13950000</v>
      </c>
      <c r="F333">
        <v>14338787.18</v>
      </c>
      <c r="G333">
        <v>2</v>
      </c>
    </row>
    <row r="334" spans="1:7" x14ac:dyDescent="0.2">
      <c r="A334">
        <v>105</v>
      </c>
      <c r="B334" t="s">
        <v>103</v>
      </c>
      <c r="C334" t="s">
        <v>109</v>
      </c>
      <c r="D334" t="s">
        <v>886</v>
      </c>
      <c r="E334">
        <v>12400000</v>
      </c>
      <c r="F334">
        <v>12759182.633333299</v>
      </c>
      <c r="G334">
        <v>3</v>
      </c>
    </row>
    <row r="335" spans="1:7" x14ac:dyDescent="0.2">
      <c r="A335">
        <v>93</v>
      </c>
      <c r="B335" t="s">
        <v>12</v>
      </c>
      <c r="C335" t="s">
        <v>531</v>
      </c>
      <c r="D335" t="s">
        <v>886</v>
      </c>
      <c r="E335">
        <v>7993000</v>
      </c>
      <c r="F335">
        <v>30010104.57</v>
      </c>
      <c r="G335">
        <v>1</v>
      </c>
    </row>
    <row r="336" spans="1:7" x14ac:dyDescent="0.2">
      <c r="A336">
        <v>4</v>
      </c>
      <c r="B336" t="s">
        <v>11</v>
      </c>
      <c r="C336" t="s">
        <v>95</v>
      </c>
      <c r="D336" t="s">
        <v>887</v>
      </c>
      <c r="E336">
        <v>13950000</v>
      </c>
      <c r="F336">
        <v>14250000</v>
      </c>
      <c r="G336">
        <v>1</v>
      </c>
    </row>
    <row r="337" spans="1:7" x14ac:dyDescent="0.2">
      <c r="A337">
        <v>4</v>
      </c>
      <c r="B337" t="s">
        <v>11</v>
      </c>
      <c r="C337" t="s">
        <v>95</v>
      </c>
      <c r="D337" t="s">
        <v>887</v>
      </c>
      <c r="E337">
        <v>10850000</v>
      </c>
      <c r="F337">
        <v>11150000</v>
      </c>
      <c r="G337">
        <v>3</v>
      </c>
    </row>
    <row r="338" spans="1:7" x14ac:dyDescent="0.2">
      <c r="A338">
        <v>28</v>
      </c>
      <c r="B338" t="s">
        <v>11</v>
      </c>
      <c r="C338" t="s">
        <v>95</v>
      </c>
      <c r="D338" t="s">
        <v>887</v>
      </c>
      <c r="E338">
        <v>9300000</v>
      </c>
      <c r="F338">
        <v>9606025.0299999993</v>
      </c>
      <c r="G338">
        <v>1</v>
      </c>
    </row>
    <row r="339" spans="1:7" x14ac:dyDescent="0.2">
      <c r="A339">
        <v>87</v>
      </c>
      <c r="B339" t="s">
        <v>11</v>
      </c>
      <c r="C339" t="s">
        <v>95</v>
      </c>
      <c r="D339" t="s">
        <v>887</v>
      </c>
      <c r="E339">
        <v>8875000</v>
      </c>
      <c r="F339">
        <v>24297461.079999998</v>
      </c>
      <c r="G339">
        <v>1</v>
      </c>
    </row>
    <row r="340" spans="1:7" x14ac:dyDescent="0.2">
      <c r="A340">
        <v>93</v>
      </c>
      <c r="B340" t="s">
        <v>11</v>
      </c>
      <c r="C340" t="s">
        <v>95</v>
      </c>
      <c r="D340" t="s">
        <v>887</v>
      </c>
      <c r="E340">
        <v>8129750</v>
      </c>
      <c r="F340">
        <v>35890422.725000001</v>
      </c>
      <c r="G340">
        <v>4</v>
      </c>
    </row>
    <row r="341" spans="1:7" x14ac:dyDescent="0.2">
      <c r="A341">
        <v>93</v>
      </c>
      <c r="B341" t="s">
        <v>11</v>
      </c>
      <c r="C341" t="s">
        <v>95</v>
      </c>
      <c r="D341" t="s">
        <v>887</v>
      </c>
      <c r="E341">
        <v>7699500</v>
      </c>
      <c r="F341">
        <v>30735364.66</v>
      </c>
      <c r="G341">
        <v>2</v>
      </c>
    </row>
    <row r="342" spans="1:7" x14ac:dyDescent="0.2">
      <c r="A342">
        <v>27</v>
      </c>
      <c r="B342" t="s">
        <v>11</v>
      </c>
      <c r="C342" t="s">
        <v>95</v>
      </c>
      <c r="D342" t="s">
        <v>887</v>
      </c>
      <c r="E342">
        <v>9227500</v>
      </c>
      <c r="F342">
        <v>29485000</v>
      </c>
      <c r="G342">
        <v>2</v>
      </c>
    </row>
    <row r="343" spans="1:7" x14ac:dyDescent="0.2">
      <c r="A343">
        <v>121</v>
      </c>
      <c r="B343" t="s">
        <v>11</v>
      </c>
      <c r="C343" t="s">
        <v>95</v>
      </c>
      <c r="D343" t="s">
        <v>887</v>
      </c>
      <c r="E343">
        <v>9300000</v>
      </c>
      <c r="F343">
        <v>9645157.5</v>
      </c>
      <c r="G343">
        <v>1</v>
      </c>
    </row>
    <row r="344" spans="1:7" x14ac:dyDescent="0.2">
      <c r="A344">
        <v>121</v>
      </c>
      <c r="B344" t="s">
        <v>11</v>
      </c>
      <c r="C344" t="s">
        <v>95</v>
      </c>
      <c r="D344" t="s">
        <v>887</v>
      </c>
      <c r="E344">
        <v>9300000</v>
      </c>
      <c r="F344">
        <v>9655157.5</v>
      </c>
      <c r="G344">
        <v>1</v>
      </c>
    </row>
    <row r="345" spans="1:7" x14ac:dyDescent="0.2">
      <c r="A345">
        <v>105</v>
      </c>
      <c r="B345" t="s">
        <v>11</v>
      </c>
      <c r="C345" t="s">
        <v>95</v>
      </c>
      <c r="D345" t="s">
        <v>887</v>
      </c>
      <c r="E345">
        <v>9001000</v>
      </c>
      <c r="F345">
        <v>9596594.8399999999</v>
      </c>
      <c r="G345">
        <v>1</v>
      </c>
    </row>
    <row r="346" spans="1:7" x14ac:dyDescent="0.2">
      <c r="A346">
        <v>122</v>
      </c>
      <c r="B346" t="s">
        <v>11</v>
      </c>
      <c r="C346" t="s">
        <v>95</v>
      </c>
      <c r="D346" t="s">
        <v>887</v>
      </c>
      <c r="E346">
        <v>7909000</v>
      </c>
      <c r="F346">
        <v>30908497.399999999</v>
      </c>
      <c r="G346">
        <v>1</v>
      </c>
    </row>
    <row r="347" spans="1:7" x14ac:dyDescent="0.2">
      <c r="A347">
        <v>4</v>
      </c>
      <c r="B347" t="s">
        <v>11</v>
      </c>
      <c r="C347" t="s">
        <v>84</v>
      </c>
      <c r="D347" t="s">
        <v>84</v>
      </c>
      <c r="E347">
        <v>9045000</v>
      </c>
      <c r="F347">
        <v>9583333.3333333302</v>
      </c>
      <c r="G347">
        <v>6</v>
      </c>
    </row>
    <row r="348" spans="1:7" x14ac:dyDescent="0.2">
      <c r="A348">
        <v>4</v>
      </c>
      <c r="B348" t="s">
        <v>11</v>
      </c>
      <c r="C348" t="s">
        <v>84</v>
      </c>
      <c r="D348" t="s">
        <v>84</v>
      </c>
      <c r="E348">
        <v>9089625</v>
      </c>
      <c r="F348">
        <v>9875000</v>
      </c>
      <c r="G348">
        <v>8</v>
      </c>
    </row>
    <row r="349" spans="1:7" x14ac:dyDescent="0.2">
      <c r="A349">
        <v>28</v>
      </c>
      <c r="B349" t="s">
        <v>11</v>
      </c>
      <c r="C349" t="s">
        <v>84</v>
      </c>
      <c r="D349" t="s">
        <v>84</v>
      </c>
      <c r="E349">
        <v>9300000</v>
      </c>
      <c r="F349">
        <v>9606025.0299999993</v>
      </c>
      <c r="G349">
        <v>2</v>
      </c>
    </row>
    <row r="350" spans="1:7" x14ac:dyDescent="0.2">
      <c r="A350">
        <v>93</v>
      </c>
      <c r="B350" t="s">
        <v>11</v>
      </c>
      <c r="C350" t="s">
        <v>84</v>
      </c>
      <c r="D350" t="s">
        <v>84</v>
      </c>
      <c r="E350">
        <v>13950000</v>
      </c>
      <c r="F350">
        <v>14400000</v>
      </c>
      <c r="G350">
        <v>1</v>
      </c>
    </row>
    <row r="351" spans="1:7" x14ac:dyDescent="0.2">
      <c r="A351">
        <v>93</v>
      </c>
      <c r="B351" t="s">
        <v>11</v>
      </c>
      <c r="C351" t="s">
        <v>84</v>
      </c>
      <c r="D351" t="s">
        <v>84</v>
      </c>
      <c r="E351">
        <v>11611500</v>
      </c>
      <c r="F351">
        <v>15600000</v>
      </c>
      <c r="G351">
        <v>2</v>
      </c>
    </row>
    <row r="352" spans="1:7" x14ac:dyDescent="0.2">
      <c r="A352">
        <v>121</v>
      </c>
      <c r="B352" t="s">
        <v>11</v>
      </c>
      <c r="C352" t="s">
        <v>84</v>
      </c>
      <c r="D352" t="s">
        <v>84</v>
      </c>
      <c r="E352">
        <v>9290000</v>
      </c>
      <c r="F352">
        <v>9655044.5</v>
      </c>
      <c r="G352">
        <v>2</v>
      </c>
    </row>
    <row r="353" spans="1:7" x14ac:dyDescent="0.2">
      <c r="A353">
        <v>105</v>
      </c>
      <c r="B353" t="s">
        <v>11</v>
      </c>
      <c r="C353" t="s">
        <v>84</v>
      </c>
      <c r="D353" t="s">
        <v>84</v>
      </c>
      <c r="E353">
        <v>11625000</v>
      </c>
      <c r="F353">
        <v>11995694.109999999</v>
      </c>
      <c r="G353">
        <v>4</v>
      </c>
    </row>
    <row r="354" spans="1:7" x14ac:dyDescent="0.2">
      <c r="A354">
        <v>4</v>
      </c>
      <c r="B354" t="s">
        <v>73</v>
      </c>
      <c r="C354" t="s">
        <v>890</v>
      </c>
      <c r="D354" t="s">
        <v>890</v>
      </c>
      <c r="E354">
        <v>9273000</v>
      </c>
      <c r="F354">
        <v>9830000</v>
      </c>
      <c r="G354">
        <v>1</v>
      </c>
    </row>
    <row r="355" spans="1:7" x14ac:dyDescent="0.2">
      <c r="A355">
        <v>28</v>
      </c>
      <c r="B355" t="s">
        <v>73</v>
      </c>
      <c r="C355" t="s">
        <v>890</v>
      </c>
      <c r="D355" t="s">
        <v>890</v>
      </c>
      <c r="E355">
        <v>9243500</v>
      </c>
      <c r="F355">
        <v>9605386.5800000001</v>
      </c>
      <c r="G355">
        <v>4</v>
      </c>
    </row>
    <row r="356" spans="1:7" x14ac:dyDescent="0.2">
      <c r="A356">
        <v>28</v>
      </c>
      <c r="B356" t="s">
        <v>73</v>
      </c>
      <c r="C356" t="s">
        <v>890</v>
      </c>
      <c r="D356" t="s">
        <v>890</v>
      </c>
      <c r="E356">
        <v>6066166.6666666698</v>
      </c>
      <c r="F356">
        <v>9604504.3699999992</v>
      </c>
      <c r="G356">
        <v>6</v>
      </c>
    </row>
    <row r="357" spans="1:7" x14ac:dyDescent="0.2">
      <c r="A357">
        <v>87</v>
      </c>
      <c r="B357" t="s">
        <v>73</v>
      </c>
      <c r="C357" t="s">
        <v>890</v>
      </c>
      <c r="D357" t="s">
        <v>890</v>
      </c>
      <c r="E357">
        <v>13950000</v>
      </c>
      <c r="F357">
        <v>14298866.25</v>
      </c>
      <c r="G357">
        <v>2</v>
      </c>
    </row>
    <row r="358" spans="1:7" x14ac:dyDescent="0.2">
      <c r="A358">
        <v>116</v>
      </c>
      <c r="B358" t="s">
        <v>73</v>
      </c>
      <c r="C358" t="s">
        <v>890</v>
      </c>
      <c r="D358" t="s">
        <v>890</v>
      </c>
      <c r="E358">
        <v>9188000</v>
      </c>
      <c r="F358">
        <v>9466708.0800000001</v>
      </c>
      <c r="G358">
        <v>1</v>
      </c>
    </row>
    <row r="359" spans="1:7" x14ac:dyDescent="0.2">
      <c r="A359">
        <v>32</v>
      </c>
      <c r="B359" t="s">
        <v>73</v>
      </c>
      <c r="C359" t="s">
        <v>890</v>
      </c>
      <c r="D359" t="s">
        <v>890</v>
      </c>
      <c r="E359">
        <v>9042000</v>
      </c>
      <c r="F359">
        <v>11423263.52</v>
      </c>
      <c r="G359">
        <v>2</v>
      </c>
    </row>
    <row r="360" spans="1:7" x14ac:dyDescent="0.2">
      <c r="A360">
        <v>121</v>
      </c>
      <c r="B360" t="s">
        <v>73</v>
      </c>
      <c r="C360" t="s">
        <v>890</v>
      </c>
      <c r="D360" t="s">
        <v>890</v>
      </c>
      <c r="E360">
        <v>8514666.6666666698</v>
      </c>
      <c r="F360">
        <v>9640842.5</v>
      </c>
      <c r="G360">
        <v>3</v>
      </c>
    </row>
    <row r="361" spans="1:7" x14ac:dyDescent="0.2">
      <c r="A361">
        <v>4</v>
      </c>
      <c r="B361" t="s">
        <v>73</v>
      </c>
      <c r="C361" t="s">
        <v>86</v>
      </c>
      <c r="D361" t="s">
        <v>86</v>
      </c>
      <c r="E361">
        <v>13950000</v>
      </c>
      <c r="F361">
        <v>14250000</v>
      </c>
      <c r="G361">
        <v>1</v>
      </c>
    </row>
    <row r="362" spans="1:7" x14ac:dyDescent="0.2">
      <c r="A362">
        <v>4</v>
      </c>
      <c r="B362" t="s">
        <v>73</v>
      </c>
      <c r="C362" t="s">
        <v>86</v>
      </c>
      <c r="D362" t="s">
        <v>86</v>
      </c>
      <c r="E362">
        <v>13950000</v>
      </c>
      <c r="F362">
        <v>14250000</v>
      </c>
      <c r="G362">
        <v>1</v>
      </c>
    </row>
    <row r="363" spans="1:7" x14ac:dyDescent="0.2">
      <c r="A363">
        <v>28</v>
      </c>
      <c r="B363" t="s">
        <v>73</v>
      </c>
      <c r="C363" t="s">
        <v>86</v>
      </c>
      <c r="D363" t="s">
        <v>86</v>
      </c>
      <c r="E363">
        <v>10576666.6666667</v>
      </c>
      <c r="F363">
        <v>11172804.2366667</v>
      </c>
      <c r="G363">
        <v>3</v>
      </c>
    </row>
    <row r="364" spans="1:7" x14ac:dyDescent="0.2">
      <c r="A364">
        <v>87</v>
      </c>
      <c r="B364" t="s">
        <v>73</v>
      </c>
      <c r="C364" t="s">
        <v>86</v>
      </c>
      <c r="D364" t="s">
        <v>86</v>
      </c>
      <c r="E364">
        <v>9300000</v>
      </c>
      <c r="F364">
        <v>9406434.8000000007</v>
      </c>
      <c r="G364">
        <v>1</v>
      </c>
    </row>
    <row r="365" spans="1:7" x14ac:dyDescent="0.2">
      <c r="A365">
        <v>87</v>
      </c>
      <c r="B365" t="s">
        <v>73</v>
      </c>
      <c r="C365" t="s">
        <v>86</v>
      </c>
      <c r="D365" t="s">
        <v>86</v>
      </c>
      <c r="E365">
        <v>8959000</v>
      </c>
      <c r="F365">
        <v>9567607.5</v>
      </c>
      <c r="G365">
        <v>1</v>
      </c>
    </row>
    <row r="366" spans="1:7" x14ac:dyDescent="0.2">
      <c r="A366">
        <v>27</v>
      </c>
      <c r="B366" t="s">
        <v>73</v>
      </c>
      <c r="C366" t="s">
        <v>86</v>
      </c>
      <c r="D366" t="s">
        <v>86</v>
      </c>
      <c r="E366">
        <v>9043000</v>
      </c>
      <c r="F366">
        <v>19950000</v>
      </c>
      <c r="G366">
        <v>1</v>
      </c>
    </row>
    <row r="367" spans="1:7" x14ac:dyDescent="0.2">
      <c r="A367">
        <v>28</v>
      </c>
      <c r="B367" t="s">
        <v>12</v>
      </c>
      <c r="C367" t="s">
        <v>85</v>
      </c>
      <c r="D367" t="s">
        <v>86</v>
      </c>
      <c r="E367">
        <v>13950000</v>
      </c>
      <c r="F367">
        <v>14383612.550000001</v>
      </c>
      <c r="G367">
        <v>1</v>
      </c>
    </row>
    <row r="368" spans="1:7" x14ac:dyDescent="0.2">
      <c r="A368">
        <v>4</v>
      </c>
      <c r="B368" t="s">
        <v>74</v>
      </c>
      <c r="C368" t="s">
        <v>87</v>
      </c>
      <c r="D368" t="s">
        <v>892</v>
      </c>
      <c r="E368">
        <v>11625000</v>
      </c>
      <c r="F368">
        <v>11925000</v>
      </c>
      <c r="G368">
        <v>2</v>
      </c>
    </row>
    <row r="369" spans="1:7" x14ac:dyDescent="0.2">
      <c r="A369">
        <v>4</v>
      </c>
      <c r="B369" t="s">
        <v>74</v>
      </c>
      <c r="C369" t="s">
        <v>87</v>
      </c>
      <c r="D369" t="s">
        <v>892</v>
      </c>
      <c r="E369">
        <v>6975000</v>
      </c>
      <c r="F369">
        <v>11825000</v>
      </c>
      <c r="G369">
        <v>2</v>
      </c>
    </row>
    <row r="370" spans="1:7" x14ac:dyDescent="0.2">
      <c r="A370">
        <v>28</v>
      </c>
      <c r="B370" t="s">
        <v>74</v>
      </c>
      <c r="C370" t="s">
        <v>87</v>
      </c>
      <c r="D370" t="s">
        <v>892</v>
      </c>
      <c r="E370">
        <v>9300000</v>
      </c>
      <c r="F370">
        <v>9587840</v>
      </c>
      <c r="G370">
        <v>1</v>
      </c>
    </row>
    <row r="371" spans="1:7" x14ac:dyDescent="0.2">
      <c r="A371">
        <v>87</v>
      </c>
      <c r="B371" t="s">
        <v>74</v>
      </c>
      <c r="C371" t="s">
        <v>87</v>
      </c>
      <c r="D371" t="s">
        <v>892</v>
      </c>
      <c r="E371">
        <v>9267000</v>
      </c>
      <c r="F371">
        <v>9605975</v>
      </c>
      <c r="G371">
        <v>1</v>
      </c>
    </row>
    <row r="372" spans="1:7" x14ac:dyDescent="0.2">
      <c r="A372">
        <v>87</v>
      </c>
      <c r="B372" t="s">
        <v>74</v>
      </c>
      <c r="C372" t="s">
        <v>87</v>
      </c>
      <c r="D372" t="s">
        <v>892</v>
      </c>
      <c r="E372">
        <v>11601000</v>
      </c>
      <c r="F372">
        <v>11830667.25</v>
      </c>
      <c r="G372">
        <v>2</v>
      </c>
    </row>
    <row r="373" spans="1:7" x14ac:dyDescent="0.2">
      <c r="A373">
        <v>93</v>
      </c>
      <c r="B373" t="s">
        <v>74</v>
      </c>
      <c r="C373" t="s">
        <v>87</v>
      </c>
      <c r="D373" t="s">
        <v>892</v>
      </c>
      <c r="E373">
        <v>13950000</v>
      </c>
      <c r="F373">
        <v>14200000</v>
      </c>
      <c r="G373">
        <v>2</v>
      </c>
    </row>
    <row r="374" spans="1:7" x14ac:dyDescent="0.2">
      <c r="A374">
        <v>93</v>
      </c>
      <c r="B374" t="s">
        <v>74</v>
      </c>
      <c r="C374" t="s">
        <v>87</v>
      </c>
      <c r="D374" t="s">
        <v>892</v>
      </c>
      <c r="E374">
        <v>9300000</v>
      </c>
      <c r="F374">
        <v>12270628</v>
      </c>
      <c r="G374">
        <v>4</v>
      </c>
    </row>
    <row r="375" spans="1:7" x14ac:dyDescent="0.2">
      <c r="A375">
        <v>88</v>
      </c>
      <c r="B375" t="s">
        <v>74</v>
      </c>
      <c r="C375" t="s">
        <v>87</v>
      </c>
      <c r="D375" t="s">
        <v>892</v>
      </c>
      <c r="E375">
        <v>11611500</v>
      </c>
      <c r="F375">
        <v>12057944.654999999</v>
      </c>
      <c r="G375">
        <v>2</v>
      </c>
    </row>
    <row r="376" spans="1:7" x14ac:dyDescent="0.2">
      <c r="A376">
        <v>88</v>
      </c>
      <c r="B376" t="s">
        <v>74</v>
      </c>
      <c r="C376" t="s">
        <v>87</v>
      </c>
      <c r="D376" t="s">
        <v>892</v>
      </c>
      <c r="E376">
        <v>13950000</v>
      </c>
      <c r="F376">
        <v>14406767.9</v>
      </c>
      <c r="G376">
        <v>1</v>
      </c>
    </row>
    <row r="377" spans="1:7" x14ac:dyDescent="0.2">
      <c r="A377">
        <v>105</v>
      </c>
      <c r="B377" t="s">
        <v>74</v>
      </c>
      <c r="C377" t="s">
        <v>87</v>
      </c>
      <c r="D377" t="s">
        <v>892</v>
      </c>
      <c r="E377">
        <v>12090000</v>
      </c>
      <c r="F377">
        <v>13391040.946</v>
      </c>
      <c r="G377">
        <v>5</v>
      </c>
    </row>
    <row r="378" spans="1:7" x14ac:dyDescent="0.2">
      <c r="A378">
        <v>105</v>
      </c>
      <c r="B378" t="s">
        <v>74</v>
      </c>
      <c r="C378" t="s">
        <v>87</v>
      </c>
      <c r="D378" t="s">
        <v>892</v>
      </c>
      <c r="E378">
        <v>13950000</v>
      </c>
      <c r="F378">
        <v>14338787.17</v>
      </c>
      <c r="G378">
        <v>3</v>
      </c>
    </row>
    <row r="379" spans="1:7" x14ac:dyDescent="0.2">
      <c r="A379">
        <v>87</v>
      </c>
      <c r="B379" t="s">
        <v>103</v>
      </c>
      <c r="C379" t="s">
        <v>109</v>
      </c>
      <c r="D379" t="s">
        <v>893</v>
      </c>
      <c r="E379">
        <v>7993000</v>
      </c>
      <c r="F379">
        <v>15795001.699999999</v>
      </c>
      <c r="G379">
        <v>1</v>
      </c>
    </row>
    <row r="380" spans="1:7" x14ac:dyDescent="0.2">
      <c r="A380">
        <v>87</v>
      </c>
      <c r="B380" t="s">
        <v>103</v>
      </c>
      <c r="C380" t="s">
        <v>109</v>
      </c>
      <c r="D380" t="s">
        <v>893</v>
      </c>
      <c r="E380">
        <v>9300000</v>
      </c>
      <c r="F380">
        <v>9406434.8000000007</v>
      </c>
      <c r="G380">
        <v>1</v>
      </c>
    </row>
    <row r="381" spans="1:7" x14ac:dyDescent="0.2">
      <c r="A381">
        <v>93</v>
      </c>
      <c r="B381" t="s">
        <v>103</v>
      </c>
      <c r="C381" t="s">
        <v>109</v>
      </c>
      <c r="D381" t="s">
        <v>893</v>
      </c>
      <c r="E381">
        <v>10441000</v>
      </c>
      <c r="F381">
        <v>12712500</v>
      </c>
      <c r="G381">
        <v>4</v>
      </c>
    </row>
    <row r="382" spans="1:7" x14ac:dyDescent="0.2">
      <c r="A382">
        <v>93</v>
      </c>
      <c r="B382" t="s">
        <v>103</v>
      </c>
      <c r="C382" t="s">
        <v>109</v>
      </c>
      <c r="D382" t="s">
        <v>893</v>
      </c>
      <c r="E382">
        <v>11651714.2857143</v>
      </c>
      <c r="F382">
        <v>14321923.4785714</v>
      </c>
      <c r="G382">
        <v>7</v>
      </c>
    </row>
    <row r="383" spans="1:7" x14ac:dyDescent="0.2">
      <c r="A383">
        <v>88</v>
      </c>
      <c r="B383" t="s">
        <v>103</v>
      </c>
      <c r="C383" t="s">
        <v>109</v>
      </c>
      <c r="D383" t="s">
        <v>893</v>
      </c>
      <c r="E383">
        <v>9270500</v>
      </c>
      <c r="F383">
        <v>9707282.7449999992</v>
      </c>
      <c r="G383">
        <v>2</v>
      </c>
    </row>
    <row r="384" spans="1:7" x14ac:dyDescent="0.2">
      <c r="A384">
        <v>88</v>
      </c>
      <c r="B384" t="s">
        <v>103</v>
      </c>
      <c r="C384" t="s">
        <v>109</v>
      </c>
      <c r="D384" t="s">
        <v>893</v>
      </c>
      <c r="E384">
        <v>9300000</v>
      </c>
      <c r="F384">
        <v>9620978.5999999996</v>
      </c>
      <c r="G384">
        <v>1</v>
      </c>
    </row>
    <row r="385" spans="1:7" x14ac:dyDescent="0.2">
      <c r="A385">
        <v>105</v>
      </c>
      <c r="B385" t="s">
        <v>103</v>
      </c>
      <c r="C385" t="s">
        <v>109</v>
      </c>
      <c r="D385" t="s">
        <v>893</v>
      </c>
      <c r="E385">
        <v>11625000</v>
      </c>
      <c r="F385">
        <v>11969380.359999999</v>
      </c>
      <c r="G385">
        <v>2</v>
      </c>
    </row>
    <row r="386" spans="1:7" x14ac:dyDescent="0.2">
      <c r="A386">
        <v>105</v>
      </c>
      <c r="B386" t="s">
        <v>103</v>
      </c>
      <c r="C386" t="s">
        <v>109</v>
      </c>
      <c r="D386" t="s">
        <v>893</v>
      </c>
      <c r="E386">
        <v>13950000</v>
      </c>
      <c r="F386">
        <v>14338787.18</v>
      </c>
      <c r="G386">
        <v>1</v>
      </c>
    </row>
    <row r="387" spans="1:7" x14ac:dyDescent="0.2">
      <c r="A387">
        <v>4</v>
      </c>
      <c r="B387" t="s">
        <v>12</v>
      </c>
      <c r="C387" t="s">
        <v>376</v>
      </c>
      <c r="D387" t="s">
        <v>894</v>
      </c>
      <c r="E387">
        <v>10771666.6666667</v>
      </c>
      <c r="F387">
        <v>11077833.456666701</v>
      </c>
      <c r="G387">
        <v>3</v>
      </c>
    </row>
    <row r="388" spans="1:7" x14ac:dyDescent="0.2">
      <c r="A388">
        <v>93</v>
      </c>
      <c r="B388" t="s">
        <v>11</v>
      </c>
      <c r="C388" t="s">
        <v>104</v>
      </c>
      <c r="D388" t="s">
        <v>894</v>
      </c>
      <c r="E388">
        <v>8287000</v>
      </c>
      <c r="F388">
        <v>24623000</v>
      </c>
      <c r="G388">
        <v>1</v>
      </c>
    </row>
    <row r="389" spans="1:7" x14ac:dyDescent="0.2">
      <c r="A389">
        <v>32</v>
      </c>
      <c r="B389" t="s">
        <v>11</v>
      </c>
      <c r="C389" t="s">
        <v>104</v>
      </c>
      <c r="D389" t="s">
        <v>894</v>
      </c>
      <c r="E389">
        <v>13950000</v>
      </c>
      <c r="F389">
        <v>14362517</v>
      </c>
      <c r="G389">
        <v>1</v>
      </c>
    </row>
    <row r="390" spans="1:7" x14ac:dyDescent="0.2">
      <c r="A390">
        <v>117</v>
      </c>
      <c r="B390" t="s">
        <v>11</v>
      </c>
      <c r="C390" t="s">
        <v>104</v>
      </c>
      <c r="D390" t="s">
        <v>894</v>
      </c>
      <c r="E390">
        <v>13950000</v>
      </c>
      <c r="F390">
        <v>14258868.15</v>
      </c>
      <c r="G390">
        <v>1</v>
      </c>
    </row>
    <row r="391" spans="1:7" x14ac:dyDescent="0.2">
      <c r="A391">
        <v>93</v>
      </c>
      <c r="B391" t="s">
        <v>11</v>
      </c>
      <c r="C391" t="s">
        <v>792</v>
      </c>
      <c r="D391" t="s">
        <v>894</v>
      </c>
      <c r="E391">
        <v>9267000</v>
      </c>
      <c r="F391">
        <v>27650806.390000001</v>
      </c>
      <c r="G391">
        <v>1</v>
      </c>
    </row>
    <row r="392" spans="1:7" x14ac:dyDescent="0.2">
      <c r="A392">
        <v>32</v>
      </c>
      <c r="B392" t="s">
        <v>103</v>
      </c>
      <c r="C392" t="s">
        <v>799</v>
      </c>
      <c r="D392" t="s">
        <v>894</v>
      </c>
      <c r="E392">
        <v>13950000</v>
      </c>
      <c r="F392">
        <v>14396307.92</v>
      </c>
      <c r="G392">
        <v>1</v>
      </c>
    </row>
    <row r="393" spans="1:7" x14ac:dyDescent="0.2">
      <c r="A393">
        <v>117</v>
      </c>
      <c r="B393" t="s">
        <v>13</v>
      </c>
      <c r="C393" t="s">
        <v>800</v>
      </c>
      <c r="D393" t="s">
        <v>894</v>
      </c>
      <c r="E393">
        <v>9300000</v>
      </c>
      <c r="F393">
        <v>9511293.75</v>
      </c>
      <c r="G393">
        <v>1</v>
      </c>
    </row>
    <row r="394" spans="1:7" x14ac:dyDescent="0.2">
      <c r="A394">
        <v>93</v>
      </c>
      <c r="B394" t="s">
        <v>11</v>
      </c>
      <c r="C394" t="s">
        <v>83</v>
      </c>
      <c r="D394" t="s">
        <v>103</v>
      </c>
      <c r="E394">
        <v>7573000</v>
      </c>
      <c r="F394">
        <v>17730000</v>
      </c>
      <c r="G394">
        <v>1</v>
      </c>
    </row>
    <row r="395" spans="1:7" x14ac:dyDescent="0.2">
      <c r="A395">
        <v>93</v>
      </c>
      <c r="B395" t="s">
        <v>11</v>
      </c>
      <c r="C395" t="s">
        <v>83</v>
      </c>
      <c r="D395" t="s">
        <v>103</v>
      </c>
      <c r="E395">
        <v>9300000</v>
      </c>
      <c r="F395">
        <v>9716049.4100000001</v>
      </c>
      <c r="G395">
        <v>1</v>
      </c>
    </row>
    <row r="396" spans="1:7" x14ac:dyDescent="0.2">
      <c r="A396">
        <v>22</v>
      </c>
      <c r="B396" t="s">
        <v>11</v>
      </c>
      <c r="C396" t="s">
        <v>83</v>
      </c>
      <c r="D396" t="s">
        <v>103</v>
      </c>
      <c r="E396">
        <v>8413000</v>
      </c>
      <c r="F396">
        <v>39563000</v>
      </c>
      <c r="G396">
        <v>1</v>
      </c>
    </row>
    <row r="397" spans="1:7" x14ac:dyDescent="0.2">
      <c r="A397">
        <v>27</v>
      </c>
      <c r="B397" t="s">
        <v>11</v>
      </c>
      <c r="C397" t="s">
        <v>11</v>
      </c>
      <c r="D397" t="s">
        <v>103</v>
      </c>
      <c r="E397">
        <v>7951000</v>
      </c>
      <c r="F397">
        <v>52494000</v>
      </c>
      <c r="G397">
        <v>1</v>
      </c>
    </row>
    <row r="398" spans="1:7" x14ac:dyDescent="0.2">
      <c r="A398">
        <v>117</v>
      </c>
      <c r="B398" t="s">
        <v>11</v>
      </c>
      <c r="C398" t="s">
        <v>898</v>
      </c>
      <c r="D398" t="s">
        <v>103</v>
      </c>
      <c r="E398">
        <v>9234000</v>
      </c>
      <c r="F398">
        <v>9811293.75</v>
      </c>
      <c r="G398">
        <v>1</v>
      </c>
    </row>
    <row r="399" spans="1:7" x14ac:dyDescent="0.2">
      <c r="A399">
        <v>4</v>
      </c>
      <c r="B399" t="s">
        <v>11</v>
      </c>
      <c r="C399" t="s">
        <v>11</v>
      </c>
      <c r="D399" t="s">
        <v>895</v>
      </c>
      <c r="E399">
        <v>8497000</v>
      </c>
      <c r="F399">
        <v>55757000.140000001</v>
      </c>
      <c r="G399">
        <v>1</v>
      </c>
    </row>
    <row r="400" spans="1:7" x14ac:dyDescent="0.2">
      <c r="A400">
        <v>27</v>
      </c>
      <c r="B400" t="s">
        <v>11</v>
      </c>
      <c r="C400" t="s">
        <v>11</v>
      </c>
      <c r="D400" t="s">
        <v>895</v>
      </c>
      <c r="E400">
        <v>9241000</v>
      </c>
      <c r="F400">
        <v>36840000</v>
      </c>
      <c r="G400">
        <v>1</v>
      </c>
    </row>
    <row r="401" spans="1:8" x14ac:dyDescent="0.2">
      <c r="A401">
        <v>4</v>
      </c>
      <c r="B401" t="s">
        <v>11</v>
      </c>
      <c r="C401" t="s">
        <v>104</v>
      </c>
      <c r="D401" t="s">
        <v>896</v>
      </c>
      <c r="E401">
        <v>9300000</v>
      </c>
      <c r="F401">
        <v>9600000</v>
      </c>
      <c r="G401">
        <v>1</v>
      </c>
    </row>
    <row r="402" spans="1:8" x14ac:dyDescent="0.2">
      <c r="A402">
        <v>93</v>
      </c>
      <c r="B402" t="s">
        <v>11</v>
      </c>
      <c r="C402" t="s">
        <v>104</v>
      </c>
      <c r="D402" t="s">
        <v>896</v>
      </c>
      <c r="E402">
        <v>8875000</v>
      </c>
      <c r="F402">
        <v>13103908.42</v>
      </c>
      <c r="G402">
        <v>1</v>
      </c>
    </row>
    <row r="403" spans="1:8" x14ac:dyDescent="0.2">
      <c r="A403">
        <v>32</v>
      </c>
      <c r="B403" t="s">
        <v>11</v>
      </c>
      <c r="C403" t="s">
        <v>104</v>
      </c>
      <c r="D403" t="s">
        <v>896</v>
      </c>
      <c r="E403">
        <v>9300000</v>
      </c>
      <c r="F403">
        <v>15285066.92</v>
      </c>
      <c r="G403">
        <v>1</v>
      </c>
    </row>
    <row r="404" spans="1:8" x14ac:dyDescent="0.2">
      <c r="A404">
        <v>117</v>
      </c>
      <c r="B404" t="s">
        <v>11</v>
      </c>
      <c r="C404" t="s">
        <v>104</v>
      </c>
      <c r="D404" t="s">
        <v>896</v>
      </c>
      <c r="E404">
        <v>9234000</v>
      </c>
      <c r="F404">
        <v>9511293.75</v>
      </c>
      <c r="G404">
        <v>1</v>
      </c>
    </row>
    <row r="405" spans="1:8" x14ac:dyDescent="0.2">
      <c r="A405">
        <v>121</v>
      </c>
      <c r="B405" t="s">
        <v>11</v>
      </c>
      <c r="C405" t="s">
        <v>104</v>
      </c>
      <c r="D405" t="s">
        <v>896</v>
      </c>
      <c r="E405">
        <v>7699000</v>
      </c>
      <c r="F405">
        <v>26692807.760000002</v>
      </c>
      <c r="G405">
        <v>1</v>
      </c>
    </row>
    <row r="406" spans="1:8" x14ac:dyDescent="0.2">
      <c r="A406">
        <v>93</v>
      </c>
      <c r="B406" t="s">
        <v>13</v>
      </c>
      <c r="C406" t="s">
        <v>800</v>
      </c>
      <c r="D406" t="s">
        <v>896</v>
      </c>
      <c r="E406">
        <v>9227000</v>
      </c>
      <c r="F406">
        <v>23764366.82</v>
      </c>
      <c r="G406">
        <v>1</v>
      </c>
    </row>
    <row r="407" spans="1:8" x14ac:dyDescent="0.2">
      <c r="A407">
        <v>4</v>
      </c>
      <c r="B407" t="s">
        <v>11</v>
      </c>
      <c r="C407" t="s">
        <v>104</v>
      </c>
      <c r="D407" t="s">
        <v>897</v>
      </c>
      <c r="E407">
        <v>8287000</v>
      </c>
      <c r="F407">
        <v>9600000</v>
      </c>
      <c r="G407">
        <v>1</v>
      </c>
    </row>
    <row r="408" spans="1:8" x14ac:dyDescent="0.2">
      <c r="A408">
        <v>93</v>
      </c>
      <c r="B408" t="s">
        <v>11</v>
      </c>
      <c r="C408" t="s">
        <v>104</v>
      </c>
      <c r="D408" t="s">
        <v>897</v>
      </c>
      <c r="E408">
        <v>5894000</v>
      </c>
      <c r="F408">
        <v>57500000</v>
      </c>
      <c r="G408">
        <v>1</v>
      </c>
    </row>
    <row r="409" spans="1:8" x14ac:dyDescent="0.2">
      <c r="A409">
        <v>93</v>
      </c>
      <c r="B409" t="s">
        <v>11</v>
      </c>
      <c r="C409" t="s">
        <v>104</v>
      </c>
      <c r="D409" t="s">
        <v>897</v>
      </c>
      <c r="E409">
        <v>8704000</v>
      </c>
      <c r="F409">
        <v>16350000</v>
      </c>
      <c r="G409">
        <v>2</v>
      </c>
    </row>
    <row r="410" spans="1:8" x14ac:dyDescent="0.2">
      <c r="A410">
        <v>32</v>
      </c>
      <c r="B410" t="s">
        <v>11</v>
      </c>
      <c r="C410" t="s">
        <v>104</v>
      </c>
      <c r="D410" t="s">
        <v>897</v>
      </c>
      <c r="E410">
        <v>9280000</v>
      </c>
      <c r="F410">
        <v>12453279.130000001</v>
      </c>
      <c r="G410">
        <v>1</v>
      </c>
    </row>
    <row r="411" spans="1:8" x14ac:dyDescent="0.2">
      <c r="A411">
        <v>117</v>
      </c>
      <c r="B411" t="s">
        <v>11</v>
      </c>
      <c r="C411" t="s">
        <v>104</v>
      </c>
      <c r="D411" t="s">
        <v>897</v>
      </c>
      <c r="E411">
        <v>9300000</v>
      </c>
      <c r="F411">
        <v>9511293.75</v>
      </c>
      <c r="G411">
        <v>1</v>
      </c>
    </row>
    <row r="412" spans="1:8" x14ac:dyDescent="0.2">
      <c r="A412">
        <v>121</v>
      </c>
      <c r="B412" t="s">
        <v>11</v>
      </c>
      <c r="C412" t="s">
        <v>104</v>
      </c>
      <c r="D412" t="s">
        <v>897</v>
      </c>
      <c r="E412">
        <v>8833000</v>
      </c>
      <c r="F412">
        <v>10422485.48</v>
      </c>
      <c r="G412">
        <v>1</v>
      </c>
    </row>
    <row r="413" spans="1:8" x14ac:dyDescent="0.2">
      <c r="A413">
        <v>4</v>
      </c>
      <c r="B413" t="s">
        <v>74</v>
      </c>
      <c r="C413" t="s">
        <v>72</v>
      </c>
      <c r="D413" t="s">
        <v>72</v>
      </c>
      <c r="E413">
        <v>9300000</v>
      </c>
      <c r="F413">
        <v>9600000</v>
      </c>
      <c r="G413">
        <v>1</v>
      </c>
    </row>
    <row r="414" spans="1:8" x14ac:dyDescent="0.2">
      <c r="A414">
        <v>93</v>
      </c>
      <c r="B414" t="s">
        <v>74</v>
      </c>
      <c r="C414" t="s">
        <v>72</v>
      </c>
      <c r="D414" t="s">
        <v>72</v>
      </c>
      <c r="E414">
        <v>9226400</v>
      </c>
      <c r="F414">
        <v>12225600</v>
      </c>
      <c r="G414">
        <v>5</v>
      </c>
    </row>
    <row r="415" spans="1:8" x14ac:dyDescent="0.2">
      <c r="A415">
        <v>93</v>
      </c>
      <c r="B415" t="s">
        <v>74</v>
      </c>
      <c r="C415" t="s">
        <v>72</v>
      </c>
      <c r="D415" t="s">
        <v>72</v>
      </c>
      <c r="E415">
        <v>7743333.3333333302</v>
      </c>
      <c r="F415">
        <v>13688129.5416667</v>
      </c>
      <c r="G415">
        <v>6</v>
      </c>
    </row>
    <row r="416" spans="1:8" x14ac:dyDescent="0.2">
      <c r="A416">
        <v>93</v>
      </c>
      <c r="B416" t="s">
        <v>74</v>
      </c>
      <c r="C416" t="s">
        <v>72</v>
      </c>
      <c r="D416" t="s">
        <v>72</v>
      </c>
      <c r="E416">
        <v>14449832.9</v>
      </c>
      <c r="F416">
        <v>14449832.9</v>
      </c>
      <c r="H416">
        <v>1</v>
      </c>
    </row>
    <row r="417" spans="1:8" x14ac:dyDescent="0.2">
      <c r="A417">
        <v>116</v>
      </c>
      <c r="B417" t="s">
        <v>74</v>
      </c>
      <c r="C417" t="s">
        <v>72</v>
      </c>
      <c r="D417" t="s">
        <v>72</v>
      </c>
      <c r="E417">
        <v>11201076.9230769</v>
      </c>
      <c r="F417">
        <v>11432590.532307699</v>
      </c>
      <c r="G417">
        <v>13</v>
      </c>
    </row>
    <row r="418" spans="1:8" x14ac:dyDescent="0.2">
      <c r="A418">
        <v>116</v>
      </c>
      <c r="B418" t="s">
        <v>74</v>
      </c>
      <c r="C418" t="s">
        <v>72</v>
      </c>
      <c r="D418" t="s">
        <v>72</v>
      </c>
      <c r="E418">
        <v>14872840.880000001</v>
      </c>
      <c r="F418">
        <v>14872840.880000001</v>
      </c>
      <c r="H418">
        <v>1</v>
      </c>
    </row>
    <row r="419" spans="1:8" x14ac:dyDescent="0.2">
      <c r="A419">
        <v>101</v>
      </c>
      <c r="B419" t="s">
        <v>74</v>
      </c>
      <c r="C419" t="s">
        <v>72</v>
      </c>
      <c r="D419" t="s">
        <v>72</v>
      </c>
      <c r="E419">
        <v>9291222.2222222202</v>
      </c>
      <c r="F419">
        <v>9542000</v>
      </c>
      <c r="G419">
        <v>9</v>
      </c>
    </row>
    <row r="420" spans="1:8" x14ac:dyDescent="0.2">
      <c r="A420">
        <v>105</v>
      </c>
      <c r="B420" t="s">
        <v>74</v>
      </c>
      <c r="C420" t="s">
        <v>72</v>
      </c>
      <c r="D420" t="s">
        <v>72</v>
      </c>
      <c r="E420">
        <v>8581000</v>
      </c>
      <c r="F420">
        <v>9591848.8399999999</v>
      </c>
      <c r="G420">
        <v>1</v>
      </c>
    </row>
    <row r="421" spans="1:8" x14ac:dyDescent="0.2">
      <c r="A421">
        <v>93</v>
      </c>
      <c r="B421" t="s">
        <v>11</v>
      </c>
      <c r="C421" t="s">
        <v>792</v>
      </c>
      <c r="D421" t="s">
        <v>72</v>
      </c>
      <c r="E421">
        <v>9300000</v>
      </c>
      <c r="F421">
        <v>10099315.4</v>
      </c>
      <c r="G421">
        <v>1</v>
      </c>
    </row>
    <row r="422" spans="1:8" x14ac:dyDescent="0.2">
      <c r="A422">
        <v>117</v>
      </c>
      <c r="B422" t="s">
        <v>11</v>
      </c>
      <c r="C422" t="s">
        <v>792</v>
      </c>
      <c r="D422" t="s">
        <v>72</v>
      </c>
      <c r="E422">
        <v>9260000</v>
      </c>
      <c r="F422">
        <v>9511293.75</v>
      </c>
      <c r="G422">
        <v>1</v>
      </c>
    </row>
    <row r="423" spans="1:8" x14ac:dyDescent="0.2">
      <c r="A423">
        <v>4</v>
      </c>
      <c r="B423" t="s">
        <v>11</v>
      </c>
      <c r="C423" t="s">
        <v>95</v>
      </c>
      <c r="D423" t="s">
        <v>899</v>
      </c>
      <c r="E423">
        <v>9230750</v>
      </c>
      <c r="F423">
        <v>9600000</v>
      </c>
      <c r="G423">
        <v>4</v>
      </c>
    </row>
    <row r="424" spans="1:8" x14ac:dyDescent="0.2">
      <c r="A424">
        <v>28</v>
      </c>
      <c r="B424" t="s">
        <v>11</v>
      </c>
      <c r="C424" t="s">
        <v>95</v>
      </c>
      <c r="D424" t="s">
        <v>899</v>
      </c>
      <c r="E424">
        <v>9300000</v>
      </c>
      <c r="F424">
        <v>9606025.0299999993</v>
      </c>
      <c r="G424">
        <v>1</v>
      </c>
    </row>
    <row r="425" spans="1:8" x14ac:dyDescent="0.2">
      <c r="A425">
        <v>87</v>
      </c>
      <c r="B425" t="s">
        <v>11</v>
      </c>
      <c r="C425" t="s">
        <v>95</v>
      </c>
      <c r="D425" t="s">
        <v>899</v>
      </c>
      <c r="E425">
        <v>9300000</v>
      </c>
      <c r="F425">
        <v>9567607.5</v>
      </c>
      <c r="G425">
        <v>1</v>
      </c>
    </row>
    <row r="426" spans="1:8" x14ac:dyDescent="0.2">
      <c r="A426">
        <v>93</v>
      </c>
      <c r="B426" t="s">
        <v>11</v>
      </c>
      <c r="C426" t="s">
        <v>95</v>
      </c>
      <c r="D426" t="s">
        <v>899</v>
      </c>
      <c r="E426">
        <v>8750000</v>
      </c>
      <c r="F426">
        <v>18493565.6566667</v>
      </c>
      <c r="G426">
        <v>3</v>
      </c>
    </row>
    <row r="427" spans="1:8" x14ac:dyDescent="0.2">
      <c r="A427">
        <v>93</v>
      </c>
      <c r="B427" t="s">
        <v>11</v>
      </c>
      <c r="C427" t="s">
        <v>95</v>
      </c>
      <c r="D427" t="s">
        <v>899</v>
      </c>
      <c r="E427">
        <v>13950000</v>
      </c>
      <c r="F427">
        <v>14847641.9666667</v>
      </c>
      <c r="G427">
        <v>3</v>
      </c>
    </row>
    <row r="428" spans="1:8" x14ac:dyDescent="0.2">
      <c r="A428">
        <v>116</v>
      </c>
      <c r="B428" t="s">
        <v>11</v>
      </c>
      <c r="C428" t="s">
        <v>95</v>
      </c>
      <c r="D428" t="s">
        <v>899</v>
      </c>
      <c r="E428">
        <v>13950000</v>
      </c>
      <c r="F428">
        <v>14200062.119999999</v>
      </c>
      <c r="G428">
        <v>1</v>
      </c>
    </row>
    <row r="429" spans="1:8" x14ac:dyDescent="0.2">
      <c r="A429">
        <v>121</v>
      </c>
      <c r="B429" t="s">
        <v>11</v>
      </c>
      <c r="C429" t="s">
        <v>95</v>
      </c>
      <c r="D429" t="s">
        <v>899</v>
      </c>
      <c r="E429">
        <v>9247000</v>
      </c>
      <c r="F429">
        <v>11040664.26</v>
      </c>
      <c r="G429">
        <v>1</v>
      </c>
    </row>
    <row r="430" spans="1:8" x14ac:dyDescent="0.2">
      <c r="A430">
        <v>121</v>
      </c>
      <c r="B430" t="s">
        <v>11</v>
      </c>
      <c r="C430" t="s">
        <v>95</v>
      </c>
      <c r="D430" t="s">
        <v>899</v>
      </c>
      <c r="E430">
        <v>11559500</v>
      </c>
      <c r="F430">
        <v>12442689.35</v>
      </c>
      <c r="G430">
        <v>2</v>
      </c>
    </row>
    <row r="431" spans="1:8" x14ac:dyDescent="0.2">
      <c r="A431">
        <v>4</v>
      </c>
      <c r="B431" t="s">
        <v>11</v>
      </c>
      <c r="C431" t="s">
        <v>95</v>
      </c>
      <c r="D431" t="s">
        <v>900</v>
      </c>
      <c r="E431">
        <v>11621500</v>
      </c>
      <c r="F431">
        <v>11925000</v>
      </c>
      <c r="G431">
        <v>2</v>
      </c>
    </row>
    <row r="432" spans="1:8" x14ac:dyDescent="0.2">
      <c r="A432">
        <v>4</v>
      </c>
      <c r="B432" t="s">
        <v>11</v>
      </c>
      <c r="C432" t="s">
        <v>95</v>
      </c>
      <c r="D432" t="s">
        <v>900</v>
      </c>
      <c r="E432">
        <v>10460750</v>
      </c>
      <c r="F432">
        <v>10762500</v>
      </c>
      <c r="G432">
        <v>4</v>
      </c>
    </row>
    <row r="433" spans="1:7" x14ac:dyDescent="0.2">
      <c r="A433">
        <v>28</v>
      </c>
      <c r="B433" t="s">
        <v>11</v>
      </c>
      <c r="C433" t="s">
        <v>95</v>
      </c>
      <c r="D433" t="s">
        <v>900</v>
      </c>
      <c r="E433">
        <v>9300000</v>
      </c>
      <c r="F433">
        <v>9587840</v>
      </c>
      <c r="G433">
        <v>1</v>
      </c>
    </row>
    <row r="434" spans="1:7" x14ac:dyDescent="0.2">
      <c r="A434">
        <v>28</v>
      </c>
      <c r="B434" t="s">
        <v>11</v>
      </c>
      <c r="C434" t="s">
        <v>95</v>
      </c>
      <c r="D434" t="s">
        <v>900</v>
      </c>
      <c r="E434">
        <v>9254000</v>
      </c>
      <c r="F434">
        <v>9605505.2300000004</v>
      </c>
      <c r="G434">
        <v>1</v>
      </c>
    </row>
    <row r="435" spans="1:7" x14ac:dyDescent="0.2">
      <c r="A435">
        <v>87</v>
      </c>
      <c r="B435" t="s">
        <v>11</v>
      </c>
      <c r="C435" t="s">
        <v>95</v>
      </c>
      <c r="D435" t="s">
        <v>900</v>
      </c>
      <c r="E435">
        <v>9263000</v>
      </c>
      <c r="F435">
        <v>9487021.1500000004</v>
      </c>
      <c r="G435">
        <v>2</v>
      </c>
    </row>
    <row r="436" spans="1:7" x14ac:dyDescent="0.2">
      <c r="A436">
        <v>93</v>
      </c>
      <c r="B436" t="s">
        <v>11</v>
      </c>
      <c r="C436" t="s">
        <v>95</v>
      </c>
      <c r="D436" t="s">
        <v>900</v>
      </c>
      <c r="E436">
        <v>9241000</v>
      </c>
      <c r="F436">
        <v>18446000</v>
      </c>
      <c r="G436">
        <v>1</v>
      </c>
    </row>
    <row r="437" spans="1:7" x14ac:dyDescent="0.2">
      <c r="A437">
        <v>93</v>
      </c>
      <c r="B437" t="s">
        <v>11</v>
      </c>
      <c r="C437" t="s">
        <v>95</v>
      </c>
      <c r="D437" t="s">
        <v>900</v>
      </c>
      <c r="E437">
        <v>9227000</v>
      </c>
      <c r="F437">
        <v>20677407.010000002</v>
      </c>
      <c r="G437">
        <v>1</v>
      </c>
    </row>
    <row r="438" spans="1:7" x14ac:dyDescent="0.2">
      <c r="A438">
        <v>117</v>
      </c>
      <c r="B438" t="s">
        <v>11</v>
      </c>
      <c r="C438" t="s">
        <v>95</v>
      </c>
      <c r="D438" t="s">
        <v>900</v>
      </c>
      <c r="E438">
        <v>9278500</v>
      </c>
      <c r="F438">
        <v>9511293.75</v>
      </c>
      <c r="G438">
        <v>4</v>
      </c>
    </row>
    <row r="439" spans="1:7" x14ac:dyDescent="0.2">
      <c r="A439">
        <v>121</v>
      </c>
      <c r="B439" t="s">
        <v>11</v>
      </c>
      <c r="C439" t="s">
        <v>95</v>
      </c>
      <c r="D439" t="s">
        <v>900</v>
      </c>
      <c r="E439">
        <v>9028000</v>
      </c>
      <c r="F439">
        <v>9772302.1199999992</v>
      </c>
      <c r="G439">
        <v>4</v>
      </c>
    </row>
    <row r="440" spans="1:7" x14ac:dyDescent="0.2">
      <c r="A440">
        <v>121</v>
      </c>
      <c r="B440" t="s">
        <v>11</v>
      </c>
      <c r="C440" t="s">
        <v>95</v>
      </c>
      <c r="D440" t="s">
        <v>900</v>
      </c>
      <c r="E440">
        <v>9280000</v>
      </c>
      <c r="F440">
        <v>9654931.5</v>
      </c>
      <c r="G440">
        <v>1</v>
      </c>
    </row>
    <row r="441" spans="1:7" x14ac:dyDescent="0.2">
      <c r="A441">
        <v>105</v>
      </c>
      <c r="B441" t="s">
        <v>11</v>
      </c>
      <c r="C441" t="s">
        <v>95</v>
      </c>
      <c r="D441" t="s">
        <v>900</v>
      </c>
      <c r="E441">
        <v>13950000</v>
      </c>
      <c r="F441">
        <v>14391414.68</v>
      </c>
      <c r="G441">
        <v>1</v>
      </c>
    </row>
    <row r="442" spans="1:7" x14ac:dyDescent="0.2">
      <c r="A442">
        <v>105</v>
      </c>
      <c r="B442" t="s">
        <v>11</v>
      </c>
      <c r="C442" t="s">
        <v>95</v>
      </c>
      <c r="D442" t="s">
        <v>900</v>
      </c>
      <c r="E442">
        <v>9300000</v>
      </c>
      <c r="F442">
        <v>9599973.5399999991</v>
      </c>
      <c r="G442">
        <v>3</v>
      </c>
    </row>
    <row r="443" spans="1:7" x14ac:dyDescent="0.2">
      <c r="A443">
        <v>4</v>
      </c>
      <c r="B443" t="s">
        <v>11</v>
      </c>
      <c r="C443" t="s">
        <v>84</v>
      </c>
      <c r="D443" t="s">
        <v>901</v>
      </c>
      <c r="E443">
        <v>9300000</v>
      </c>
      <c r="F443">
        <v>9600000</v>
      </c>
      <c r="G443">
        <v>2</v>
      </c>
    </row>
    <row r="444" spans="1:7" x14ac:dyDescent="0.2">
      <c r="A444">
        <v>4</v>
      </c>
      <c r="B444" t="s">
        <v>11</v>
      </c>
      <c r="C444" t="s">
        <v>84</v>
      </c>
      <c r="D444" t="s">
        <v>901</v>
      </c>
      <c r="E444">
        <v>9171500</v>
      </c>
      <c r="F444">
        <v>9600000</v>
      </c>
      <c r="G444">
        <v>2</v>
      </c>
    </row>
    <row r="445" spans="1:7" x14ac:dyDescent="0.2">
      <c r="A445">
        <v>96</v>
      </c>
      <c r="B445" t="s">
        <v>11</v>
      </c>
      <c r="C445" t="s">
        <v>84</v>
      </c>
      <c r="D445" t="s">
        <v>901</v>
      </c>
      <c r="E445">
        <v>6236500</v>
      </c>
      <c r="F445">
        <v>11218426.324999999</v>
      </c>
      <c r="G445">
        <v>2</v>
      </c>
    </row>
    <row r="446" spans="1:7" x14ac:dyDescent="0.2">
      <c r="A446">
        <v>121</v>
      </c>
      <c r="B446" t="s">
        <v>11</v>
      </c>
      <c r="C446" t="s">
        <v>84</v>
      </c>
      <c r="D446" t="s">
        <v>901</v>
      </c>
      <c r="E446">
        <v>11588500</v>
      </c>
      <c r="F446">
        <v>12059135.050000001</v>
      </c>
      <c r="G446">
        <v>2</v>
      </c>
    </row>
    <row r="447" spans="1:7" x14ac:dyDescent="0.2">
      <c r="A447">
        <v>121</v>
      </c>
      <c r="B447" t="s">
        <v>11</v>
      </c>
      <c r="C447" t="s">
        <v>84</v>
      </c>
      <c r="D447" t="s">
        <v>901</v>
      </c>
      <c r="E447">
        <v>10850000</v>
      </c>
      <c r="F447">
        <v>11246350.8333333</v>
      </c>
      <c r="G447">
        <v>3</v>
      </c>
    </row>
    <row r="448" spans="1:7" x14ac:dyDescent="0.2">
      <c r="A448">
        <v>4</v>
      </c>
      <c r="B448" t="s">
        <v>11</v>
      </c>
      <c r="C448" t="s">
        <v>95</v>
      </c>
      <c r="D448" t="s">
        <v>902</v>
      </c>
      <c r="E448">
        <v>10015500</v>
      </c>
      <c r="F448">
        <v>11656166.6666667</v>
      </c>
      <c r="G448">
        <v>6</v>
      </c>
    </row>
    <row r="449" spans="1:7" x14ac:dyDescent="0.2">
      <c r="A449">
        <v>28</v>
      </c>
      <c r="B449" t="s">
        <v>11</v>
      </c>
      <c r="C449" t="s">
        <v>95</v>
      </c>
      <c r="D449" t="s">
        <v>902</v>
      </c>
      <c r="E449">
        <v>9300000</v>
      </c>
      <c r="F449">
        <v>9571842.5299999993</v>
      </c>
      <c r="G449">
        <v>1</v>
      </c>
    </row>
    <row r="450" spans="1:7" x14ac:dyDescent="0.2">
      <c r="A450">
        <v>93</v>
      </c>
      <c r="B450" t="s">
        <v>11</v>
      </c>
      <c r="C450" t="s">
        <v>95</v>
      </c>
      <c r="D450" t="s">
        <v>902</v>
      </c>
      <c r="E450">
        <v>9227000</v>
      </c>
      <c r="F450">
        <v>15200000</v>
      </c>
      <c r="G450">
        <v>1</v>
      </c>
    </row>
    <row r="451" spans="1:7" x14ac:dyDescent="0.2">
      <c r="A451">
        <v>116</v>
      </c>
      <c r="B451" t="s">
        <v>11</v>
      </c>
      <c r="C451" t="s">
        <v>95</v>
      </c>
      <c r="D451" t="s">
        <v>902</v>
      </c>
      <c r="E451">
        <v>13950000</v>
      </c>
      <c r="F451">
        <v>14200062.119999999</v>
      </c>
      <c r="G451">
        <v>1</v>
      </c>
    </row>
    <row r="452" spans="1:7" x14ac:dyDescent="0.2">
      <c r="A452">
        <v>121</v>
      </c>
      <c r="B452" t="s">
        <v>11</v>
      </c>
      <c r="C452" t="s">
        <v>95</v>
      </c>
      <c r="D452" t="s">
        <v>902</v>
      </c>
      <c r="E452">
        <v>13950000</v>
      </c>
      <c r="F452">
        <v>14399555</v>
      </c>
      <c r="G452">
        <v>1</v>
      </c>
    </row>
    <row r="453" spans="1:7" x14ac:dyDescent="0.2">
      <c r="A453">
        <v>121</v>
      </c>
      <c r="B453" t="s">
        <v>11</v>
      </c>
      <c r="C453" t="s">
        <v>95</v>
      </c>
      <c r="D453" t="s">
        <v>902</v>
      </c>
      <c r="E453">
        <v>13950000</v>
      </c>
      <c r="F453">
        <v>14399555</v>
      </c>
      <c r="G453">
        <v>1</v>
      </c>
    </row>
    <row r="454" spans="1:7" x14ac:dyDescent="0.2">
      <c r="A454">
        <v>4</v>
      </c>
      <c r="B454" t="s">
        <v>73</v>
      </c>
      <c r="C454" t="s">
        <v>794</v>
      </c>
      <c r="D454" t="s">
        <v>902</v>
      </c>
      <c r="E454">
        <v>6902000</v>
      </c>
      <c r="F454">
        <v>7202000</v>
      </c>
      <c r="G454">
        <v>1</v>
      </c>
    </row>
    <row r="455" spans="1:7" x14ac:dyDescent="0.2">
      <c r="A455">
        <v>93</v>
      </c>
      <c r="B455" t="s">
        <v>73</v>
      </c>
      <c r="C455" t="s">
        <v>794</v>
      </c>
      <c r="D455" t="s">
        <v>902</v>
      </c>
      <c r="E455">
        <v>11423500</v>
      </c>
      <c r="F455">
        <v>16071298.380000001</v>
      </c>
      <c r="G455">
        <v>2</v>
      </c>
    </row>
    <row r="456" spans="1:7" x14ac:dyDescent="0.2">
      <c r="A456">
        <v>93</v>
      </c>
      <c r="B456" t="s">
        <v>73</v>
      </c>
      <c r="C456" t="s">
        <v>794</v>
      </c>
      <c r="D456" t="s">
        <v>902</v>
      </c>
      <c r="E456">
        <v>10751500</v>
      </c>
      <c r="F456">
        <v>21615003.475000001</v>
      </c>
      <c r="G456">
        <v>2</v>
      </c>
    </row>
    <row r="457" spans="1:7" x14ac:dyDescent="0.2">
      <c r="A457">
        <v>4</v>
      </c>
      <c r="B457" t="s">
        <v>74</v>
      </c>
      <c r="C457" t="s">
        <v>75</v>
      </c>
      <c r="D457" t="s">
        <v>903</v>
      </c>
      <c r="E457">
        <v>13950000</v>
      </c>
      <c r="F457">
        <v>14250000</v>
      </c>
      <c r="G457">
        <v>2</v>
      </c>
    </row>
    <row r="458" spans="1:7" x14ac:dyDescent="0.2">
      <c r="A458">
        <v>4</v>
      </c>
      <c r="B458" t="s">
        <v>74</v>
      </c>
      <c r="C458" t="s">
        <v>75</v>
      </c>
      <c r="D458" t="s">
        <v>903</v>
      </c>
      <c r="E458">
        <v>12400000</v>
      </c>
      <c r="F458">
        <v>12700000</v>
      </c>
      <c r="G458">
        <v>3</v>
      </c>
    </row>
    <row r="459" spans="1:7" x14ac:dyDescent="0.2">
      <c r="A459">
        <v>28</v>
      </c>
      <c r="B459" t="s">
        <v>74</v>
      </c>
      <c r="C459" t="s">
        <v>75</v>
      </c>
      <c r="D459" t="s">
        <v>903</v>
      </c>
      <c r="E459">
        <v>9300000</v>
      </c>
      <c r="F459">
        <v>9606025.0299999993</v>
      </c>
      <c r="G459">
        <v>3</v>
      </c>
    </row>
    <row r="460" spans="1:7" x14ac:dyDescent="0.2">
      <c r="A460">
        <v>93</v>
      </c>
      <c r="B460" t="s">
        <v>74</v>
      </c>
      <c r="C460" t="s">
        <v>75</v>
      </c>
      <c r="D460" t="s">
        <v>903</v>
      </c>
      <c r="E460">
        <v>13950000</v>
      </c>
      <c r="F460">
        <v>14200000</v>
      </c>
      <c r="G460">
        <v>1</v>
      </c>
    </row>
    <row r="461" spans="1:7" x14ac:dyDescent="0.2">
      <c r="A461">
        <v>93</v>
      </c>
      <c r="B461" t="s">
        <v>74</v>
      </c>
      <c r="C461" t="s">
        <v>75</v>
      </c>
      <c r="D461" t="s">
        <v>903</v>
      </c>
      <c r="E461">
        <v>10462500</v>
      </c>
      <c r="F461">
        <v>13167117.5</v>
      </c>
      <c r="G461">
        <v>4</v>
      </c>
    </row>
    <row r="462" spans="1:7" x14ac:dyDescent="0.2">
      <c r="A462">
        <v>88</v>
      </c>
      <c r="B462" t="s">
        <v>74</v>
      </c>
      <c r="C462" t="s">
        <v>75</v>
      </c>
      <c r="D462" t="s">
        <v>903</v>
      </c>
      <c r="E462">
        <v>9150500</v>
      </c>
      <c r="F462">
        <v>9619340.0999999996</v>
      </c>
      <c r="G462">
        <v>2</v>
      </c>
    </row>
    <row r="463" spans="1:7" x14ac:dyDescent="0.2">
      <c r="A463">
        <v>88</v>
      </c>
      <c r="B463" t="s">
        <v>74</v>
      </c>
      <c r="C463" t="s">
        <v>75</v>
      </c>
      <c r="D463" t="s">
        <v>903</v>
      </c>
      <c r="E463">
        <v>13950000</v>
      </c>
      <c r="F463">
        <v>14403642.9</v>
      </c>
      <c r="G463">
        <v>2</v>
      </c>
    </row>
    <row r="464" spans="1:7" x14ac:dyDescent="0.2">
      <c r="A464">
        <v>121</v>
      </c>
      <c r="B464" t="s">
        <v>74</v>
      </c>
      <c r="C464" t="s">
        <v>75</v>
      </c>
      <c r="D464" t="s">
        <v>903</v>
      </c>
      <c r="E464">
        <v>9300000</v>
      </c>
      <c r="F464">
        <v>9652157.5</v>
      </c>
      <c r="G464">
        <v>1</v>
      </c>
    </row>
    <row r="465" spans="1:8" x14ac:dyDescent="0.2">
      <c r="A465">
        <v>4</v>
      </c>
      <c r="B465" t="s">
        <v>105</v>
      </c>
      <c r="C465" t="s">
        <v>884</v>
      </c>
      <c r="D465" t="s">
        <v>884</v>
      </c>
      <c r="E465">
        <v>13950000</v>
      </c>
      <c r="F465">
        <v>14250000</v>
      </c>
      <c r="G465">
        <v>1</v>
      </c>
    </row>
    <row r="466" spans="1:8" x14ac:dyDescent="0.2">
      <c r="A466">
        <v>4</v>
      </c>
      <c r="B466" t="s">
        <v>105</v>
      </c>
      <c r="C466" t="s">
        <v>884</v>
      </c>
      <c r="D466" t="s">
        <v>884</v>
      </c>
      <c r="E466">
        <v>10195125</v>
      </c>
      <c r="F466">
        <v>10753500</v>
      </c>
      <c r="G466">
        <v>8</v>
      </c>
    </row>
    <row r="467" spans="1:8" x14ac:dyDescent="0.2">
      <c r="A467">
        <v>4</v>
      </c>
      <c r="B467" t="s">
        <v>105</v>
      </c>
      <c r="C467" t="s">
        <v>884</v>
      </c>
      <c r="D467" t="s">
        <v>884</v>
      </c>
      <c r="E467">
        <v>14710703.189999999</v>
      </c>
      <c r="F467">
        <v>14710703.189999999</v>
      </c>
      <c r="H467">
        <v>1</v>
      </c>
    </row>
    <row r="468" spans="1:8" x14ac:dyDescent="0.2">
      <c r="A468">
        <v>87</v>
      </c>
      <c r="B468" t="s">
        <v>105</v>
      </c>
      <c r="C468" t="s">
        <v>884</v>
      </c>
      <c r="D468" t="s">
        <v>884</v>
      </c>
      <c r="E468">
        <v>7710666.6666666698</v>
      </c>
      <c r="F468">
        <v>12786760.109999999</v>
      </c>
      <c r="G468">
        <v>3</v>
      </c>
    </row>
    <row r="469" spans="1:8" x14ac:dyDescent="0.2">
      <c r="A469">
        <v>22</v>
      </c>
      <c r="B469" t="s">
        <v>105</v>
      </c>
      <c r="C469" t="s">
        <v>884</v>
      </c>
      <c r="D469" t="s">
        <v>884</v>
      </c>
      <c r="E469">
        <v>9188000</v>
      </c>
      <c r="F469">
        <v>14913000</v>
      </c>
      <c r="G469">
        <v>1</v>
      </c>
    </row>
    <row r="470" spans="1:8" x14ac:dyDescent="0.2">
      <c r="A470">
        <v>4</v>
      </c>
      <c r="B470" t="s">
        <v>105</v>
      </c>
      <c r="C470" t="s">
        <v>884</v>
      </c>
      <c r="D470" t="s">
        <v>904</v>
      </c>
      <c r="E470">
        <v>10645400</v>
      </c>
      <c r="F470">
        <v>13170303</v>
      </c>
      <c r="G470">
        <v>5</v>
      </c>
    </row>
    <row r="471" spans="1:8" x14ac:dyDescent="0.2">
      <c r="A471">
        <v>4</v>
      </c>
      <c r="B471" t="s">
        <v>105</v>
      </c>
      <c r="C471" t="s">
        <v>884</v>
      </c>
      <c r="D471" t="s">
        <v>904</v>
      </c>
      <c r="E471">
        <v>12774250</v>
      </c>
      <c r="F471">
        <v>13140574.307499999</v>
      </c>
      <c r="G471">
        <v>4</v>
      </c>
    </row>
    <row r="472" spans="1:8" x14ac:dyDescent="0.2">
      <c r="A472">
        <v>93</v>
      </c>
      <c r="B472" t="s">
        <v>105</v>
      </c>
      <c r="C472" t="s">
        <v>884</v>
      </c>
      <c r="D472" t="s">
        <v>904</v>
      </c>
      <c r="E472">
        <v>9300000</v>
      </c>
      <c r="F472">
        <v>9650000</v>
      </c>
      <c r="G472">
        <v>1</v>
      </c>
    </row>
    <row r="473" spans="1:8" x14ac:dyDescent="0.2">
      <c r="A473">
        <v>93</v>
      </c>
      <c r="B473" t="s">
        <v>105</v>
      </c>
      <c r="C473" t="s">
        <v>884</v>
      </c>
      <c r="D473" t="s">
        <v>904</v>
      </c>
      <c r="E473">
        <v>9300000</v>
      </c>
      <c r="F473">
        <v>9650000</v>
      </c>
      <c r="G473">
        <v>1</v>
      </c>
    </row>
    <row r="474" spans="1:8" x14ac:dyDescent="0.2">
      <c r="A474">
        <v>4</v>
      </c>
      <c r="B474" t="s">
        <v>105</v>
      </c>
      <c r="C474" t="s">
        <v>488</v>
      </c>
      <c r="D474" t="s">
        <v>905</v>
      </c>
      <c r="E474">
        <v>9300000</v>
      </c>
      <c r="F474">
        <v>9600000</v>
      </c>
      <c r="G474">
        <v>1</v>
      </c>
    </row>
    <row r="475" spans="1:8" x14ac:dyDescent="0.2">
      <c r="A475">
        <v>87</v>
      </c>
      <c r="B475" t="s">
        <v>105</v>
      </c>
      <c r="C475" t="s">
        <v>488</v>
      </c>
      <c r="D475" t="s">
        <v>905</v>
      </c>
      <c r="E475">
        <v>8887750</v>
      </c>
      <c r="F475">
        <v>9438182.3499999996</v>
      </c>
      <c r="G475">
        <v>8</v>
      </c>
    </row>
    <row r="476" spans="1:8" x14ac:dyDescent="0.2">
      <c r="A476">
        <v>87</v>
      </c>
      <c r="B476" t="s">
        <v>105</v>
      </c>
      <c r="C476" t="s">
        <v>488</v>
      </c>
      <c r="D476" t="s">
        <v>905</v>
      </c>
      <c r="E476">
        <v>9292500</v>
      </c>
      <c r="F476">
        <v>9389343.5500000007</v>
      </c>
      <c r="G476">
        <v>8</v>
      </c>
    </row>
    <row r="477" spans="1:8" x14ac:dyDescent="0.2">
      <c r="A477">
        <v>93</v>
      </c>
      <c r="B477" t="s">
        <v>105</v>
      </c>
      <c r="C477" t="s">
        <v>488</v>
      </c>
      <c r="D477" t="s">
        <v>905</v>
      </c>
      <c r="E477">
        <v>13950000</v>
      </c>
      <c r="F477">
        <v>14300000</v>
      </c>
      <c r="G477">
        <v>1</v>
      </c>
    </row>
    <row r="478" spans="1:8" x14ac:dyDescent="0.2">
      <c r="A478">
        <v>93</v>
      </c>
      <c r="B478" t="s">
        <v>105</v>
      </c>
      <c r="C478" t="s">
        <v>488</v>
      </c>
      <c r="D478" t="s">
        <v>905</v>
      </c>
      <c r="E478">
        <v>13950000</v>
      </c>
      <c r="F478">
        <v>14300000</v>
      </c>
      <c r="G478">
        <v>1</v>
      </c>
    </row>
    <row r="479" spans="1:8" x14ac:dyDescent="0.2">
      <c r="A479">
        <v>116</v>
      </c>
      <c r="B479" t="s">
        <v>105</v>
      </c>
      <c r="C479" t="s">
        <v>488</v>
      </c>
      <c r="D479" t="s">
        <v>905</v>
      </c>
      <c r="E479">
        <v>13920310.3448276</v>
      </c>
      <c r="F479">
        <v>14183915.6862069</v>
      </c>
      <c r="G479">
        <v>29</v>
      </c>
    </row>
    <row r="480" spans="1:8" x14ac:dyDescent="0.2">
      <c r="A480">
        <v>101</v>
      </c>
      <c r="B480" t="s">
        <v>105</v>
      </c>
      <c r="C480" t="s">
        <v>488</v>
      </c>
      <c r="D480" t="s">
        <v>905</v>
      </c>
      <c r="E480">
        <v>13950000</v>
      </c>
      <c r="F480">
        <v>14334000</v>
      </c>
      <c r="G480">
        <v>1</v>
      </c>
    </row>
    <row r="481" spans="1:7" x14ac:dyDescent="0.2">
      <c r="A481">
        <v>101</v>
      </c>
      <c r="B481" t="s">
        <v>105</v>
      </c>
      <c r="C481" t="s">
        <v>488</v>
      </c>
      <c r="D481" t="s">
        <v>905</v>
      </c>
      <c r="E481">
        <v>13950000</v>
      </c>
      <c r="F481">
        <v>14334000</v>
      </c>
      <c r="G481">
        <v>1</v>
      </c>
    </row>
    <row r="482" spans="1:7" x14ac:dyDescent="0.2">
      <c r="A482">
        <v>4</v>
      </c>
      <c r="B482" t="s">
        <v>73</v>
      </c>
      <c r="C482" t="s">
        <v>888</v>
      </c>
      <c r="D482" t="s">
        <v>906</v>
      </c>
      <c r="E482">
        <v>13950000</v>
      </c>
      <c r="F482">
        <v>14250000</v>
      </c>
      <c r="G482">
        <v>1</v>
      </c>
    </row>
    <row r="483" spans="1:7" x14ac:dyDescent="0.2">
      <c r="A483">
        <v>28</v>
      </c>
      <c r="B483" t="s">
        <v>73</v>
      </c>
      <c r="C483" t="s">
        <v>888</v>
      </c>
      <c r="D483" t="s">
        <v>906</v>
      </c>
      <c r="E483">
        <v>9234000</v>
      </c>
      <c r="F483">
        <v>9605279.2300000004</v>
      </c>
      <c r="G483">
        <v>1</v>
      </c>
    </row>
    <row r="484" spans="1:7" x14ac:dyDescent="0.2">
      <c r="A484">
        <v>28</v>
      </c>
      <c r="B484" t="s">
        <v>73</v>
      </c>
      <c r="C484" t="s">
        <v>888</v>
      </c>
      <c r="D484" t="s">
        <v>906</v>
      </c>
      <c r="E484">
        <v>9300000</v>
      </c>
      <c r="F484">
        <v>9606025.0299999993</v>
      </c>
      <c r="G484">
        <v>1</v>
      </c>
    </row>
    <row r="485" spans="1:7" x14ac:dyDescent="0.2">
      <c r="A485">
        <v>87</v>
      </c>
      <c r="B485" t="s">
        <v>73</v>
      </c>
      <c r="C485" t="s">
        <v>888</v>
      </c>
      <c r="D485" t="s">
        <v>906</v>
      </c>
      <c r="E485">
        <v>7196000</v>
      </c>
      <c r="F485">
        <v>9567607.5</v>
      </c>
      <c r="G485">
        <v>1</v>
      </c>
    </row>
    <row r="486" spans="1:7" x14ac:dyDescent="0.2">
      <c r="A486">
        <v>87</v>
      </c>
      <c r="B486" t="s">
        <v>73</v>
      </c>
      <c r="C486" t="s">
        <v>888</v>
      </c>
      <c r="D486" t="s">
        <v>906</v>
      </c>
      <c r="E486">
        <v>9001000</v>
      </c>
      <c r="F486">
        <v>9601790</v>
      </c>
      <c r="G486">
        <v>1</v>
      </c>
    </row>
    <row r="487" spans="1:7" x14ac:dyDescent="0.2">
      <c r="A487">
        <v>116</v>
      </c>
      <c r="B487" t="s">
        <v>73</v>
      </c>
      <c r="C487" t="s">
        <v>888</v>
      </c>
      <c r="D487" t="s">
        <v>906</v>
      </c>
      <c r="E487">
        <v>9300000</v>
      </c>
      <c r="F487">
        <v>9466708.0800000001</v>
      </c>
      <c r="G487">
        <v>1</v>
      </c>
    </row>
    <row r="488" spans="1:7" x14ac:dyDescent="0.2">
      <c r="A488">
        <v>96</v>
      </c>
      <c r="B488" t="s">
        <v>73</v>
      </c>
      <c r="C488" t="s">
        <v>888</v>
      </c>
      <c r="D488" t="s">
        <v>906</v>
      </c>
      <c r="E488">
        <v>9182000</v>
      </c>
      <c r="F488">
        <v>11943359.1</v>
      </c>
      <c r="G488">
        <v>1</v>
      </c>
    </row>
    <row r="489" spans="1:7" x14ac:dyDescent="0.2">
      <c r="A489">
        <v>105</v>
      </c>
      <c r="B489" t="s">
        <v>73</v>
      </c>
      <c r="C489" t="s">
        <v>888</v>
      </c>
      <c r="D489" t="s">
        <v>906</v>
      </c>
      <c r="E489">
        <v>9300000</v>
      </c>
      <c r="F489">
        <v>9599973.5399999991</v>
      </c>
      <c r="G489">
        <v>1</v>
      </c>
    </row>
    <row r="490" spans="1:7" x14ac:dyDescent="0.2">
      <c r="A490">
        <v>4</v>
      </c>
      <c r="B490" t="s">
        <v>105</v>
      </c>
      <c r="C490" t="s">
        <v>105</v>
      </c>
      <c r="D490" t="s">
        <v>907</v>
      </c>
      <c r="E490">
        <v>6975000</v>
      </c>
      <c r="F490">
        <v>14250000</v>
      </c>
      <c r="G490">
        <v>2</v>
      </c>
    </row>
    <row r="491" spans="1:7" x14ac:dyDescent="0.2">
      <c r="A491">
        <v>28</v>
      </c>
      <c r="B491" t="s">
        <v>105</v>
      </c>
      <c r="C491" t="s">
        <v>105</v>
      </c>
      <c r="D491" t="s">
        <v>907</v>
      </c>
      <c r="E491">
        <v>13950000</v>
      </c>
      <c r="F491">
        <v>14383612.550000001</v>
      </c>
      <c r="G491">
        <v>1</v>
      </c>
    </row>
    <row r="492" spans="1:7" x14ac:dyDescent="0.2">
      <c r="A492">
        <v>93</v>
      </c>
      <c r="B492" t="s">
        <v>105</v>
      </c>
      <c r="C492" t="s">
        <v>105</v>
      </c>
      <c r="D492" t="s">
        <v>907</v>
      </c>
      <c r="E492">
        <v>13950000</v>
      </c>
      <c r="F492">
        <v>14300000</v>
      </c>
      <c r="G492">
        <v>1</v>
      </c>
    </row>
    <row r="493" spans="1:7" x14ac:dyDescent="0.2">
      <c r="A493">
        <v>93</v>
      </c>
      <c r="B493" t="s">
        <v>105</v>
      </c>
      <c r="C493" t="s">
        <v>105</v>
      </c>
      <c r="D493" t="s">
        <v>907</v>
      </c>
      <c r="E493">
        <v>13175000</v>
      </c>
      <c r="F493">
        <v>13525000</v>
      </c>
      <c r="G493">
        <v>6</v>
      </c>
    </row>
    <row r="494" spans="1:7" x14ac:dyDescent="0.2">
      <c r="A494">
        <v>101</v>
      </c>
      <c r="B494" t="s">
        <v>105</v>
      </c>
      <c r="C494" t="s">
        <v>105</v>
      </c>
      <c r="D494" t="s">
        <v>907</v>
      </c>
      <c r="E494">
        <v>10037083.3333333</v>
      </c>
      <c r="F494">
        <v>10352750</v>
      </c>
      <c r="G494">
        <v>12</v>
      </c>
    </row>
    <row r="495" spans="1:7" x14ac:dyDescent="0.2">
      <c r="A495">
        <v>121</v>
      </c>
      <c r="B495" t="s">
        <v>105</v>
      </c>
      <c r="C495" t="s">
        <v>105</v>
      </c>
      <c r="D495" t="s">
        <v>907</v>
      </c>
      <c r="E495">
        <v>9300000</v>
      </c>
      <c r="F495">
        <v>9655157.5</v>
      </c>
      <c r="G495">
        <v>1</v>
      </c>
    </row>
    <row r="496" spans="1:7" x14ac:dyDescent="0.2">
      <c r="A496">
        <v>4</v>
      </c>
      <c r="B496" t="s">
        <v>74</v>
      </c>
      <c r="C496" t="s">
        <v>786</v>
      </c>
      <c r="D496" t="s">
        <v>908</v>
      </c>
      <c r="E496">
        <v>9300000</v>
      </c>
      <c r="F496">
        <v>11460000</v>
      </c>
      <c r="G496">
        <v>5</v>
      </c>
    </row>
    <row r="497" spans="1:8" x14ac:dyDescent="0.2">
      <c r="A497">
        <v>4</v>
      </c>
      <c r="B497" t="s">
        <v>74</v>
      </c>
      <c r="C497" t="s">
        <v>786</v>
      </c>
      <c r="D497" t="s">
        <v>908</v>
      </c>
      <c r="E497">
        <v>10230000</v>
      </c>
      <c r="F497">
        <v>13320000</v>
      </c>
      <c r="G497">
        <v>5</v>
      </c>
    </row>
    <row r="498" spans="1:8" x14ac:dyDescent="0.2">
      <c r="A498">
        <v>28</v>
      </c>
      <c r="B498" t="s">
        <v>74</v>
      </c>
      <c r="C498" t="s">
        <v>786</v>
      </c>
      <c r="D498" t="s">
        <v>908</v>
      </c>
      <c r="E498">
        <v>9300000</v>
      </c>
      <c r="F498">
        <v>9587840</v>
      </c>
      <c r="G498">
        <v>1</v>
      </c>
    </row>
    <row r="499" spans="1:8" x14ac:dyDescent="0.2">
      <c r="A499">
        <v>93</v>
      </c>
      <c r="B499" t="s">
        <v>74</v>
      </c>
      <c r="C499" t="s">
        <v>786</v>
      </c>
      <c r="D499" t="s">
        <v>908</v>
      </c>
      <c r="E499">
        <v>13950000</v>
      </c>
      <c r="F499">
        <v>14200000</v>
      </c>
      <c r="G499">
        <v>1</v>
      </c>
    </row>
    <row r="500" spans="1:8" x14ac:dyDescent="0.2">
      <c r="A500">
        <v>4</v>
      </c>
      <c r="B500" t="s">
        <v>105</v>
      </c>
      <c r="C500" t="s">
        <v>105</v>
      </c>
      <c r="D500" t="s">
        <v>909</v>
      </c>
      <c r="E500">
        <v>9300000</v>
      </c>
      <c r="F500">
        <v>9721666.6666666698</v>
      </c>
      <c r="G500">
        <v>3</v>
      </c>
    </row>
    <row r="501" spans="1:8" x14ac:dyDescent="0.2">
      <c r="A501">
        <v>4</v>
      </c>
      <c r="B501" t="s">
        <v>105</v>
      </c>
      <c r="C501" t="s">
        <v>105</v>
      </c>
      <c r="D501" t="s">
        <v>909</v>
      </c>
      <c r="E501">
        <v>18253395.399999999</v>
      </c>
      <c r="F501">
        <v>18253395.399999999</v>
      </c>
      <c r="H501">
        <v>1</v>
      </c>
    </row>
    <row r="502" spans="1:8" x14ac:dyDescent="0.2">
      <c r="A502">
        <v>93</v>
      </c>
      <c r="B502" t="s">
        <v>105</v>
      </c>
      <c r="C502" t="s">
        <v>105</v>
      </c>
      <c r="D502" t="s">
        <v>909</v>
      </c>
      <c r="E502">
        <v>9293000</v>
      </c>
      <c r="F502">
        <v>9650000</v>
      </c>
      <c r="G502">
        <v>1</v>
      </c>
    </row>
    <row r="503" spans="1:8" x14ac:dyDescent="0.2">
      <c r="A503">
        <v>101</v>
      </c>
      <c r="B503" t="s">
        <v>105</v>
      </c>
      <c r="C503" t="s">
        <v>105</v>
      </c>
      <c r="D503" t="s">
        <v>909</v>
      </c>
      <c r="E503">
        <v>9271444.4444444403</v>
      </c>
      <c r="F503">
        <v>9557000</v>
      </c>
      <c r="G503">
        <v>9</v>
      </c>
    </row>
    <row r="504" spans="1:8" x14ac:dyDescent="0.2">
      <c r="A504">
        <v>4</v>
      </c>
      <c r="B504" t="s">
        <v>11</v>
      </c>
      <c r="C504" t="s">
        <v>95</v>
      </c>
      <c r="D504" t="s">
        <v>910</v>
      </c>
      <c r="E504">
        <v>8625500</v>
      </c>
      <c r="F504">
        <v>9600000</v>
      </c>
      <c r="G504">
        <v>2</v>
      </c>
    </row>
    <row r="505" spans="1:8" x14ac:dyDescent="0.2">
      <c r="A505">
        <v>28</v>
      </c>
      <c r="B505" t="s">
        <v>11</v>
      </c>
      <c r="C505" t="s">
        <v>95</v>
      </c>
      <c r="D505" t="s">
        <v>910</v>
      </c>
      <c r="E505">
        <v>9300000</v>
      </c>
      <c r="F505">
        <v>9606025.0299999993</v>
      </c>
      <c r="G505">
        <v>1</v>
      </c>
    </row>
    <row r="506" spans="1:8" x14ac:dyDescent="0.2">
      <c r="A506">
        <v>93</v>
      </c>
      <c r="B506" t="s">
        <v>11</v>
      </c>
      <c r="C506" t="s">
        <v>95</v>
      </c>
      <c r="D506" t="s">
        <v>910</v>
      </c>
      <c r="E506">
        <v>8371000</v>
      </c>
      <c r="F506">
        <v>27023300.649999999</v>
      </c>
      <c r="G506">
        <v>1</v>
      </c>
    </row>
    <row r="507" spans="1:8" x14ac:dyDescent="0.2">
      <c r="A507">
        <v>93</v>
      </c>
      <c r="B507" t="s">
        <v>11</v>
      </c>
      <c r="C507" t="s">
        <v>95</v>
      </c>
      <c r="D507" t="s">
        <v>910</v>
      </c>
      <c r="E507">
        <v>15617296.85</v>
      </c>
      <c r="F507">
        <v>15701896.09</v>
      </c>
      <c r="H507">
        <v>1</v>
      </c>
    </row>
    <row r="508" spans="1:8" x14ac:dyDescent="0.2">
      <c r="A508">
        <v>117</v>
      </c>
      <c r="B508" t="s">
        <v>11</v>
      </c>
      <c r="C508" t="s">
        <v>95</v>
      </c>
      <c r="D508" t="s">
        <v>910</v>
      </c>
      <c r="E508">
        <v>9286666.6666666698</v>
      </c>
      <c r="F508">
        <v>9511293.75</v>
      </c>
      <c r="G508">
        <v>3</v>
      </c>
    </row>
    <row r="509" spans="1:8" x14ac:dyDescent="0.2">
      <c r="A509">
        <v>117</v>
      </c>
      <c r="B509" t="s">
        <v>11</v>
      </c>
      <c r="C509" t="s">
        <v>95</v>
      </c>
      <c r="D509" t="s">
        <v>910</v>
      </c>
      <c r="E509">
        <v>8833000</v>
      </c>
      <c r="F509">
        <v>9511293.75</v>
      </c>
      <c r="G509">
        <v>1</v>
      </c>
    </row>
    <row r="510" spans="1:8" x14ac:dyDescent="0.2">
      <c r="A510">
        <v>121</v>
      </c>
      <c r="B510" t="s">
        <v>11</v>
      </c>
      <c r="C510" t="s">
        <v>95</v>
      </c>
      <c r="D510" t="s">
        <v>910</v>
      </c>
      <c r="E510">
        <v>13950000</v>
      </c>
      <c r="F510">
        <v>14503628.33</v>
      </c>
      <c r="G510">
        <v>1</v>
      </c>
    </row>
    <row r="511" spans="1:8" x14ac:dyDescent="0.2">
      <c r="A511">
        <v>121</v>
      </c>
      <c r="B511" t="s">
        <v>11</v>
      </c>
      <c r="C511" t="s">
        <v>95</v>
      </c>
      <c r="D511" t="s">
        <v>910</v>
      </c>
      <c r="E511">
        <v>13950000</v>
      </c>
      <c r="F511">
        <v>14503628.33</v>
      </c>
      <c r="G511">
        <v>1</v>
      </c>
    </row>
    <row r="512" spans="1:8" x14ac:dyDescent="0.2">
      <c r="A512">
        <v>4</v>
      </c>
      <c r="B512" t="s">
        <v>105</v>
      </c>
      <c r="C512" t="s">
        <v>884</v>
      </c>
      <c r="D512" t="s">
        <v>911</v>
      </c>
      <c r="E512">
        <v>9300000</v>
      </c>
      <c r="F512">
        <v>9850000</v>
      </c>
      <c r="G512">
        <v>1</v>
      </c>
    </row>
    <row r="513" spans="1:7" x14ac:dyDescent="0.2">
      <c r="A513">
        <v>4</v>
      </c>
      <c r="B513" t="s">
        <v>105</v>
      </c>
      <c r="C513" t="s">
        <v>884</v>
      </c>
      <c r="D513" t="s">
        <v>911</v>
      </c>
      <c r="E513">
        <v>12034333.3333333</v>
      </c>
      <c r="F513">
        <v>12733333.3333333</v>
      </c>
      <c r="G513">
        <v>3</v>
      </c>
    </row>
    <row r="514" spans="1:7" x14ac:dyDescent="0.2">
      <c r="A514">
        <v>93</v>
      </c>
      <c r="B514" t="s">
        <v>105</v>
      </c>
      <c r="C514" t="s">
        <v>884</v>
      </c>
      <c r="D514" t="s">
        <v>911</v>
      </c>
      <c r="E514">
        <v>9293000</v>
      </c>
      <c r="F514">
        <v>9600000</v>
      </c>
      <c r="G514">
        <v>1</v>
      </c>
    </row>
    <row r="515" spans="1:7" x14ac:dyDescent="0.2">
      <c r="A515">
        <v>93</v>
      </c>
      <c r="B515" t="s">
        <v>105</v>
      </c>
      <c r="C515" t="s">
        <v>884</v>
      </c>
      <c r="D515" t="s">
        <v>911</v>
      </c>
      <c r="E515">
        <v>13950000</v>
      </c>
      <c r="F515">
        <v>14250000</v>
      </c>
      <c r="G515">
        <v>2</v>
      </c>
    </row>
    <row r="516" spans="1:7" x14ac:dyDescent="0.2">
      <c r="A516">
        <v>117</v>
      </c>
      <c r="B516" t="s">
        <v>105</v>
      </c>
      <c r="C516" t="s">
        <v>884</v>
      </c>
      <c r="D516" t="s">
        <v>911</v>
      </c>
      <c r="E516">
        <v>9300000</v>
      </c>
      <c r="F516">
        <v>9511293.75</v>
      </c>
      <c r="G516">
        <v>1</v>
      </c>
    </row>
    <row r="517" spans="1:7" x14ac:dyDescent="0.2">
      <c r="A517">
        <v>93</v>
      </c>
      <c r="B517" t="s">
        <v>11</v>
      </c>
      <c r="C517" t="s">
        <v>104</v>
      </c>
      <c r="D517" t="s">
        <v>949</v>
      </c>
      <c r="E517">
        <v>8875000</v>
      </c>
      <c r="F517">
        <v>19800000</v>
      </c>
      <c r="G517">
        <v>1</v>
      </c>
    </row>
    <row r="518" spans="1:7" x14ac:dyDescent="0.2">
      <c r="A518">
        <v>93</v>
      </c>
      <c r="B518" t="s">
        <v>11</v>
      </c>
      <c r="C518" t="s">
        <v>104</v>
      </c>
      <c r="D518" t="s">
        <v>949</v>
      </c>
      <c r="E518">
        <v>8854000</v>
      </c>
      <c r="F518">
        <v>18541750.344999999</v>
      </c>
      <c r="G518">
        <v>2</v>
      </c>
    </row>
    <row r="519" spans="1:7" x14ac:dyDescent="0.2">
      <c r="A519">
        <v>27</v>
      </c>
      <c r="B519" t="s">
        <v>11</v>
      </c>
      <c r="C519" t="s">
        <v>104</v>
      </c>
      <c r="D519" t="s">
        <v>949</v>
      </c>
      <c r="E519">
        <v>7573000</v>
      </c>
      <c r="F519">
        <v>41071000</v>
      </c>
      <c r="G519">
        <v>1</v>
      </c>
    </row>
    <row r="520" spans="1:7" x14ac:dyDescent="0.2">
      <c r="A520">
        <v>32</v>
      </c>
      <c r="B520" t="s">
        <v>11</v>
      </c>
      <c r="C520" t="s">
        <v>104</v>
      </c>
      <c r="D520" t="s">
        <v>949</v>
      </c>
      <c r="E520">
        <v>9300000</v>
      </c>
      <c r="F520">
        <v>9731968.1099999994</v>
      </c>
      <c r="G520">
        <v>1</v>
      </c>
    </row>
    <row r="521" spans="1:7" x14ac:dyDescent="0.2">
      <c r="A521">
        <v>116</v>
      </c>
      <c r="B521" t="s">
        <v>11</v>
      </c>
      <c r="C521" t="s">
        <v>878</v>
      </c>
      <c r="D521" t="s">
        <v>949</v>
      </c>
      <c r="E521">
        <v>9267000</v>
      </c>
      <c r="F521">
        <v>9454572.4499999993</v>
      </c>
      <c r="G521">
        <v>1</v>
      </c>
    </row>
    <row r="522" spans="1:7" x14ac:dyDescent="0.2">
      <c r="A522">
        <v>116</v>
      </c>
      <c r="B522" t="s">
        <v>11</v>
      </c>
      <c r="C522" t="s">
        <v>878</v>
      </c>
      <c r="D522" t="s">
        <v>949</v>
      </c>
      <c r="E522">
        <v>9267000</v>
      </c>
      <c r="F522">
        <v>9454572.4499999993</v>
      </c>
      <c r="G522">
        <v>2</v>
      </c>
    </row>
    <row r="523" spans="1:7" x14ac:dyDescent="0.2">
      <c r="A523">
        <v>93</v>
      </c>
      <c r="B523" t="s">
        <v>11</v>
      </c>
      <c r="C523" t="s">
        <v>898</v>
      </c>
      <c r="D523" t="s">
        <v>949</v>
      </c>
      <c r="E523">
        <v>13949000</v>
      </c>
      <c r="F523">
        <v>14449995.17</v>
      </c>
      <c r="G523">
        <v>2</v>
      </c>
    </row>
    <row r="524" spans="1:7" x14ac:dyDescent="0.2">
      <c r="A524">
        <v>93</v>
      </c>
      <c r="B524" t="s">
        <v>13</v>
      </c>
      <c r="C524" t="s">
        <v>1437</v>
      </c>
      <c r="D524" t="s">
        <v>949</v>
      </c>
      <c r="E524">
        <v>8875000</v>
      </c>
      <c r="F524">
        <v>9600000</v>
      </c>
      <c r="G524">
        <v>1</v>
      </c>
    </row>
    <row r="525" spans="1:7" x14ac:dyDescent="0.2">
      <c r="A525">
        <v>117</v>
      </c>
      <c r="B525" t="s">
        <v>13</v>
      </c>
      <c r="C525" t="s">
        <v>1437</v>
      </c>
      <c r="D525" t="s">
        <v>949</v>
      </c>
      <c r="E525">
        <v>7657000</v>
      </c>
      <c r="F525">
        <v>9511293.75</v>
      </c>
      <c r="G525">
        <v>1</v>
      </c>
    </row>
    <row r="526" spans="1:7" x14ac:dyDescent="0.2">
      <c r="A526">
        <v>4</v>
      </c>
      <c r="B526" t="s">
        <v>11</v>
      </c>
      <c r="C526" t="s">
        <v>84</v>
      </c>
      <c r="D526" t="s">
        <v>950</v>
      </c>
      <c r="E526">
        <v>8626285.7142857108</v>
      </c>
      <c r="F526">
        <v>10928571.428571399</v>
      </c>
      <c r="G526">
        <v>7</v>
      </c>
    </row>
    <row r="527" spans="1:7" x14ac:dyDescent="0.2">
      <c r="A527">
        <v>4</v>
      </c>
      <c r="B527" t="s">
        <v>11</v>
      </c>
      <c r="C527" t="s">
        <v>84</v>
      </c>
      <c r="D527" t="s">
        <v>950</v>
      </c>
      <c r="E527">
        <v>10075000</v>
      </c>
      <c r="F527">
        <v>11891666.6666667</v>
      </c>
      <c r="G527">
        <v>6</v>
      </c>
    </row>
    <row r="528" spans="1:7" x14ac:dyDescent="0.2">
      <c r="A528">
        <v>28</v>
      </c>
      <c r="B528" t="s">
        <v>11</v>
      </c>
      <c r="C528" t="s">
        <v>84</v>
      </c>
      <c r="D528" t="s">
        <v>950</v>
      </c>
      <c r="E528">
        <v>9296500</v>
      </c>
      <c r="F528">
        <v>9596892.9649999999</v>
      </c>
      <c r="G528">
        <v>2</v>
      </c>
    </row>
    <row r="529" spans="1:7" x14ac:dyDescent="0.2">
      <c r="A529">
        <v>87</v>
      </c>
      <c r="B529" t="s">
        <v>11</v>
      </c>
      <c r="C529" t="s">
        <v>84</v>
      </c>
      <c r="D529" t="s">
        <v>950</v>
      </c>
      <c r="E529">
        <v>9300000</v>
      </c>
      <c r="F529">
        <v>9567607.5</v>
      </c>
      <c r="G529">
        <v>1</v>
      </c>
    </row>
    <row r="530" spans="1:7" x14ac:dyDescent="0.2">
      <c r="A530">
        <v>93</v>
      </c>
      <c r="B530" t="s">
        <v>11</v>
      </c>
      <c r="C530" t="s">
        <v>84</v>
      </c>
      <c r="D530" t="s">
        <v>950</v>
      </c>
      <c r="E530">
        <v>13950000</v>
      </c>
      <c r="F530">
        <v>14350000</v>
      </c>
      <c r="G530">
        <v>1</v>
      </c>
    </row>
    <row r="531" spans="1:7" x14ac:dyDescent="0.2">
      <c r="A531">
        <v>93</v>
      </c>
      <c r="B531" t="s">
        <v>11</v>
      </c>
      <c r="C531" t="s">
        <v>84</v>
      </c>
      <c r="D531" t="s">
        <v>950</v>
      </c>
      <c r="E531">
        <v>13950000</v>
      </c>
      <c r="F531">
        <v>14350000</v>
      </c>
      <c r="G531">
        <v>1</v>
      </c>
    </row>
    <row r="532" spans="1:7" x14ac:dyDescent="0.2">
      <c r="A532">
        <v>121</v>
      </c>
      <c r="B532" t="s">
        <v>11</v>
      </c>
      <c r="C532" t="s">
        <v>84</v>
      </c>
      <c r="D532" t="s">
        <v>950</v>
      </c>
      <c r="E532">
        <v>9300000</v>
      </c>
      <c r="F532">
        <v>9645157.5</v>
      </c>
      <c r="G532">
        <v>1</v>
      </c>
    </row>
    <row r="533" spans="1:7" x14ac:dyDescent="0.2">
      <c r="A533">
        <v>28</v>
      </c>
      <c r="B533" t="s">
        <v>73</v>
      </c>
      <c r="C533" t="s">
        <v>890</v>
      </c>
      <c r="D533" t="s">
        <v>953</v>
      </c>
      <c r="E533">
        <v>6200000</v>
      </c>
      <c r="F533">
        <v>9606025.0299999993</v>
      </c>
      <c r="G533">
        <v>3</v>
      </c>
    </row>
    <row r="534" spans="1:7" x14ac:dyDescent="0.2">
      <c r="A534">
        <v>87</v>
      </c>
      <c r="B534" t="s">
        <v>73</v>
      </c>
      <c r="C534" t="s">
        <v>890</v>
      </c>
      <c r="D534" t="s">
        <v>953</v>
      </c>
      <c r="E534">
        <v>9085000</v>
      </c>
      <c r="F534">
        <v>27215583.359999999</v>
      </c>
      <c r="G534">
        <v>1</v>
      </c>
    </row>
    <row r="535" spans="1:7" x14ac:dyDescent="0.2">
      <c r="A535">
        <v>32</v>
      </c>
      <c r="B535" t="s">
        <v>73</v>
      </c>
      <c r="C535" t="s">
        <v>890</v>
      </c>
      <c r="D535" t="s">
        <v>953</v>
      </c>
      <c r="E535">
        <v>9300000</v>
      </c>
      <c r="F535">
        <v>10095156.83</v>
      </c>
      <c r="G535">
        <v>1</v>
      </c>
    </row>
    <row r="536" spans="1:7" x14ac:dyDescent="0.2">
      <c r="A536">
        <v>121</v>
      </c>
      <c r="B536" t="s">
        <v>73</v>
      </c>
      <c r="C536" t="s">
        <v>890</v>
      </c>
      <c r="D536" t="s">
        <v>953</v>
      </c>
      <c r="E536">
        <v>9300000</v>
      </c>
      <c r="F536">
        <v>9655157.5</v>
      </c>
      <c r="G536">
        <v>1</v>
      </c>
    </row>
    <row r="537" spans="1:7" x14ac:dyDescent="0.2">
      <c r="A537">
        <v>4</v>
      </c>
      <c r="B537" t="s">
        <v>74</v>
      </c>
      <c r="C537" t="s">
        <v>786</v>
      </c>
      <c r="D537" t="s">
        <v>955</v>
      </c>
      <c r="E537">
        <v>9056333.3333333302</v>
      </c>
      <c r="F537">
        <v>20467840.626666699</v>
      </c>
      <c r="G537">
        <v>3</v>
      </c>
    </row>
    <row r="538" spans="1:7" x14ac:dyDescent="0.2">
      <c r="A538">
        <v>4</v>
      </c>
      <c r="B538" t="s">
        <v>74</v>
      </c>
      <c r="C538" t="s">
        <v>786</v>
      </c>
      <c r="D538" t="s">
        <v>955</v>
      </c>
      <c r="E538">
        <v>7070000</v>
      </c>
      <c r="F538">
        <v>23820000</v>
      </c>
      <c r="G538">
        <v>1</v>
      </c>
    </row>
    <row r="539" spans="1:7" x14ac:dyDescent="0.2">
      <c r="A539">
        <v>28</v>
      </c>
      <c r="B539" t="s">
        <v>74</v>
      </c>
      <c r="C539" t="s">
        <v>786</v>
      </c>
      <c r="D539" t="s">
        <v>955</v>
      </c>
      <c r="E539">
        <v>9300000</v>
      </c>
      <c r="F539">
        <v>9606025.0299999993</v>
      </c>
      <c r="G539">
        <v>1</v>
      </c>
    </row>
    <row r="540" spans="1:7" x14ac:dyDescent="0.2">
      <c r="A540">
        <v>87</v>
      </c>
      <c r="B540" t="s">
        <v>74</v>
      </c>
      <c r="C540" t="s">
        <v>786</v>
      </c>
      <c r="D540" t="s">
        <v>955</v>
      </c>
      <c r="E540">
        <v>6173666.6666666698</v>
      </c>
      <c r="F540">
        <v>9513883.2666666694</v>
      </c>
      <c r="G540">
        <v>3</v>
      </c>
    </row>
    <row r="541" spans="1:7" x14ac:dyDescent="0.2">
      <c r="A541">
        <v>93</v>
      </c>
      <c r="B541" t="s">
        <v>74</v>
      </c>
      <c r="C541" t="s">
        <v>786</v>
      </c>
      <c r="D541" t="s">
        <v>955</v>
      </c>
      <c r="E541">
        <v>8570666.6666666698</v>
      </c>
      <c r="F541">
        <v>13940000</v>
      </c>
      <c r="G541">
        <v>3</v>
      </c>
    </row>
    <row r="542" spans="1:7" x14ac:dyDescent="0.2">
      <c r="A542">
        <v>105</v>
      </c>
      <c r="B542" t="s">
        <v>74</v>
      </c>
      <c r="C542" t="s">
        <v>786</v>
      </c>
      <c r="D542" t="s">
        <v>955</v>
      </c>
      <c r="E542">
        <v>13950000</v>
      </c>
      <c r="F542">
        <v>14338787.18</v>
      </c>
      <c r="G542">
        <v>1</v>
      </c>
    </row>
    <row r="543" spans="1:7" x14ac:dyDescent="0.2">
      <c r="A543">
        <v>105</v>
      </c>
      <c r="B543" t="s">
        <v>74</v>
      </c>
      <c r="C543" t="s">
        <v>786</v>
      </c>
      <c r="D543" t="s">
        <v>955</v>
      </c>
      <c r="E543">
        <v>11625000</v>
      </c>
      <c r="F543">
        <v>11969380.359999999</v>
      </c>
      <c r="G543">
        <v>2</v>
      </c>
    </row>
    <row r="544" spans="1:7" x14ac:dyDescent="0.2">
      <c r="A544">
        <v>87</v>
      </c>
      <c r="B544" t="s">
        <v>105</v>
      </c>
      <c r="C544" t="s">
        <v>884</v>
      </c>
      <c r="D544" t="s">
        <v>956</v>
      </c>
      <c r="E544">
        <v>11618000</v>
      </c>
      <c r="F544">
        <v>11998328.475</v>
      </c>
      <c r="G544">
        <v>2</v>
      </c>
    </row>
    <row r="545" spans="1:7" x14ac:dyDescent="0.2">
      <c r="A545">
        <v>4</v>
      </c>
      <c r="B545" t="s">
        <v>105</v>
      </c>
      <c r="C545" t="s">
        <v>108</v>
      </c>
      <c r="D545" t="s">
        <v>957</v>
      </c>
      <c r="E545">
        <v>13950000</v>
      </c>
      <c r="F545">
        <v>14275000</v>
      </c>
      <c r="G545">
        <v>2</v>
      </c>
    </row>
    <row r="546" spans="1:7" x14ac:dyDescent="0.2">
      <c r="A546">
        <v>4</v>
      </c>
      <c r="B546" t="s">
        <v>105</v>
      </c>
      <c r="C546" t="s">
        <v>108</v>
      </c>
      <c r="D546" t="s">
        <v>957</v>
      </c>
      <c r="E546">
        <v>12365000</v>
      </c>
      <c r="F546">
        <v>12736666.6666667</v>
      </c>
      <c r="G546">
        <v>3</v>
      </c>
    </row>
    <row r="547" spans="1:7" x14ac:dyDescent="0.2">
      <c r="A547">
        <v>93</v>
      </c>
      <c r="B547" t="s">
        <v>105</v>
      </c>
      <c r="C547" t="s">
        <v>108</v>
      </c>
      <c r="D547" t="s">
        <v>957</v>
      </c>
      <c r="E547">
        <v>6151666.6666666698</v>
      </c>
      <c r="F547">
        <v>9550000</v>
      </c>
      <c r="G547">
        <v>3</v>
      </c>
    </row>
    <row r="548" spans="1:7" x14ac:dyDescent="0.2">
      <c r="A548">
        <v>121</v>
      </c>
      <c r="B548" t="s">
        <v>105</v>
      </c>
      <c r="C548" t="s">
        <v>108</v>
      </c>
      <c r="D548" t="s">
        <v>957</v>
      </c>
      <c r="E548">
        <v>9300000</v>
      </c>
      <c r="F548">
        <v>9655157.5</v>
      </c>
      <c r="G548">
        <v>1</v>
      </c>
    </row>
    <row r="549" spans="1:7" x14ac:dyDescent="0.2">
      <c r="A549">
        <v>4</v>
      </c>
      <c r="B549" t="s">
        <v>103</v>
      </c>
      <c r="C549" t="s">
        <v>109</v>
      </c>
      <c r="D549" t="s">
        <v>958</v>
      </c>
      <c r="E549">
        <v>9169000</v>
      </c>
      <c r="F549">
        <v>9600000</v>
      </c>
      <c r="G549">
        <v>1</v>
      </c>
    </row>
    <row r="550" spans="1:7" x14ac:dyDescent="0.2">
      <c r="A550">
        <v>93</v>
      </c>
      <c r="B550" t="s">
        <v>103</v>
      </c>
      <c r="C550" t="s">
        <v>109</v>
      </c>
      <c r="D550" t="s">
        <v>958</v>
      </c>
      <c r="E550">
        <v>10692666.6666667</v>
      </c>
      <c r="F550">
        <v>13865521.293333299</v>
      </c>
      <c r="G550">
        <v>6</v>
      </c>
    </row>
    <row r="551" spans="1:7" x14ac:dyDescent="0.2">
      <c r="A551">
        <v>88</v>
      </c>
      <c r="B551" t="s">
        <v>103</v>
      </c>
      <c r="C551" t="s">
        <v>109</v>
      </c>
      <c r="D551" t="s">
        <v>958</v>
      </c>
      <c r="E551">
        <v>9300000</v>
      </c>
      <c r="F551">
        <v>9620978.5999999996</v>
      </c>
      <c r="G551">
        <v>1</v>
      </c>
    </row>
    <row r="552" spans="1:7" x14ac:dyDescent="0.2">
      <c r="A552">
        <v>105</v>
      </c>
      <c r="B552" t="s">
        <v>103</v>
      </c>
      <c r="C552" t="s">
        <v>109</v>
      </c>
      <c r="D552" t="s">
        <v>958</v>
      </c>
      <c r="E552">
        <v>9300000</v>
      </c>
      <c r="F552">
        <v>9599973.5399999991</v>
      </c>
      <c r="G552">
        <v>1</v>
      </c>
    </row>
    <row r="553" spans="1:7" x14ac:dyDescent="0.2">
      <c r="A553">
        <v>4</v>
      </c>
      <c r="B553" t="s">
        <v>12</v>
      </c>
      <c r="C553" t="s">
        <v>12</v>
      </c>
      <c r="D553" t="s">
        <v>959</v>
      </c>
      <c r="E553">
        <v>7909000</v>
      </c>
      <c r="F553">
        <v>41609000</v>
      </c>
      <c r="G553">
        <v>1</v>
      </c>
    </row>
    <row r="554" spans="1:7" x14ac:dyDescent="0.2">
      <c r="A554">
        <v>27</v>
      </c>
      <c r="B554" t="s">
        <v>12</v>
      </c>
      <c r="C554" t="s">
        <v>12</v>
      </c>
      <c r="D554" t="s">
        <v>959</v>
      </c>
      <c r="E554">
        <v>5811000</v>
      </c>
      <c r="F554">
        <v>73797000</v>
      </c>
      <c r="G554">
        <v>1</v>
      </c>
    </row>
    <row r="555" spans="1:7" x14ac:dyDescent="0.2">
      <c r="A555">
        <v>22</v>
      </c>
      <c r="B555" t="s">
        <v>12</v>
      </c>
      <c r="C555" t="s">
        <v>12</v>
      </c>
      <c r="D555" t="s">
        <v>959</v>
      </c>
      <c r="E555">
        <v>8665000</v>
      </c>
      <c r="F555">
        <v>51665000</v>
      </c>
      <c r="G555">
        <v>1</v>
      </c>
    </row>
    <row r="556" spans="1:7" x14ac:dyDescent="0.2">
      <c r="A556">
        <v>22</v>
      </c>
      <c r="B556" t="s">
        <v>12</v>
      </c>
      <c r="C556" t="s">
        <v>12</v>
      </c>
      <c r="D556" t="s">
        <v>959</v>
      </c>
      <c r="E556">
        <v>7951000</v>
      </c>
      <c r="F556">
        <v>38151000</v>
      </c>
      <c r="G556">
        <v>1</v>
      </c>
    </row>
    <row r="557" spans="1:7" x14ac:dyDescent="0.2">
      <c r="A557">
        <v>96</v>
      </c>
      <c r="B557" t="s">
        <v>12</v>
      </c>
      <c r="C557" t="s">
        <v>12</v>
      </c>
      <c r="D557" t="s">
        <v>959</v>
      </c>
      <c r="E557">
        <v>9300000</v>
      </c>
      <c r="F557">
        <v>9583199.5</v>
      </c>
      <c r="G557">
        <v>1</v>
      </c>
    </row>
    <row r="558" spans="1:7" x14ac:dyDescent="0.2">
      <c r="A558">
        <v>108</v>
      </c>
      <c r="B558" t="s">
        <v>12</v>
      </c>
      <c r="C558" t="s">
        <v>12</v>
      </c>
      <c r="D558" t="s">
        <v>959</v>
      </c>
      <c r="E558">
        <v>8323500</v>
      </c>
      <c r="F558">
        <v>8448500</v>
      </c>
      <c r="G558">
        <v>2</v>
      </c>
    </row>
    <row r="559" spans="1:7" x14ac:dyDescent="0.2">
      <c r="A559">
        <v>93</v>
      </c>
      <c r="B559" t="s">
        <v>11</v>
      </c>
      <c r="C559" t="s">
        <v>898</v>
      </c>
      <c r="D559" t="s">
        <v>898</v>
      </c>
      <c r="E559">
        <v>9286500</v>
      </c>
      <c r="F559">
        <v>10978389.435000001</v>
      </c>
      <c r="G559">
        <v>2</v>
      </c>
    </row>
    <row r="560" spans="1:7" x14ac:dyDescent="0.2">
      <c r="A560">
        <v>93</v>
      </c>
      <c r="B560" t="s">
        <v>11</v>
      </c>
      <c r="C560" t="s">
        <v>898</v>
      </c>
      <c r="D560" t="s">
        <v>898</v>
      </c>
      <c r="E560">
        <v>9227500</v>
      </c>
      <c r="F560">
        <v>12312159.810000001</v>
      </c>
      <c r="G560">
        <v>2</v>
      </c>
    </row>
    <row r="561" spans="1:7" x14ac:dyDescent="0.2">
      <c r="A561">
        <v>32</v>
      </c>
      <c r="B561" t="s">
        <v>11</v>
      </c>
      <c r="C561" t="s">
        <v>898</v>
      </c>
      <c r="D561" t="s">
        <v>898</v>
      </c>
      <c r="E561">
        <v>9286000</v>
      </c>
      <c r="F561">
        <v>9891459.8499999996</v>
      </c>
      <c r="G561">
        <v>1</v>
      </c>
    </row>
    <row r="562" spans="1:7" x14ac:dyDescent="0.2">
      <c r="A562">
        <v>117</v>
      </c>
      <c r="B562" t="s">
        <v>11</v>
      </c>
      <c r="C562" t="s">
        <v>898</v>
      </c>
      <c r="D562" t="s">
        <v>898</v>
      </c>
      <c r="E562">
        <v>9267500</v>
      </c>
      <c r="F562">
        <v>9478793.75</v>
      </c>
      <c r="G562">
        <v>4</v>
      </c>
    </row>
    <row r="563" spans="1:7" x14ac:dyDescent="0.2">
      <c r="A563">
        <v>93</v>
      </c>
      <c r="B563" t="s">
        <v>103</v>
      </c>
      <c r="C563" t="s">
        <v>109</v>
      </c>
      <c r="D563" t="s">
        <v>960</v>
      </c>
      <c r="E563">
        <v>11307500</v>
      </c>
      <c r="F563">
        <v>12050000</v>
      </c>
      <c r="G563">
        <v>2</v>
      </c>
    </row>
    <row r="564" spans="1:7" x14ac:dyDescent="0.2">
      <c r="A564">
        <v>93</v>
      </c>
      <c r="B564" t="s">
        <v>103</v>
      </c>
      <c r="C564" t="s">
        <v>109</v>
      </c>
      <c r="D564" t="s">
        <v>960</v>
      </c>
      <c r="E564">
        <v>11202500</v>
      </c>
      <c r="F564">
        <v>14439073.095000001</v>
      </c>
      <c r="G564">
        <v>2</v>
      </c>
    </row>
    <row r="565" spans="1:7" x14ac:dyDescent="0.2">
      <c r="A565">
        <v>88</v>
      </c>
      <c r="B565" t="s">
        <v>103</v>
      </c>
      <c r="C565" t="s">
        <v>109</v>
      </c>
      <c r="D565" t="s">
        <v>960</v>
      </c>
      <c r="E565">
        <v>9300000</v>
      </c>
      <c r="F565">
        <v>9709243.9399999995</v>
      </c>
      <c r="G565">
        <v>1</v>
      </c>
    </row>
    <row r="566" spans="1:7" x14ac:dyDescent="0.2">
      <c r="A566">
        <v>88</v>
      </c>
      <c r="B566" t="s">
        <v>103</v>
      </c>
      <c r="C566" t="s">
        <v>109</v>
      </c>
      <c r="D566" t="s">
        <v>960</v>
      </c>
      <c r="E566">
        <v>9300000</v>
      </c>
      <c r="F566">
        <v>9665111.2699999996</v>
      </c>
      <c r="G566">
        <v>2</v>
      </c>
    </row>
    <row r="567" spans="1:7" x14ac:dyDescent="0.2">
      <c r="A567">
        <v>121</v>
      </c>
      <c r="B567" t="s">
        <v>11</v>
      </c>
      <c r="C567" t="s">
        <v>523</v>
      </c>
      <c r="D567" t="s">
        <v>961</v>
      </c>
      <c r="E567">
        <v>13950000</v>
      </c>
      <c r="F567">
        <v>14422720</v>
      </c>
      <c r="G567">
        <v>1</v>
      </c>
    </row>
    <row r="568" spans="1:7" x14ac:dyDescent="0.2">
      <c r="A568">
        <v>121</v>
      </c>
      <c r="B568" t="s">
        <v>11</v>
      </c>
      <c r="C568" t="s">
        <v>523</v>
      </c>
      <c r="D568" t="s">
        <v>961</v>
      </c>
      <c r="E568">
        <v>9293000</v>
      </c>
      <c r="F568">
        <v>9655078.4000000004</v>
      </c>
      <c r="G568">
        <v>1</v>
      </c>
    </row>
    <row r="569" spans="1:7" x14ac:dyDescent="0.2">
      <c r="A569">
        <v>105</v>
      </c>
      <c r="B569" t="s">
        <v>11</v>
      </c>
      <c r="C569" t="s">
        <v>523</v>
      </c>
      <c r="D569" t="s">
        <v>961</v>
      </c>
      <c r="E569">
        <v>9300000</v>
      </c>
      <c r="F569">
        <v>9599973.5399999991</v>
      </c>
      <c r="G569">
        <v>1</v>
      </c>
    </row>
    <row r="570" spans="1:7" x14ac:dyDescent="0.2">
      <c r="A570">
        <v>120</v>
      </c>
      <c r="B570" t="s">
        <v>11</v>
      </c>
      <c r="C570" t="s">
        <v>523</v>
      </c>
      <c r="D570" t="s">
        <v>961</v>
      </c>
      <c r="E570">
        <v>9300000</v>
      </c>
      <c r="F570">
        <v>10394180.67</v>
      </c>
      <c r="G570">
        <v>1</v>
      </c>
    </row>
    <row r="571" spans="1:7" x14ac:dyDescent="0.2">
      <c r="A571">
        <v>93</v>
      </c>
      <c r="B571" t="s">
        <v>11</v>
      </c>
      <c r="C571" t="s">
        <v>83</v>
      </c>
      <c r="D571" t="s">
        <v>962</v>
      </c>
      <c r="E571">
        <v>9297000</v>
      </c>
      <c r="F571">
        <v>9597899.5399999991</v>
      </c>
      <c r="G571">
        <v>1</v>
      </c>
    </row>
    <row r="572" spans="1:7" x14ac:dyDescent="0.2">
      <c r="A572">
        <v>87</v>
      </c>
      <c r="B572" t="s">
        <v>11</v>
      </c>
      <c r="C572" t="s">
        <v>84</v>
      </c>
      <c r="D572" t="s">
        <v>993</v>
      </c>
      <c r="E572">
        <v>9300000</v>
      </c>
      <c r="F572">
        <v>9601790</v>
      </c>
      <c r="G572">
        <v>1</v>
      </c>
    </row>
    <row r="573" spans="1:7" x14ac:dyDescent="0.2">
      <c r="A573">
        <v>121</v>
      </c>
      <c r="B573" t="s">
        <v>11</v>
      </c>
      <c r="C573" t="s">
        <v>84</v>
      </c>
      <c r="D573" t="s">
        <v>993</v>
      </c>
      <c r="E573">
        <v>13950000</v>
      </c>
      <c r="F573">
        <v>14394555</v>
      </c>
      <c r="G573">
        <v>1</v>
      </c>
    </row>
    <row r="574" spans="1:7" x14ac:dyDescent="0.2">
      <c r="A574">
        <v>121</v>
      </c>
      <c r="B574" t="s">
        <v>11</v>
      </c>
      <c r="C574" t="s">
        <v>84</v>
      </c>
      <c r="D574" t="s">
        <v>993</v>
      </c>
      <c r="E574">
        <v>13950000</v>
      </c>
      <c r="F574">
        <v>14394555</v>
      </c>
      <c r="G574">
        <v>1</v>
      </c>
    </row>
    <row r="575" spans="1:7" x14ac:dyDescent="0.2">
      <c r="A575">
        <v>4</v>
      </c>
      <c r="B575" t="s">
        <v>105</v>
      </c>
      <c r="C575" t="s">
        <v>107</v>
      </c>
      <c r="D575" t="s">
        <v>994</v>
      </c>
      <c r="E575">
        <v>9289500</v>
      </c>
      <c r="F575">
        <v>9600000</v>
      </c>
      <c r="G575">
        <v>2</v>
      </c>
    </row>
    <row r="576" spans="1:7" x14ac:dyDescent="0.2">
      <c r="A576">
        <v>4</v>
      </c>
      <c r="B576" t="s">
        <v>105</v>
      </c>
      <c r="C576" t="s">
        <v>107</v>
      </c>
      <c r="D576" t="s">
        <v>994</v>
      </c>
      <c r="E576">
        <v>8749000</v>
      </c>
      <c r="F576">
        <v>9049000</v>
      </c>
      <c r="G576">
        <v>1</v>
      </c>
    </row>
    <row r="577" spans="1:7" x14ac:dyDescent="0.2">
      <c r="A577">
        <v>27</v>
      </c>
      <c r="B577" t="s">
        <v>105</v>
      </c>
      <c r="C577" t="s">
        <v>107</v>
      </c>
      <c r="D577" t="s">
        <v>994</v>
      </c>
      <c r="E577">
        <v>9247000</v>
      </c>
      <c r="F577">
        <v>20946000</v>
      </c>
      <c r="G577">
        <v>1</v>
      </c>
    </row>
    <row r="578" spans="1:7" x14ac:dyDescent="0.2">
      <c r="A578">
        <v>27</v>
      </c>
      <c r="B578" t="s">
        <v>105</v>
      </c>
      <c r="C578" t="s">
        <v>107</v>
      </c>
      <c r="D578" t="s">
        <v>994</v>
      </c>
      <c r="E578">
        <v>8581000</v>
      </c>
      <c r="F578">
        <v>29948000</v>
      </c>
      <c r="G578">
        <v>1</v>
      </c>
    </row>
    <row r="579" spans="1:7" x14ac:dyDescent="0.2">
      <c r="A579">
        <v>93</v>
      </c>
      <c r="B579" t="s">
        <v>11</v>
      </c>
      <c r="C579" t="s">
        <v>104</v>
      </c>
      <c r="D579" t="s">
        <v>995</v>
      </c>
      <c r="E579">
        <v>9009000</v>
      </c>
      <c r="F579">
        <v>26349701.195</v>
      </c>
      <c r="G579">
        <v>2</v>
      </c>
    </row>
    <row r="580" spans="1:7" x14ac:dyDescent="0.2">
      <c r="A580">
        <v>32</v>
      </c>
      <c r="B580" t="s">
        <v>11</v>
      </c>
      <c r="C580" t="s">
        <v>104</v>
      </c>
      <c r="D580" t="s">
        <v>995</v>
      </c>
      <c r="E580">
        <v>9263500</v>
      </c>
      <c r="F580">
        <v>9951433.0899999999</v>
      </c>
      <c r="G580">
        <v>2</v>
      </c>
    </row>
    <row r="581" spans="1:7" x14ac:dyDescent="0.2">
      <c r="A581">
        <v>28</v>
      </c>
      <c r="B581" t="s">
        <v>73</v>
      </c>
      <c r="C581" t="s">
        <v>888</v>
      </c>
      <c r="D581" t="s">
        <v>996</v>
      </c>
      <c r="E581">
        <v>9213500</v>
      </c>
      <c r="F581">
        <v>9605047.5800000001</v>
      </c>
      <c r="G581">
        <v>2</v>
      </c>
    </row>
    <row r="582" spans="1:7" x14ac:dyDescent="0.2">
      <c r="A582">
        <v>28</v>
      </c>
      <c r="B582" t="s">
        <v>73</v>
      </c>
      <c r="C582" t="s">
        <v>888</v>
      </c>
      <c r="D582" t="s">
        <v>996</v>
      </c>
      <c r="E582">
        <v>11538500</v>
      </c>
      <c r="F582">
        <v>11976750.09</v>
      </c>
      <c r="G582">
        <v>2</v>
      </c>
    </row>
    <row r="583" spans="1:7" x14ac:dyDescent="0.2">
      <c r="A583">
        <v>87</v>
      </c>
      <c r="B583" t="s">
        <v>73</v>
      </c>
      <c r="C583" t="s">
        <v>888</v>
      </c>
      <c r="D583" t="s">
        <v>996</v>
      </c>
      <c r="E583">
        <v>8161000</v>
      </c>
      <c r="F583">
        <v>9601790</v>
      </c>
      <c r="G583">
        <v>1</v>
      </c>
    </row>
    <row r="584" spans="1:7" x14ac:dyDescent="0.2">
      <c r="A584">
        <v>117</v>
      </c>
      <c r="B584" t="s">
        <v>73</v>
      </c>
      <c r="C584" t="s">
        <v>888</v>
      </c>
      <c r="D584" t="s">
        <v>996</v>
      </c>
      <c r="E584">
        <v>9247000</v>
      </c>
      <c r="F584">
        <v>9511293.75</v>
      </c>
      <c r="G584">
        <v>1</v>
      </c>
    </row>
    <row r="585" spans="1:7" x14ac:dyDescent="0.2">
      <c r="A585">
        <v>105</v>
      </c>
      <c r="B585" t="s">
        <v>73</v>
      </c>
      <c r="C585" t="s">
        <v>888</v>
      </c>
      <c r="D585" t="s">
        <v>996</v>
      </c>
      <c r="E585">
        <v>9300000</v>
      </c>
      <c r="F585">
        <v>9599973.5399999991</v>
      </c>
      <c r="G585">
        <v>1</v>
      </c>
    </row>
    <row r="586" spans="1:7" x14ac:dyDescent="0.2">
      <c r="A586">
        <v>105</v>
      </c>
      <c r="B586" t="s">
        <v>73</v>
      </c>
      <c r="C586" t="s">
        <v>888</v>
      </c>
      <c r="D586" t="s">
        <v>996</v>
      </c>
      <c r="E586">
        <v>9300000</v>
      </c>
      <c r="F586">
        <v>9599973.5399999991</v>
      </c>
      <c r="G586">
        <v>2</v>
      </c>
    </row>
    <row r="587" spans="1:7" x14ac:dyDescent="0.2">
      <c r="A587">
        <v>4</v>
      </c>
      <c r="B587" t="s">
        <v>103</v>
      </c>
      <c r="C587" t="s">
        <v>103</v>
      </c>
      <c r="D587" t="s">
        <v>997</v>
      </c>
      <c r="E587">
        <v>9300000</v>
      </c>
      <c r="F587">
        <v>9600000</v>
      </c>
      <c r="G587">
        <v>2</v>
      </c>
    </row>
    <row r="588" spans="1:7" x14ac:dyDescent="0.2">
      <c r="A588">
        <v>93</v>
      </c>
      <c r="B588" t="s">
        <v>103</v>
      </c>
      <c r="C588" t="s">
        <v>103</v>
      </c>
      <c r="D588" t="s">
        <v>997</v>
      </c>
      <c r="E588">
        <v>8371000</v>
      </c>
      <c r="F588">
        <v>24481000</v>
      </c>
      <c r="G588">
        <v>1</v>
      </c>
    </row>
    <row r="589" spans="1:7" x14ac:dyDescent="0.2">
      <c r="A589">
        <v>28</v>
      </c>
      <c r="B589" t="s">
        <v>74</v>
      </c>
      <c r="C589" t="s">
        <v>72</v>
      </c>
      <c r="D589" t="s">
        <v>998</v>
      </c>
      <c r="E589">
        <v>9278800</v>
      </c>
      <c r="F589">
        <v>9587600.4399999995</v>
      </c>
      <c r="G589">
        <v>5</v>
      </c>
    </row>
    <row r="590" spans="1:7" x14ac:dyDescent="0.2">
      <c r="A590">
        <v>87</v>
      </c>
      <c r="B590" t="s">
        <v>74</v>
      </c>
      <c r="C590" t="s">
        <v>72</v>
      </c>
      <c r="D590" t="s">
        <v>998</v>
      </c>
      <c r="E590">
        <v>8623000</v>
      </c>
      <c r="F590">
        <v>9567607.5</v>
      </c>
      <c r="G590">
        <v>1</v>
      </c>
    </row>
    <row r="591" spans="1:7" x14ac:dyDescent="0.2">
      <c r="A591">
        <v>116</v>
      </c>
      <c r="B591" t="s">
        <v>74</v>
      </c>
      <c r="C591" t="s">
        <v>72</v>
      </c>
      <c r="D591" t="s">
        <v>998</v>
      </c>
      <c r="E591">
        <v>9300000</v>
      </c>
      <c r="F591">
        <v>9466708.0800000001</v>
      </c>
      <c r="G591">
        <v>2</v>
      </c>
    </row>
    <row r="592" spans="1:7" x14ac:dyDescent="0.2">
      <c r="A592">
        <v>4</v>
      </c>
      <c r="B592" t="s">
        <v>11</v>
      </c>
      <c r="C592" t="s">
        <v>95</v>
      </c>
      <c r="D592" t="s">
        <v>1008</v>
      </c>
      <c r="E592">
        <v>13950000</v>
      </c>
      <c r="F592">
        <v>14250000</v>
      </c>
      <c r="G592">
        <v>1</v>
      </c>
    </row>
    <row r="593" spans="1:7" x14ac:dyDescent="0.2">
      <c r="A593">
        <v>4</v>
      </c>
      <c r="B593" t="s">
        <v>11</v>
      </c>
      <c r="C593" t="s">
        <v>95</v>
      </c>
      <c r="D593" t="s">
        <v>1008</v>
      </c>
      <c r="E593">
        <v>11370500</v>
      </c>
      <c r="F593">
        <v>11925000</v>
      </c>
      <c r="G593">
        <v>2</v>
      </c>
    </row>
    <row r="594" spans="1:7" x14ac:dyDescent="0.2">
      <c r="A594">
        <v>93</v>
      </c>
      <c r="B594" t="s">
        <v>11</v>
      </c>
      <c r="C594" t="s">
        <v>95</v>
      </c>
      <c r="D594" t="s">
        <v>1008</v>
      </c>
      <c r="E594">
        <v>8245000</v>
      </c>
      <c r="F594">
        <v>16399045.17</v>
      </c>
      <c r="G594">
        <v>1</v>
      </c>
    </row>
    <row r="595" spans="1:7" x14ac:dyDescent="0.2">
      <c r="A595">
        <v>27</v>
      </c>
      <c r="B595" t="s">
        <v>11</v>
      </c>
      <c r="C595" t="s">
        <v>95</v>
      </c>
      <c r="D595" t="s">
        <v>1008</v>
      </c>
      <c r="E595">
        <v>7448000</v>
      </c>
      <c r="F595">
        <v>30563000</v>
      </c>
      <c r="G595">
        <v>1</v>
      </c>
    </row>
    <row r="596" spans="1:7" x14ac:dyDescent="0.2">
      <c r="A596">
        <v>116</v>
      </c>
      <c r="B596" t="s">
        <v>11</v>
      </c>
      <c r="C596" t="s">
        <v>95</v>
      </c>
      <c r="D596" t="s">
        <v>1008</v>
      </c>
      <c r="E596">
        <v>9280000</v>
      </c>
      <c r="F596">
        <v>9466708.0800000001</v>
      </c>
      <c r="G596">
        <v>1</v>
      </c>
    </row>
    <row r="597" spans="1:7" x14ac:dyDescent="0.2">
      <c r="A597">
        <v>121</v>
      </c>
      <c r="B597" t="s">
        <v>11</v>
      </c>
      <c r="C597" t="s">
        <v>95</v>
      </c>
      <c r="D597" t="s">
        <v>1008</v>
      </c>
      <c r="E597">
        <v>9243400</v>
      </c>
      <c r="F597">
        <v>12068869.164000001</v>
      </c>
      <c r="G597">
        <v>5</v>
      </c>
    </row>
    <row r="598" spans="1:7" x14ac:dyDescent="0.2">
      <c r="A598">
        <v>121</v>
      </c>
      <c r="B598" t="s">
        <v>11</v>
      </c>
      <c r="C598" t="s">
        <v>95</v>
      </c>
      <c r="D598" t="s">
        <v>1008</v>
      </c>
      <c r="E598">
        <v>6162666.6666666698</v>
      </c>
      <c r="F598">
        <v>10240095.369999999</v>
      </c>
      <c r="G598">
        <v>3</v>
      </c>
    </row>
    <row r="599" spans="1:7" x14ac:dyDescent="0.2">
      <c r="A599">
        <v>4</v>
      </c>
      <c r="B599" t="s">
        <v>11</v>
      </c>
      <c r="C599" t="s">
        <v>84</v>
      </c>
      <c r="D599" t="s">
        <v>1009</v>
      </c>
      <c r="E599">
        <v>9285000</v>
      </c>
      <c r="F599">
        <v>10762500</v>
      </c>
      <c r="G599">
        <v>8</v>
      </c>
    </row>
    <row r="600" spans="1:7" x14ac:dyDescent="0.2">
      <c r="A600">
        <v>4</v>
      </c>
      <c r="B600" t="s">
        <v>11</v>
      </c>
      <c r="C600" t="s">
        <v>84</v>
      </c>
      <c r="D600" t="s">
        <v>1009</v>
      </c>
      <c r="E600">
        <v>13950000</v>
      </c>
      <c r="F600">
        <v>14250000</v>
      </c>
      <c r="G600">
        <v>2</v>
      </c>
    </row>
    <row r="601" spans="1:7" x14ac:dyDescent="0.2">
      <c r="A601">
        <v>108</v>
      </c>
      <c r="B601" t="s">
        <v>11</v>
      </c>
      <c r="C601" t="s">
        <v>84</v>
      </c>
      <c r="D601" t="s">
        <v>1009</v>
      </c>
      <c r="E601">
        <v>9300000</v>
      </c>
      <c r="F601">
        <v>9530000</v>
      </c>
      <c r="G601">
        <v>1</v>
      </c>
    </row>
    <row r="602" spans="1:7" x14ac:dyDescent="0.2">
      <c r="A602">
        <v>4</v>
      </c>
      <c r="B602" t="s">
        <v>11</v>
      </c>
      <c r="C602" t="s">
        <v>84</v>
      </c>
      <c r="D602" t="s">
        <v>1010</v>
      </c>
      <c r="E602">
        <v>9997250</v>
      </c>
      <c r="F602">
        <v>10366666.6666667</v>
      </c>
      <c r="G602">
        <v>12</v>
      </c>
    </row>
    <row r="603" spans="1:7" x14ac:dyDescent="0.2">
      <c r="A603">
        <v>4</v>
      </c>
      <c r="B603" t="s">
        <v>11</v>
      </c>
      <c r="C603" t="s">
        <v>84</v>
      </c>
      <c r="D603" t="s">
        <v>1010</v>
      </c>
      <c r="E603">
        <v>10622000</v>
      </c>
      <c r="F603">
        <v>10935714.2857143</v>
      </c>
      <c r="G603">
        <v>7</v>
      </c>
    </row>
    <row r="604" spans="1:7" x14ac:dyDescent="0.2">
      <c r="A604">
        <v>28</v>
      </c>
      <c r="B604" t="s">
        <v>11</v>
      </c>
      <c r="C604" t="s">
        <v>84</v>
      </c>
      <c r="D604" t="s">
        <v>1010</v>
      </c>
      <c r="E604">
        <v>11625000</v>
      </c>
      <c r="F604">
        <v>12032159.550000001</v>
      </c>
      <c r="G604">
        <v>2</v>
      </c>
    </row>
    <row r="605" spans="1:7" x14ac:dyDescent="0.2">
      <c r="A605">
        <v>28</v>
      </c>
      <c r="B605" t="s">
        <v>11</v>
      </c>
      <c r="C605" t="s">
        <v>84</v>
      </c>
      <c r="D605" t="s">
        <v>1010</v>
      </c>
      <c r="E605">
        <v>13950000</v>
      </c>
      <c r="F605">
        <v>14322152.5</v>
      </c>
      <c r="G605">
        <v>2</v>
      </c>
    </row>
    <row r="606" spans="1:7" x14ac:dyDescent="0.2">
      <c r="A606">
        <v>93</v>
      </c>
      <c r="B606" t="s">
        <v>11</v>
      </c>
      <c r="C606" t="s">
        <v>84</v>
      </c>
      <c r="D606" t="s">
        <v>1010</v>
      </c>
      <c r="E606">
        <v>13950000</v>
      </c>
      <c r="F606">
        <v>14200000</v>
      </c>
      <c r="G606">
        <v>1</v>
      </c>
    </row>
    <row r="607" spans="1:7" x14ac:dyDescent="0.2">
      <c r="A607">
        <v>117</v>
      </c>
      <c r="B607" t="s">
        <v>11</v>
      </c>
      <c r="C607" t="s">
        <v>84</v>
      </c>
      <c r="D607" t="s">
        <v>1010</v>
      </c>
      <c r="E607">
        <v>9300000</v>
      </c>
      <c r="F607">
        <v>9511293.75</v>
      </c>
      <c r="G607">
        <v>2</v>
      </c>
    </row>
    <row r="608" spans="1:7" x14ac:dyDescent="0.2">
      <c r="A608">
        <v>96</v>
      </c>
      <c r="B608" t="s">
        <v>11</v>
      </c>
      <c r="C608" t="s">
        <v>84</v>
      </c>
      <c r="D608" t="s">
        <v>1010</v>
      </c>
      <c r="E608">
        <v>9300000</v>
      </c>
      <c r="F608">
        <v>9604557.5099999998</v>
      </c>
      <c r="G608">
        <v>1</v>
      </c>
    </row>
    <row r="609" spans="1:7" x14ac:dyDescent="0.2">
      <c r="A609">
        <v>121</v>
      </c>
      <c r="B609" t="s">
        <v>11</v>
      </c>
      <c r="C609" t="s">
        <v>84</v>
      </c>
      <c r="D609" t="s">
        <v>1010</v>
      </c>
      <c r="E609">
        <v>9300000</v>
      </c>
      <c r="F609">
        <v>9672757.5</v>
      </c>
      <c r="G609">
        <v>2</v>
      </c>
    </row>
    <row r="610" spans="1:7" x14ac:dyDescent="0.2">
      <c r="A610">
        <v>121</v>
      </c>
      <c r="B610" t="s">
        <v>11</v>
      </c>
      <c r="C610" t="s">
        <v>84</v>
      </c>
      <c r="D610" t="s">
        <v>1010</v>
      </c>
      <c r="E610">
        <v>12400000</v>
      </c>
      <c r="F610">
        <v>12843532.5</v>
      </c>
      <c r="G610">
        <v>3</v>
      </c>
    </row>
    <row r="611" spans="1:7" x14ac:dyDescent="0.2">
      <c r="A611">
        <v>105</v>
      </c>
      <c r="B611" t="s">
        <v>11</v>
      </c>
      <c r="C611" t="s">
        <v>84</v>
      </c>
      <c r="D611" t="s">
        <v>1010</v>
      </c>
      <c r="E611">
        <v>9300000</v>
      </c>
      <c r="F611">
        <v>9599973.5399999991</v>
      </c>
      <c r="G611">
        <v>1</v>
      </c>
    </row>
    <row r="612" spans="1:7" x14ac:dyDescent="0.2">
      <c r="A612">
        <v>4</v>
      </c>
      <c r="B612" t="s">
        <v>11</v>
      </c>
      <c r="C612" t="s">
        <v>84</v>
      </c>
      <c r="D612" t="s">
        <v>1011</v>
      </c>
      <c r="E612">
        <v>13950000</v>
      </c>
      <c r="F612">
        <v>14250000</v>
      </c>
      <c r="G612">
        <v>2</v>
      </c>
    </row>
    <row r="613" spans="1:7" x14ac:dyDescent="0.2">
      <c r="A613">
        <v>4</v>
      </c>
      <c r="B613" t="s">
        <v>11</v>
      </c>
      <c r="C613" t="s">
        <v>84</v>
      </c>
      <c r="D613" t="s">
        <v>1011</v>
      </c>
      <c r="E613">
        <v>11625000</v>
      </c>
      <c r="F613">
        <v>11925000</v>
      </c>
      <c r="G613">
        <v>2</v>
      </c>
    </row>
    <row r="614" spans="1:7" x14ac:dyDescent="0.2">
      <c r="A614">
        <v>87</v>
      </c>
      <c r="B614" t="s">
        <v>11</v>
      </c>
      <c r="C614" t="s">
        <v>84</v>
      </c>
      <c r="D614" t="s">
        <v>1011</v>
      </c>
      <c r="E614">
        <v>9300000</v>
      </c>
      <c r="F614">
        <v>9406434.8000000007</v>
      </c>
      <c r="G614">
        <v>1</v>
      </c>
    </row>
    <row r="615" spans="1:7" x14ac:dyDescent="0.2">
      <c r="A615">
        <v>93</v>
      </c>
      <c r="B615" t="s">
        <v>11</v>
      </c>
      <c r="C615" t="s">
        <v>84</v>
      </c>
      <c r="D615" t="s">
        <v>1011</v>
      </c>
      <c r="E615">
        <v>9300000</v>
      </c>
      <c r="F615">
        <v>17050000</v>
      </c>
      <c r="G615">
        <v>1</v>
      </c>
    </row>
    <row r="616" spans="1:7" x14ac:dyDescent="0.2">
      <c r="A616">
        <v>93</v>
      </c>
      <c r="B616" t="s">
        <v>11</v>
      </c>
      <c r="C616" t="s">
        <v>84</v>
      </c>
      <c r="D616" t="s">
        <v>1011</v>
      </c>
      <c r="E616">
        <v>9300000</v>
      </c>
      <c r="F616">
        <v>17050000</v>
      </c>
      <c r="G616">
        <v>1</v>
      </c>
    </row>
    <row r="617" spans="1:7" x14ac:dyDescent="0.2">
      <c r="A617">
        <v>105</v>
      </c>
      <c r="B617" t="s">
        <v>11</v>
      </c>
      <c r="C617" t="s">
        <v>84</v>
      </c>
      <c r="D617" t="s">
        <v>1011</v>
      </c>
      <c r="E617">
        <v>9300000</v>
      </c>
      <c r="F617">
        <v>9599973.5399999991</v>
      </c>
      <c r="G617">
        <v>1</v>
      </c>
    </row>
    <row r="618" spans="1:7" x14ac:dyDescent="0.2">
      <c r="A618">
        <v>4</v>
      </c>
      <c r="B618" t="s">
        <v>11</v>
      </c>
      <c r="C618" t="s">
        <v>523</v>
      </c>
      <c r="D618" t="s">
        <v>1012</v>
      </c>
      <c r="E618">
        <v>13950000</v>
      </c>
      <c r="F618">
        <v>14250000</v>
      </c>
      <c r="G618">
        <v>1</v>
      </c>
    </row>
    <row r="619" spans="1:7" x14ac:dyDescent="0.2">
      <c r="A619">
        <v>4</v>
      </c>
      <c r="B619" t="s">
        <v>11</v>
      </c>
      <c r="C619" t="s">
        <v>523</v>
      </c>
      <c r="D619" t="s">
        <v>1012</v>
      </c>
      <c r="E619">
        <v>9240500</v>
      </c>
      <c r="F619">
        <v>9600000</v>
      </c>
      <c r="G619">
        <v>2</v>
      </c>
    </row>
    <row r="620" spans="1:7" x14ac:dyDescent="0.2">
      <c r="A620">
        <v>87</v>
      </c>
      <c r="B620" t="s">
        <v>11</v>
      </c>
      <c r="C620" t="s">
        <v>523</v>
      </c>
      <c r="D620" t="s">
        <v>1012</v>
      </c>
      <c r="E620">
        <v>9300000</v>
      </c>
      <c r="F620">
        <v>9601790</v>
      </c>
      <c r="G620">
        <v>1</v>
      </c>
    </row>
    <row r="621" spans="1:7" x14ac:dyDescent="0.2">
      <c r="A621">
        <v>87</v>
      </c>
      <c r="B621" t="s">
        <v>11</v>
      </c>
      <c r="C621" t="s">
        <v>523</v>
      </c>
      <c r="D621" t="s">
        <v>1012</v>
      </c>
      <c r="E621">
        <v>9300000</v>
      </c>
      <c r="F621">
        <v>9567607.5</v>
      </c>
      <c r="G621">
        <v>1</v>
      </c>
    </row>
    <row r="622" spans="1:7" x14ac:dyDescent="0.2">
      <c r="A622">
        <v>93</v>
      </c>
      <c r="B622" t="s">
        <v>11</v>
      </c>
      <c r="C622" t="s">
        <v>523</v>
      </c>
      <c r="D622" t="s">
        <v>1012</v>
      </c>
      <c r="E622">
        <v>9214000</v>
      </c>
      <c r="F622">
        <v>17682329</v>
      </c>
      <c r="G622">
        <v>1</v>
      </c>
    </row>
    <row r="623" spans="1:7" x14ac:dyDescent="0.2">
      <c r="A623">
        <v>105</v>
      </c>
      <c r="B623" t="s">
        <v>11</v>
      </c>
      <c r="C623" t="s">
        <v>523</v>
      </c>
      <c r="D623" t="s">
        <v>1012</v>
      </c>
      <c r="E623">
        <v>9300000</v>
      </c>
      <c r="F623">
        <v>9599973.5399999991</v>
      </c>
      <c r="G623">
        <v>1</v>
      </c>
    </row>
    <row r="624" spans="1:7" x14ac:dyDescent="0.2">
      <c r="A624">
        <v>4</v>
      </c>
      <c r="B624" t="s">
        <v>11</v>
      </c>
      <c r="C624" t="s">
        <v>99</v>
      </c>
      <c r="D624" t="s">
        <v>1013</v>
      </c>
      <c r="E624">
        <v>9182000</v>
      </c>
      <c r="F624">
        <v>9600000</v>
      </c>
      <c r="G624">
        <v>1</v>
      </c>
    </row>
    <row r="625" spans="1:7" x14ac:dyDescent="0.2">
      <c r="A625">
        <v>28</v>
      </c>
      <c r="B625" t="s">
        <v>11</v>
      </c>
      <c r="C625" t="s">
        <v>99</v>
      </c>
      <c r="D625" t="s">
        <v>1013</v>
      </c>
      <c r="E625">
        <v>9250500</v>
      </c>
      <c r="F625">
        <v>9605465.6799999997</v>
      </c>
      <c r="G625">
        <v>2</v>
      </c>
    </row>
    <row r="626" spans="1:7" x14ac:dyDescent="0.2">
      <c r="A626">
        <v>87</v>
      </c>
      <c r="B626" t="s">
        <v>11</v>
      </c>
      <c r="C626" t="s">
        <v>99</v>
      </c>
      <c r="D626" t="s">
        <v>1013</v>
      </c>
      <c r="E626">
        <v>9300000</v>
      </c>
      <c r="F626">
        <v>9601790</v>
      </c>
      <c r="G626">
        <v>2</v>
      </c>
    </row>
    <row r="627" spans="1:7" x14ac:dyDescent="0.2">
      <c r="A627">
        <v>87</v>
      </c>
      <c r="B627" t="s">
        <v>11</v>
      </c>
      <c r="C627" t="s">
        <v>99</v>
      </c>
      <c r="D627" t="s">
        <v>1013</v>
      </c>
      <c r="E627">
        <v>13950000</v>
      </c>
      <c r="F627">
        <v>14374435</v>
      </c>
      <c r="G627">
        <v>1</v>
      </c>
    </row>
    <row r="628" spans="1:7" x14ac:dyDescent="0.2">
      <c r="A628">
        <v>96</v>
      </c>
      <c r="B628" t="s">
        <v>11</v>
      </c>
      <c r="C628" t="s">
        <v>99</v>
      </c>
      <c r="D628" t="s">
        <v>1013</v>
      </c>
      <c r="E628">
        <v>9234500</v>
      </c>
      <c r="F628">
        <v>9391769.8800000008</v>
      </c>
      <c r="G628">
        <v>2</v>
      </c>
    </row>
    <row r="629" spans="1:7" x14ac:dyDescent="0.2">
      <c r="A629">
        <v>121</v>
      </c>
      <c r="B629" t="s">
        <v>11</v>
      </c>
      <c r="C629" t="s">
        <v>99</v>
      </c>
      <c r="D629" t="s">
        <v>1013</v>
      </c>
      <c r="E629">
        <v>13950000</v>
      </c>
      <c r="F629">
        <v>14437720</v>
      </c>
      <c r="G629">
        <v>1</v>
      </c>
    </row>
    <row r="630" spans="1:7" x14ac:dyDescent="0.2">
      <c r="A630">
        <v>4</v>
      </c>
      <c r="B630" t="s">
        <v>73</v>
      </c>
      <c r="C630" t="s">
        <v>665</v>
      </c>
      <c r="D630" t="s">
        <v>1014</v>
      </c>
      <c r="E630">
        <v>9043000</v>
      </c>
      <c r="F630">
        <v>9600000</v>
      </c>
      <c r="G630">
        <v>1</v>
      </c>
    </row>
    <row r="631" spans="1:7" x14ac:dyDescent="0.2">
      <c r="A631">
        <v>28</v>
      </c>
      <c r="B631" t="s">
        <v>73</v>
      </c>
      <c r="C631" t="s">
        <v>665</v>
      </c>
      <c r="D631" t="s">
        <v>1014</v>
      </c>
      <c r="E631">
        <v>13950000</v>
      </c>
      <c r="F631">
        <v>14383623.09</v>
      </c>
      <c r="G631">
        <v>1</v>
      </c>
    </row>
    <row r="632" spans="1:7" x14ac:dyDescent="0.2">
      <c r="A632">
        <v>32</v>
      </c>
      <c r="B632" t="s">
        <v>73</v>
      </c>
      <c r="C632" t="s">
        <v>665</v>
      </c>
      <c r="D632" t="s">
        <v>1014</v>
      </c>
      <c r="E632">
        <v>9237500</v>
      </c>
      <c r="F632">
        <v>11147098.66</v>
      </c>
      <c r="G632">
        <v>2</v>
      </c>
    </row>
    <row r="633" spans="1:7" x14ac:dyDescent="0.2">
      <c r="A633">
        <v>4</v>
      </c>
      <c r="B633" t="s">
        <v>11</v>
      </c>
      <c r="C633" t="s">
        <v>951</v>
      </c>
      <c r="D633" t="s">
        <v>1014</v>
      </c>
      <c r="E633">
        <v>9241000</v>
      </c>
      <c r="F633">
        <v>9660000</v>
      </c>
      <c r="G633">
        <v>1</v>
      </c>
    </row>
    <row r="634" spans="1:7" x14ac:dyDescent="0.2">
      <c r="A634">
        <v>93</v>
      </c>
      <c r="B634" t="s">
        <v>11</v>
      </c>
      <c r="C634" t="s">
        <v>951</v>
      </c>
      <c r="D634" t="s">
        <v>1014</v>
      </c>
      <c r="E634">
        <v>9300000</v>
      </c>
      <c r="F634">
        <v>9650000</v>
      </c>
      <c r="G634">
        <v>2</v>
      </c>
    </row>
    <row r="635" spans="1:7" x14ac:dyDescent="0.2">
      <c r="A635">
        <v>96</v>
      </c>
      <c r="B635" t="s">
        <v>11</v>
      </c>
      <c r="C635" t="s">
        <v>951</v>
      </c>
      <c r="D635" t="s">
        <v>1014</v>
      </c>
      <c r="E635">
        <v>13950000</v>
      </c>
      <c r="F635">
        <v>14384313.25</v>
      </c>
      <c r="G635">
        <v>1</v>
      </c>
    </row>
    <row r="636" spans="1:7" x14ac:dyDescent="0.2">
      <c r="A636">
        <v>121</v>
      </c>
      <c r="B636" t="s">
        <v>11</v>
      </c>
      <c r="C636" t="s">
        <v>951</v>
      </c>
      <c r="D636" t="s">
        <v>1014</v>
      </c>
      <c r="E636">
        <v>10817000</v>
      </c>
      <c r="F636">
        <v>11543510.140000001</v>
      </c>
      <c r="G636">
        <v>3</v>
      </c>
    </row>
    <row r="637" spans="1:7" x14ac:dyDescent="0.2">
      <c r="A637">
        <v>121</v>
      </c>
      <c r="B637" t="s">
        <v>11</v>
      </c>
      <c r="C637" t="s">
        <v>951</v>
      </c>
      <c r="D637" t="s">
        <v>1014</v>
      </c>
      <c r="E637">
        <v>13950000</v>
      </c>
      <c r="F637">
        <v>14399555</v>
      </c>
      <c r="G637">
        <v>1</v>
      </c>
    </row>
    <row r="638" spans="1:7" x14ac:dyDescent="0.2">
      <c r="A638">
        <v>4</v>
      </c>
      <c r="B638" t="s">
        <v>12</v>
      </c>
      <c r="C638" t="s">
        <v>85</v>
      </c>
      <c r="D638" t="s">
        <v>1015</v>
      </c>
      <c r="E638">
        <v>9300000</v>
      </c>
      <c r="F638">
        <v>9685054.9450000003</v>
      </c>
      <c r="G638">
        <v>2</v>
      </c>
    </row>
    <row r="639" spans="1:7" x14ac:dyDescent="0.2">
      <c r="A639">
        <v>121</v>
      </c>
      <c r="B639" t="s">
        <v>12</v>
      </c>
      <c r="C639" t="s">
        <v>85</v>
      </c>
      <c r="D639" t="s">
        <v>1015</v>
      </c>
      <c r="E639">
        <v>8581000</v>
      </c>
      <c r="F639">
        <v>25402000</v>
      </c>
      <c r="G639">
        <v>1</v>
      </c>
    </row>
    <row r="640" spans="1:7" x14ac:dyDescent="0.2">
      <c r="A640">
        <v>4</v>
      </c>
      <c r="B640" t="s">
        <v>74</v>
      </c>
      <c r="C640" t="s">
        <v>75</v>
      </c>
      <c r="D640" t="s">
        <v>1016</v>
      </c>
      <c r="E640">
        <v>9087500</v>
      </c>
      <c r="F640">
        <v>9600000</v>
      </c>
      <c r="G640">
        <v>2</v>
      </c>
    </row>
    <row r="641" spans="1:7" x14ac:dyDescent="0.2">
      <c r="A641">
        <v>93</v>
      </c>
      <c r="B641" t="s">
        <v>74</v>
      </c>
      <c r="C641" t="s">
        <v>75</v>
      </c>
      <c r="D641" t="s">
        <v>1016</v>
      </c>
      <c r="E641">
        <v>9188000</v>
      </c>
      <c r="F641">
        <v>17850000</v>
      </c>
      <c r="G641">
        <v>1</v>
      </c>
    </row>
    <row r="642" spans="1:7" x14ac:dyDescent="0.2">
      <c r="A642">
        <v>88</v>
      </c>
      <c r="B642" t="s">
        <v>74</v>
      </c>
      <c r="C642" t="s">
        <v>75</v>
      </c>
      <c r="D642" t="s">
        <v>1016</v>
      </c>
      <c r="E642">
        <v>7710666.6666666698</v>
      </c>
      <c r="F642">
        <v>11159975.856666701</v>
      </c>
      <c r="G642">
        <v>3</v>
      </c>
    </row>
    <row r="643" spans="1:7" x14ac:dyDescent="0.2">
      <c r="A643">
        <v>88</v>
      </c>
      <c r="B643" t="s">
        <v>74</v>
      </c>
      <c r="C643" t="s">
        <v>75</v>
      </c>
      <c r="D643" t="s">
        <v>1016</v>
      </c>
      <c r="E643">
        <v>8127500</v>
      </c>
      <c r="F643">
        <v>10816035.942500001</v>
      </c>
      <c r="G643">
        <v>4</v>
      </c>
    </row>
    <row r="644" spans="1:7" x14ac:dyDescent="0.2">
      <c r="A644">
        <v>4</v>
      </c>
      <c r="B644" t="s">
        <v>74</v>
      </c>
      <c r="C644" t="s">
        <v>1018</v>
      </c>
      <c r="D644" t="s">
        <v>1018</v>
      </c>
      <c r="E644">
        <v>10850000</v>
      </c>
      <c r="F644">
        <v>11150000</v>
      </c>
      <c r="G644">
        <v>3</v>
      </c>
    </row>
    <row r="645" spans="1:7" x14ac:dyDescent="0.2">
      <c r="A645">
        <v>4</v>
      </c>
      <c r="B645" t="s">
        <v>74</v>
      </c>
      <c r="C645" t="s">
        <v>1018</v>
      </c>
      <c r="D645" t="s">
        <v>1018</v>
      </c>
      <c r="E645">
        <v>11605000</v>
      </c>
      <c r="F645">
        <v>11925000</v>
      </c>
      <c r="G645">
        <v>2</v>
      </c>
    </row>
    <row r="646" spans="1:7" x14ac:dyDescent="0.2">
      <c r="A646">
        <v>28</v>
      </c>
      <c r="B646" t="s">
        <v>74</v>
      </c>
      <c r="C646" t="s">
        <v>1018</v>
      </c>
      <c r="D646" t="s">
        <v>1018</v>
      </c>
      <c r="E646">
        <v>8581000</v>
      </c>
      <c r="F646">
        <v>9563717.8300000001</v>
      </c>
      <c r="G646">
        <v>1</v>
      </c>
    </row>
    <row r="647" spans="1:7" x14ac:dyDescent="0.2">
      <c r="A647">
        <v>87</v>
      </c>
      <c r="B647" t="s">
        <v>74</v>
      </c>
      <c r="C647" t="s">
        <v>1018</v>
      </c>
      <c r="D647" t="s">
        <v>1018</v>
      </c>
      <c r="E647">
        <v>9300000</v>
      </c>
      <c r="F647">
        <v>9406434.8000000007</v>
      </c>
      <c r="G647">
        <v>2</v>
      </c>
    </row>
    <row r="648" spans="1:7" x14ac:dyDescent="0.2">
      <c r="A648">
        <v>93</v>
      </c>
      <c r="B648" t="s">
        <v>74</v>
      </c>
      <c r="C648" t="s">
        <v>1018</v>
      </c>
      <c r="D648" t="s">
        <v>1018</v>
      </c>
      <c r="E648">
        <v>12389000</v>
      </c>
      <c r="F648">
        <v>12783333.3333333</v>
      </c>
      <c r="G648">
        <v>3</v>
      </c>
    </row>
    <row r="649" spans="1:7" x14ac:dyDescent="0.2">
      <c r="A649">
        <v>93</v>
      </c>
      <c r="B649" t="s">
        <v>74</v>
      </c>
      <c r="C649" t="s">
        <v>1018</v>
      </c>
      <c r="D649" t="s">
        <v>1018</v>
      </c>
      <c r="E649">
        <v>13950000</v>
      </c>
      <c r="F649">
        <v>14250000</v>
      </c>
      <c r="G649">
        <v>2</v>
      </c>
    </row>
    <row r="650" spans="1:7" x14ac:dyDescent="0.2">
      <c r="A650">
        <v>88</v>
      </c>
      <c r="B650" t="s">
        <v>74</v>
      </c>
      <c r="C650" t="s">
        <v>1018</v>
      </c>
      <c r="D650" t="s">
        <v>1018</v>
      </c>
      <c r="E650">
        <v>9286000</v>
      </c>
      <c r="F650">
        <v>9675266.2799999993</v>
      </c>
      <c r="G650">
        <v>1</v>
      </c>
    </row>
    <row r="651" spans="1:7" x14ac:dyDescent="0.2">
      <c r="A651">
        <v>105</v>
      </c>
      <c r="B651" t="s">
        <v>74</v>
      </c>
      <c r="C651" t="s">
        <v>1018</v>
      </c>
      <c r="D651" t="s">
        <v>1018</v>
      </c>
      <c r="E651">
        <v>11492250</v>
      </c>
      <c r="F651">
        <v>11982517.460000001</v>
      </c>
      <c r="G651">
        <v>4</v>
      </c>
    </row>
    <row r="652" spans="1:7" x14ac:dyDescent="0.2">
      <c r="A652">
        <v>105</v>
      </c>
      <c r="B652" t="s">
        <v>74</v>
      </c>
      <c r="C652" t="s">
        <v>1018</v>
      </c>
      <c r="D652" t="s">
        <v>1018</v>
      </c>
      <c r="E652">
        <v>10832333.3333333</v>
      </c>
      <c r="F652">
        <v>11179378.4533333</v>
      </c>
      <c r="G652">
        <v>3</v>
      </c>
    </row>
    <row r="653" spans="1:7" x14ac:dyDescent="0.2">
      <c r="A653">
        <v>4</v>
      </c>
      <c r="B653" t="s">
        <v>105</v>
      </c>
      <c r="C653" t="s">
        <v>488</v>
      </c>
      <c r="D653" t="s">
        <v>1019</v>
      </c>
      <c r="E653">
        <v>13950000</v>
      </c>
      <c r="F653">
        <v>14250000</v>
      </c>
      <c r="G653">
        <v>1</v>
      </c>
    </row>
    <row r="654" spans="1:7" x14ac:dyDescent="0.2">
      <c r="A654">
        <v>22</v>
      </c>
      <c r="B654" t="s">
        <v>105</v>
      </c>
      <c r="C654" t="s">
        <v>488</v>
      </c>
      <c r="D654" t="s">
        <v>1019</v>
      </c>
      <c r="E654">
        <v>9267000</v>
      </c>
      <c r="F654">
        <v>21750000</v>
      </c>
      <c r="G654">
        <v>1</v>
      </c>
    </row>
    <row r="655" spans="1:7" x14ac:dyDescent="0.2">
      <c r="A655">
        <v>4</v>
      </c>
      <c r="B655" t="s">
        <v>105</v>
      </c>
      <c r="C655" t="s">
        <v>108</v>
      </c>
      <c r="D655" t="s">
        <v>1020</v>
      </c>
      <c r="E655">
        <v>12048000</v>
      </c>
      <c r="F655">
        <v>12390000</v>
      </c>
      <c r="G655">
        <v>5</v>
      </c>
    </row>
    <row r="656" spans="1:7" x14ac:dyDescent="0.2">
      <c r="A656">
        <v>4</v>
      </c>
      <c r="B656" t="s">
        <v>105</v>
      </c>
      <c r="C656" t="s">
        <v>108</v>
      </c>
      <c r="D656" t="s">
        <v>1020</v>
      </c>
      <c r="E656">
        <v>11449166.6666667</v>
      </c>
      <c r="F656">
        <v>11925000</v>
      </c>
      <c r="G656">
        <v>6</v>
      </c>
    </row>
    <row r="657" spans="1:8" x14ac:dyDescent="0.2">
      <c r="A657">
        <v>93</v>
      </c>
      <c r="B657" t="s">
        <v>105</v>
      </c>
      <c r="C657" t="s">
        <v>108</v>
      </c>
      <c r="D657" t="s">
        <v>1020</v>
      </c>
      <c r="E657">
        <v>4650000</v>
      </c>
      <c r="F657">
        <v>9600000</v>
      </c>
      <c r="G657">
        <v>2</v>
      </c>
    </row>
    <row r="658" spans="1:8" x14ac:dyDescent="0.2">
      <c r="A658">
        <v>93</v>
      </c>
      <c r="B658" t="s">
        <v>105</v>
      </c>
      <c r="C658" t="s">
        <v>108</v>
      </c>
      <c r="D658" t="s">
        <v>1020</v>
      </c>
      <c r="E658">
        <v>13949000</v>
      </c>
      <c r="F658">
        <v>14249970.380000001</v>
      </c>
      <c r="G658">
        <v>2</v>
      </c>
    </row>
    <row r="659" spans="1:8" x14ac:dyDescent="0.2">
      <c r="A659">
        <v>121</v>
      </c>
      <c r="B659" t="s">
        <v>105</v>
      </c>
      <c r="C659" t="s">
        <v>108</v>
      </c>
      <c r="D659" t="s">
        <v>1020</v>
      </c>
      <c r="E659">
        <v>13950000</v>
      </c>
      <c r="F659">
        <v>14467920</v>
      </c>
      <c r="G659">
        <v>1</v>
      </c>
    </row>
    <row r="660" spans="1:8" x14ac:dyDescent="0.2">
      <c r="A660">
        <v>121</v>
      </c>
      <c r="B660" t="s">
        <v>105</v>
      </c>
      <c r="C660" t="s">
        <v>108</v>
      </c>
      <c r="D660" t="s">
        <v>1020</v>
      </c>
      <c r="E660">
        <v>13950000</v>
      </c>
      <c r="F660">
        <v>14467920</v>
      </c>
      <c r="G660">
        <v>1</v>
      </c>
    </row>
    <row r="661" spans="1:8" x14ac:dyDescent="0.2">
      <c r="A661">
        <v>27</v>
      </c>
      <c r="B661" t="s">
        <v>103</v>
      </c>
      <c r="C661" t="s">
        <v>877</v>
      </c>
      <c r="D661" t="s">
        <v>1021</v>
      </c>
      <c r="E661">
        <v>8161000</v>
      </c>
      <c r="F661">
        <v>41249000</v>
      </c>
      <c r="G661">
        <v>1</v>
      </c>
    </row>
    <row r="662" spans="1:8" x14ac:dyDescent="0.2">
      <c r="A662">
        <v>122</v>
      </c>
      <c r="B662" t="s">
        <v>103</v>
      </c>
      <c r="C662" t="s">
        <v>877</v>
      </c>
      <c r="D662" t="s">
        <v>1021</v>
      </c>
      <c r="E662">
        <v>7384500</v>
      </c>
      <c r="F662">
        <v>43724689.490000002</v>
      </c>
      <c r="G662">
        <v>2</v>
      </c>
    </row>
    <row r="663" spans="1:8" x14ac:dyDescent="0.2">
      <c r="A663">
        <v>87</v>
      </c>
      <c r="B663" t="s">
        <v>11</v>
      </c>
      <c r="C663" t="s">
        <v>898</v>
      </c>
      <c r="D663" t="s">
        <v>1021</v>
      </c>
      <c r="E663">
        <v>46680735.1175</v>
      </c>
      <c r="F663">
        <v>46794039.100000001</v>
      </c>
      <c r="H663">
        <v>4</v>
      </c>
    </row>
    <row r="664" spans="1:8" x14ac:dyDescent="0.2">
      <c r="A664">
        <v>117</v>
      </c>
      <c r="B664" t="s">
        <v>11</v>
      </c>
      <c r="C664" t="s">
        <v>898</v>
      </c>
      <c r="D664" t="s">
        <v>1021</v>
      </c>
      <c r="E664">
        <v>13950000</v>
      </c>
      <c r="F664">
        <v>14283743.15</v>
      </c>
      <c r="G664">
        <v>1</v>
      </c>
    </row>
    <row r="665" spans="1:8" x14ac:dyDescent="0.2">
      <c r="A665">
        <v>93</v>
      </c>
      <c r="B665" t="s">
        <v>73</v>
      </c>
      <c r="C665" t="s">
        <v>1022</v>
      </c>
      <c r="D665" t="s">
        <v>1022</v>
      </c>
      <c r="E665">
        <v>9182000</v>
      </c>
      <c r="F665">
        <v>20600000</v>
      </c>
      <c r="G665">
        <v>1</v>
      </c>
    </row>
    <row r="666" spans="1:8" x14ac:dyDescent="0.2">
      <c r="A666">
        <v>93</v>
      </c>
      <c r="B666" t="s">
        <v>73</v>
      </c>
      <c r="C666" t="s">
        <v>1022</v>
      </c>
      <c r="D666" t="s">
        <v>1022</v>
      </c>
      <c r="E666">
        <v>11615000</v>
      </c>
      <c r="F666">
        <v>14550750</v>
      </c>
      <c r="G666">
        <v>4</v>
      </c>
    </row>
    <row r="667" spans="1:8" x14ac:dyDescent="0.2">
      <c r="A667">
        <v>96</v>
      </c>
      <c r="B667" t="s">
        <v>73</v>
      </c>
      <c r="C667" t="s">
        <v>1022</v>
      </c>
      <c r="D667" t="s">
        <v>1022</v>
      </c>
      <c r="E667">
        <v>9300000</v>
      </c>
      <c r="F667">
        <v>9604557.5099999998</v>
      </c>
      <c r="G667">
        <v>1</v>
      </c>
    </row>
    <row r="668" spans="1:8" x14ac:dyDescent="0.2">
      <c r="A668">
        <v>121</v>
      </c>
      <c r="B668" t="s">
        <v>73</v>
      </c>
      <c r="C668" t="s">
        <v>1022</v>
      </c>
      <c r="D668" t="s">
        <v>1022</v>
      </c>
      <c r="E668">
        <v>9300000</v>
      </c>
      <c r="F668">
        <v>9655157.5</v>
      </c>
      <c r="G668">
        <v>1</v>
      </c>
    </row>
    <row r="669" spans="1:8" x14ac:dyDescent="0.2">
      <c r="A669">
        <v>28</v>
      </c>
      <c r="B669" t="s">
        <v>11</v>
      </c>
      <c r="C669" t="s">
        <v>798</v>
      </c>
      <c r="D669" t="s">
        <v>1023</v>
      </c>
      <c r="E669">
        <v>4650000</v>
      </c>
      <c r="F669">
        <v>9718070.2200000007</v>
      </c>
      <c r="G669">
        <v>2</v>
      </c>
    </row>
    <row r="670" spans="1:8" x14ac:dyDescent="0.2">
      <c r="A670">
        <v>108</v>
      </c>
      <c r="B670" t="s">
        <v>103</v>
      </c>
      <c r="C670" t="s">
        <v>877</v>
      </c>
      <c r="D670" t="s">
        <v>1024</v>
      </c>
      <c r="E670">
        <v>7238000</v>
      </c>
      <c r="F670">
        <v>7453000</v>
      </c>
      <c r="G670">
        <v>1</v>
      </c>
    </row>
    <row r="671" spans="1:8" x14ac:dyDescent="0.2">
      <c r="A671">
        <v>4</v>
      </c>
      <c r="B671" t="s">
        <v>73</v>
      </c>
      <c r="C671" t="s">
        <v>890</v>
      </c>
      <c r="D671" t="s">
        <v>1024</v>
      </c>
      <c r="E671">
        <v>14484606</v>
      </c>
      <c r="F671">
        <v>14484606</v>
      </c>
      <c r="H671">
        <v>1</v>
      </c>
    </row>
    <row r="672" spans="1:8" x14ac:dyDescent="0.2">
      <c r="A672">
        <v>28</v>
      </c>
      <c r="B672" t="s">
        <v>73</v>
      </c>
      <c r="C672" t="s">
        <v>890</v>
      </c>
      <c r="D672" t="s">
        <v>1024</v>
      </c>
      <c r="E672">
        <v>9300000</v>
      </c>
      <c r="F672">
        <v>9597297.1083333306</v>
      </c>
      <c r="G672">
        <v>6</v>
      </c>
    </row>
    <row r="673" spans="1:7" x14ac:dyDescent="0.2">
      <c r="A673">
        <v>28</v>
      </c>
      <c r="B673" t="s">
        <v>73</v>
      </c>
      <c r="C673" t="s">
        <v>890</v>
      </c>
      <c r="D673" t="s">
        <v>1024</v>
      </c>
      <c r="E673">
        <v>9278000</v>
      </c>
      <c r="F673">
        <v>9599714.7533333302</v>
      </c>
      <c r="G673">
        <v>3</v>
      </c>
    </row>
    <row r="674" spans="1:7" x14ac:dyDescent="0.2">
      <c r="A674">
        <v>93</v>
      </c>
      <c r="B674" t="s">
        <v>73</v>
      </c>
      <c r="C674" t="s">
        <v>890</v>
      </c>
      <c r="D674" t="s">
        <v>1024</v>
      </c>
      <c r="E674">
        <v>13950000</v>
      </c>
      <c r="F674">
        <v>14250000</v>
      </c>
      <c r="G674">
        <v>1</v>
      </c>
    </row>
    <row r="675" spans="1:7" x14ac:dyDescent="0.2">
      <c r="A675">
        <v>93</v>
      </c>
      <c r="B675" t="s">
        <v>73</v>
      </c>
      <c r="C675" t="s">
        <v>890</v>
      </c>
      <c r="D675" t="s">
        <v>1024</v>
      </c>
      <c r="E675">
        <v>13950000</v>
      </c>
      <c r="F675">
        <v>14250000</v>
      </c>
      <c r="G675">
        <v>1</v>
      </c>
    </row>
    <row r="676" spans="1:7" x14ac:dyDescent="0.2">
      <c r="A676">
        <v>32</v>
      </c>
      <c r="B676" t="s">
        <v>73</v>
      </c>
      <c r="C676" t="s">
        <v>890</v>
      </c>
      <c r="D676" t="s">
        <v>1024</v>
      </c>
      <c r="E676">
        <v>9300000</v>
      </c>
      <c r="F676">
        <v>15423769.890000001</v>
      </c>
      <c r="G676">
        <v>1</v>
      </c>
    </row>
    <row r="677" spans="1:7" x14ac:dyDescent="0.2">
      <c r="A677">
        <v>117</v>
      </c>
      <c r="B677" t="s">
        <v>73</v>
      </c>
      <c r="C677" t="s">
        <v>890</v>
      </c>
      <c r="D677" t="s">
        <v>1024</v>
      </c>
      <c r="E677">
        <v>13950000</v>
      </c>
      <c r="F677">
        <v>14283743.15</v>
      </c>
      <c r="G677">
        <v>1</v>
      </c>
    </row>
    <row r="678" spans="1:7" x14ac:dyDescent="0.2">
      <c r="A678">
        <v>121</v>
      </c>
      <c r="B678" t="s">
        <v>73</v>
      </c>
      <c r="C678" t="s">
        <v>890</v>
      </c>
      <c r="D678" t="s">
        <v>1024</v>
      </c>
      <c r="E678">
        <v>9247000</v>
      </c>
      <c r="F678">
        <v>9654558.5999999996</v>
      </c>
      <c r="G678">
        <v>1</v>
      </c>
    </row>
    <row r="679" spans="1:7" x14ac:dyDescent="0.2">
      <c r="A679">
        <v>121</v>
      </c>
      <c r="B679" t="s">
        <v>73</v>
      </c>
      <c r="C679" t="s">
        <v>890</v>
      </c>
      <c r="D679" t="s">
        <v>1024</v>
      </c>
      <c r="E679">
        <v>9260000</v>
      </c>
      <c r="F679">
        <v>9654705.5</v>
      </c>
      <c r="G679">
        <v>1</v>
      </c>
    </row>
    <row r="680" spans="1:7" x14ac:dyDescent="0.2">
      <c r="A680">
        <v>28</v>
      </c>
      <c r="B680" t="s">
        <v>73</v>
      </c>
      <c r="C680" t="s">
        <v>890</v>
      </c>
      <c r="D680" t="s">
        <v>1025</v>
      </c>
      <c r="E680">
        <v>9300000</v>
      </c>
      <c r="F680">
        <v>9606025.0299999993</v>
      </c>
      <c r="G680">
        <v>1</v>
      </c>
    </row>
    <row r="681" spans="1:7" x14ac:dyDescent="0.2">
      <c r="A681">
        <v>28</v>
      </c>
      <c r="B681" t="s">
        <v>73</v>
      </c>
      <c r="C681" t="s">
        <v>890</v>
      </c>
      <c r="D681" t="s">
        <v>1025</v>
      </c>
      <c r="E681">
        <v>9254000</v>
      </c>
      <c r="F681">
        <v>9605505.2300000004</v>
      </c>
      <c r="G681">
        <v>1</v>
      </c>
    </row>
    <row r="682" spans="1:7" x14ac:dyDescent="0.2">
      <c r="A682">
        <v>32</v>
      </c>
      <c r="B682" t="s">
        <v>73</v>
      </c>
      <c r="C682" t="s">
        <v>890</v>
      </c>
      <c r="D682" t="s">
        <v>1025</v>
      </c>
      <c r="E682">
        <v>9267000</v>
      </c>
      <c r="F682">
        <v>13608490.49</v>
      </c>
      <c r="G682">
        <v>1</v>
      </c>
    </row>
    <row r="683" spans="1:7" x14ac:dyDescent="0.2">
      <c r="A683">
        <v>28</v>
      </c>
      <c r="B683" t="s">
        <v>73</v>
      </c>
      <c r="C683" t="s">
        <v>86</v>
      </c>
      <c r="D683" t="s">
        <v>1026</v>
      </c>
      <c r="E683">
        <v>9300000</v>
      </c>
      <c r="F683">
        <v>9606025.0299999993</v>
      </c>
      <c r="G683">
        <v>1</v>
      </c>
    </row>
    <row r="684" spans="1:7" x14ac:dyDescent="0.2">
      <c r="A684">
        <v>4</v>
      </c>
      <c r="B684" t="s">
        <v>74</v>
      </c>
      <c r="C684" t="s">
        <v>87</v>
      </c>
      <c r="D684" t="s">
        <v>1027</v>
      </c>
      <c r="E684">
        <v>13950000</v>
      </c>
      <c r="F684">
        <v>14250000</v>
      </c>
      <c r="G684">
        <v>1</v>
      </c>
    </row>
    <row r="685" spans="1:7" x14ac:dyDescent="0.2">
      <c r="A685">
        <v>28</v>
      </c>
      <c r="B685" t="s">
        <v>74</v>
      </c>
      <c r="C685" t="s">
        <v>87</v>
      </c>
      <c r="D685" t="s">
        <v>1027</v>
      </c>
      <c r="E685">
        <v>9300000</v>
      </c>
      <c r="F685">
        <v>9594630.8633333296</v>
      </c>
      <c r="G685">
        <v>3</v>
      </c>
    </row>
    <row r="686" spans="1:7" x14ac:dyDescent="0.2">
      <c r="A686">
        <v>87</v>
      </c>
      <c r="B686" t="s">
        <v>74</v>
      </c>
      <c r="C686" t="s">
        <v>87</v>
      </c>
      <c r="D686" t="s">
        <v>1027</v>
      </c>
      <c r="E686">
        <v>9300000</v>
      </c>
      <c r="F686">
        <v>9406434.8000000007</v>
      </c>
      <c r="G686">
        <v>1</v>
      </c>
    </row>
    <row r="687" spans="1:7" x14ac:dyDescent="0.2">
      <c r="A687">
        <v>87</v>
      </c>
      <c r="B687" t="s">
        <v>74</v>
      </c>
      <c r="C687" t="s">
        <v>87</v>
      </c>
      <c r="D687" t="s">
        <v>1027</v>
      </c>
      <c r="E687">
        <v>8684500</v>
      </c>
      <c r="F687">
        <v>10856542.5</v>
      </c>
      <c r="G687">
        <v>2</v>
      </c>
    </row>
    <row r="688" spans="1:7" x14ac:dyDescent="0.2">
      <c r="A688">
        <v>93</v>
      </c>
      <c r="B688" t="s">
        <v>74</v>
      </c>
      <c r="C688" t="s">
        <v>87</v>
      </c>
      <c r="D688" t="s">
        <v>1027</v>
      </c>
      <c r="E688">
        <v>9182000</v>
      </c>
      <c r="F688">
        <v>16950000</v>
      </c>
      <c r="G688">
        <v>1</v>
      </c>
    </row>
    <row r="689" spans="1:7" x14ac:dyDescent="0.2">
      <c r="A689">
        <v>88</v>
      </c>
      <c r="B689" t="s">
        <v>74</v>
      </c>
      <c r="C689" t="s">
        <v>87</v>
      </c>
      <c r="D689" t="s">
        <v>1027</v>
      </c>
      <c r="E689">
        <v>11618000</v>
      </c>
      <c r="F689">
        <v>12013794.15</v>
      </c>
      <c r="G689">
        <v>2</v>
      </c>
    </row>
    <row r="690" spans="1:7" x14ac:dyDescent="0.2">
      <c r="A690">
        <v>88</v>
      </c>
      <c r="B690" t="s">
        <v>74</v>
      </c>
      <c r="C690" t="s">
        <v>87</v>
      </c>
      <c r="D690" t="s">
        <v>1027</v>
      </c>
      <c r="E690">
        <v>10843000</v>
      </c>
      <c r="F690">
        <v>13079284.506666699</v>
      </c>
      <c r="G690">
        <v>3</v>
      </c>
    </row>
    <row r="691" spans="1:7" x14ac:dyDescent="0.2">
      <c r="A691">
        <v>105</v>
      </c>
      <c r="B691" t="s">
        <v>74</v>
      </c>
      <c r="C691" t="s">
        <v>87</v>
      </c>
      <c r="D691" t="s">
        <v>1027</v>
      </c>
      <c r="E691">
        <v>9208000</v>
      </c>
      <c r="F691">
        <v>9599973.5399999991</v>
      </c>
      <c r="G691">
        <v>1</v>
      </c>
    </row>
    <row r="692" spans="1:7" x14ac:dyDescent="0.2">
      <c r="A692">
        <v>4</v>
      </c>
      <c r="B692" t="s">
        <v>74</v>
      </c>
      <c r="C692" t="s">
        <v>74</v>
      </c>
      <c r="D692" t="s">
        <v>1029</v>
      </c>
      <c r="E692">
        <v>9263500</v>
      </c>
      <c r="F692">
        <v>9600000</v>
      </c>
      <c r="G692">
        <v>2</v>
      </c>
    </row>
    <row r="693" spans="1:7" x14ac:dyDescent="0.2">
      <c r="A693">
        <v>93</v>
      </c>
      <c r="B693" t="s">
        <v>74</v>
      </c>
      <c r="C693" t="s">
        <v>74</v>
      </c>
      <c r="D693" t="s">
        <v>1029</v>
      </c>
      <c r="E693">
        <v>13950000</v>
      </c>
      <c r="F693">
        <v>14250000</v>
      </c>
      <c r="G693">
        <v>2</v>
      </c>
    </row>
    <row r="694" spans="1:7" x14ac:dyDescent="0.2">
      <c r="A694">
        <v>116</v>
      </c>
      <c r="B694" t="s">
        <v>74</v>
      </c>
      <c r="C694" t="s">
        <v>74</v>
      </c>
      <c r="D694" t="s">
        <v>1029</v>
      </c>
      <c r="E694">
        <v>7448000</v>
      </c>
      <c r="F694">
        <v>9466708.0800000001</v>
      </c>
      <c r="G694">
        <v>1</v>
      </c>
    </row>
    <row r="695" spans="1:7" x14ac:dyDescent="0.2">
      <c r="A695">
        <v>96</v>
      </c>
      <c r="B695" t="s">
        <v>74</v>
      </c>
      <c r="C695" t="s">
        <v>74</v>
      </c>
      <c r="D695" t="s">
        <v>1029</v>
      </c>
      <c r="E695">
        <v>7280000</v>
      </c>
      <c r="F695">
        <v>9581731.5099999998</v>
      </c>
      <c r="G695">
        <v>1</v>
      </c>
    </row>
    <row r="696" spans="1:7" x14ac:dyDescent="0.2">
      <c r="A696">
        <v>121</v>
      </c>
      <c r="B696" t="s">
        <v>74</v>
      </c>
      <c r="C696" t="s">
        <v>74</v>
      </c>
      <c r="D696" t="s">
        <v>1029</v>
      </c>
      <c r="E696">
        <v>9300000</v>
      </c>
      <c r="F696">
        <v>9655157.5</v>
      </c>
      <c r="G696">
        <v>1</v>
      </c>
    </row>
    <row r="697" spans="1:7" x14ac:dyDescent="0.2">
      <c r="A697">
        <v>105</v>
      </c>
      <c r="B697" t="s">
        <v>74</v>
      </c>
      <c r="C697" t="s">
        <v>74</v>
      </c>
      <c r="D697" t="s">
        <v>1029</v>
      </c>
      <c r="E697">
        <v>13950000</v>
      </c>
      <c r="F697">
        <v>14338787.18</v>
      </c>
      <c r="G697">
        <v>1</v>
      </c>
    </row>
    <row r="698" spans="1:7" x14ac:dyDescent="0.2">
      <c r="A698">
        <v>105</v>
      </c>
      <c r="B698" t="s">
        <v>74</v>
      </c>
      <c r="C698" t="s">
        <v>74</v>
      </c>
      <c r="D698" t="s">
        <v>1029</v>
      </c>
      <c r="E698">
        <v>13950000</v>
      </c>
      <c r="F698">
        <v>14338787.18</v>
      </c>
      <c r="G698">
        <v>1</v>
      </c>
    </row>
    <row r="699" spans="1:7" x14ac:dyDescent="0.2">
      <c r="A699">
        <v>4</v>
      </c>
      <c r="B699" t="s">
        <v>73</v>
      </c>
      <c r="C699" t="s">
        <v>794</v>
      </c>
      <c r="D699" t="s">
        <v>1033</v>
      </c>
      <c r="E699">
        <v>9254000</v>
      </c>
      <c r="F699">
        <v>9600000</v>
      </c>
      <c r="G699">
        <v>1</v>
      </c>
    </row>
    <row r="700" spans="1:7" x14ac:dyDescent="0.2">
      <c r="A700">
        <v>28</v>
      </c>
      <c r="B700" t="s">
        <v>73</v>
      </c>
      <c r="C700" t="s">
        <v>794</v>
      </c>
      <c r="D700" t="s">
        <v>1033</v>
      </c>
      <c r="E700">
        <v>9300000</v>
      </c>
      <c r="F700">
        <v>9606025.0299999993</v>
      </c>
      <c r="G700">
        <v>1</v>
      </c>
    </row>
    <row r="701" spans="1:7" x14ac:dyDescent="0.2">
      <c r="A701">
        <v>93</v>
      </c>
      <c r="B701" t="s">
        <v>73</v>
      </c>
      <c r="C701" t="s">
        <v>794</v>
      </c>
      <c r="D701" t="s">
        <v>1033</v>
      </c>
      <c r="E701">
        <v>9261500</v>
      </c>
      <c r="F701">
        <v>9780683.6300000008</v>
      </c>
      <c r="G701">
        <v>2</v>
      </c>
    </row>
    <row r="702" spans="1:7" x14ac:dyDescent="0.2">
      <c r="A702">
        <v>93</v>
      </c>
      <c r="B702" t="s">
        <v>73</v>
      </c>
      <c r="C702" t="s">
        <v>794</v>
      </c>
      <c r="D702" t="s">
        <v>1033</v>
      </c>
      <c r="E702">
        <v>9293000</v>
      </c>
      <c r="F702">
        <v>9550000</v>
      </c>
      <c r="G702">
        <v>1</v>
      </c>
    </row>
    <row r="703" spans="1:7" x14ac:dyDescent="0.2">
      <c r="A703">
        <v>22</v>
      </c>
      <c r="B703" t="s">
        <v>73</v>
      </c>
      <c r="C703" t="s">
        <v>794</v>
      </c>
      <c r="D703" t="s">
        <v>1033</v>
      </c>
      <c r="E703">
        <v>7909000</v>
      </c>
      <c r="F703">
        <v>25809000</v>
      </c>
      <c r="G703">
        <v>1</v>
      </c>
    </row>
    <row r="704" spans="1:7" x14ac:dyDescent="0.2">
      <c r="A704">
        <v>4</v>
      </c>
      <c r="B704" t="s">
        <v>74</v>
      </c>
      <c r="C704" t="s">
        <v>97</v>
      </c>
      <c r="D704" t="s">
        <v>97</v>
      </c>
      <c r="E704">
        <v>13950000</v>
      </c>
      <c r="F704">
        <v>14250000</v>
      </c>
      <c r="G704">
        <v>1</v>
      </c>
    </row>
    <row r="705" spans="1:7" x14ac:dyDescent="0.2">
      <c r="A705">
        <v>4</v>
      </c>
      <c r="B705" t="s">
        <v>74</v>
      </c>
      <c r="C705" t="s">
        <v>97</v>
      </c>
      <c r="D705" t="s">
        <v>97</v>
      </c>
      <c r="E705">
        <v>13950000</v>
      </c>
      <c r="F705">
        <v>14250000</v>
      </c>
      <c r="G705">
        <v>1</v>
      </c>
    </row>
    <row r="706" spans="1:7" x14ac:dyDescent="0.2">
      <c r="A706">
        <v>28</v>
      </c>
      <c r="B706" t="s">
        <v>74</v>
      </c>
      <c r="C706" t="s">
        <v>97</v>
      </c>
      <c r="D706" t="s">
        <v>97</v>
      </c>
      <c r="E706">
        <v>9300000</v>
      </c>
      <c r="F706">
        <v>9587840</v>
      </c>
      <c r="G706">
        <v>1</v>
      </c>
    </row>
    <row r="707" spans="1:7" x14ac:dyDescent="0.2">
      <c r="A707">
        <v>28</v>
      </c>
      <c r="B707" t="s">
        <v>74</v>
      </c>
      <c r="C707" t="s">
        <v>97</v>
      </c>
      <c r="D707" t="s">
        <v>97</v>
      </c>
      <c r="E707">
        <v>8665000</v>
      </c>
      <c r="F707">
        <v>9580664.5</v>
      </c>
      <c r="G707">
        <v>1</v>
      </c>
    </row>
    <row r="708" spans="1:7" x14ac:dyDescent="0.2">
      <c r="A708">
        <v>27</v>
      </c>
      <c r="B708" t="s">
        <v>74</v>
      </c>
      <c r="C708" t="s">
        <v>97</v>
      </c>
      <c r="D708" t="s">
        <v>97</v>
      </c>
      <c r="E708">
        <v>13949000</v>
      </c>
      <c r="F708">
        <v>14156782.85</v>
      </c>
      <c r="G708">
        <v>2</v>
      </c>
    </row>
    <row r="709" spans="1:7" x14ac:dyDescent="0.2">
      <c r="A709">
        <v>4</v>
      </c>
      <c r="B709" t="s">
        <v>73</v>
      </c>
      <c r="C709" t="s">
        <v>665</v>
      </c>
      <c r="D709" t="s">
        <v>1034</v>
      </c>
      <c r="E709">
        <v>8539000</v>
      </c>
      <c r="F709">
        <v>9600000</v>
      </c>
      <c r="G709">
        <v>1</v>
      </c>
    </row>
    <row r="710" spans="1:7" x14ac:dyDescent="0.2">
      <c r="A710">
        <v>4</v>
      </c>
      <c r="B710" t="s">
        <v>73</v>
      </c>
      <c r="C710" t="s">
        <v>665</v>
      </c>
      <c r="D710" t="s">
        <v>1034</v>
      </c>
      <c r="E710">
        <v>9300000</v>
      </c>
      <c r="F710">
        <v>9600000</v>
      </c>
      <c r="G710">
        <v>1</v>
      </c>
    </row>
    <row r="711" spans="1:7" x14ac:dyDescent="0.2">
      <c r="A711">
        <v>116</v>
      </c>
      <c r="B711" t="s">
        <v>73</v>
      </c>
      <c r="C711" t="s">
        <v>665</v>
      </c>
      <c r="D711" t="s">
        <v>1034</v>
      </c>
      <c r="E711">
        <v>8791000</v>
      </c>
      <c r="F711">
        <v>9466708.0800000001</v>
      </c>
      <c r="G711">
        <v>1</v>
      </c>
    </row>
    <row r="712" spans="1:7" x14ac:dyDescent="0.2">
      <c r="A712">
        <v>121</v>
      </c>
      <c r="B712" t="s">
        <v>73</v>
      </c>
      <c r="C712" t="s">
        <v>665</v>
      </c>
      <c r="D712" t="s">
        <v>1034</v>
      </c>
      <c r="E712">
        <v>13950000</v>
      </c>
      <c r="F712">
        <v>14437720</v>
      </c>
      <c r="G712">
        <v>1</v>
      </c>
    </row>
    <row r="713" spans="1:7" x14ac:dyDescent="0.2">
      <c r="A713">
        <v>116</v>
      </c>
      <c r="B713" t="s">
        <v>74</v>
      </c>
      <c r="C713" t="s">
        <v>74</v>
      </c>
      <c r="D713" t="s">
        <v>1035</v>
      </c>
      <c r="E713">
        <v>9300000</v>
      </c>
      <c r="F713">
        <v>9466708.0800000001</v>
      </c>
      <c r="G713">
        <v>1</v>
      </c>
    </row>
    <row r="714" spans="1:7" x14ac:dyDescent="0.2">
      <c r="A714">
        <v>88</v>
      </c>
      <c r="B714" t="s">
        <v>74</v>
      </c>
      <c r="C714" t="s">
        <v>74</v>
      </c>
      <c r="D714" t="s">
        <v>1035</v>
      </c>
      <c r="E714">
        <v>13950000</v>
      </c>
      <c r="F714">
        <v>14406767.9</v>
      </c>
      <c r="G714">
        <v>1</v>
      </c>
    </row>
    <row r="715" spans="1:7" x14ac:dyDescent="0.2">
      <c r="A715">
        <v>88</v>
      </c>
      <c r="B715" t="s">
        <v>74</v>
      </c>
      <c r="C715" t="s">
        <v>74</v>
      </c>
      <c r="D715" t="s">
        <v>1035</v>
      </c>
      <c r="E715">
        <v>13950000</v>
      </c>
      <c r="F715">
        <v>14406767.9</v>
      </c>
      <c r="G715">
        <v>1</v>
      </c>
    </row>
    <row r="716" spans="1:7" x14ac:dyDescent="0.2">
      <c r="A716">
        <v>4</v>
      </c>
      <c r="B716" t="s">
        <v>105</v>
      </c>
      <c r="C716" t="s">
        <v>514</v>
      </c>
      <c r="D716" t="s">
        <v>1036</v>
      </c>
      <c r="E716">
        <v>9958571.4285714291</v>
      </c>
      <c r="F716">
        <v>12235714.2857143</v>
      </c>
      <c r="G716">
        <v>7</v>
      </c>
    </row>
    <row r="717" spans="1:7" x14ac:dyDescent="0.2">
      <c r="A717">
        <v>4</v>
      </c>
      <c r="B717" t="s">
        <v>105</v>
      </c>
      <c r="C717" t="s">
        <v>514</v>
      </c>
      <c r="D717" t="s">
        <v>1036</v>
      </c>
      <c r="E717">
        <v>10186600</v>
      </c>
      <c r="F717">
        <v>13289800</v>
      </c>
      <c r="G717">
        <v>5</v>
      </c>
    </row>
    <row r="718" spans="1:7" x14ac:dyDescent="0.2">
      <c r="A718">
        <v>93</v>
      </c>
      <c r="B718" t="s">
        <v>105</v>
      </c>
      <c r="C718" t="s">
        <v>514</v>
      </c>
      <c r="D718" t="s">
        <v>1036</v>
      </c>
      <c r="E718">
        <v>9113000</v>
      </c>
      <c r="F718">
        <v>13831082.5</v>
      </c>
      <c r="G718">
        <v>2</v>
      </c>
    </row>
    <row r="719" spans="1:7" x14ac:dyDescent="0.2">
      <c r="A719">
        <v>117</v>
      </c>
      <c r="B719" t="s">
        <v>105</v>
      </c>
      <c r="C719" t="s">
        <v>514</v>
      </c>
      <c r="D719" t="s">
        <v>1036</v>
      </c>
      <c r="E719">
        <v>9300000</v>
      </c>
      <c r="F719">
        <v>9511293.75</v>
      </c>
      <c r="G719">
        <v>1</v>
      </c>
    </row>
    <row r="720" spans="1:7" x14ac:dyDescent="0.2">
      <c r="A720">
        <v>121</v>
      </c>
      <c r="B720" t="s">
        <v>105</v>
      </c>
      <c r="C720" t="s">
        <v>514</v>
      </c>
      <c r="D720" t="s">
        <v>1036</v>
      </c>
      <c r="E720">
        <v>9286666.6666666698</v>
      </c>
      <c r="F720">
        <v>9652157.5</v>
      </c>
      <c r="G720">
        <v>3</v>
      </c>
    </row>
    <row r="721" spans="1:7" x14ac:dyDescent="0.2">
      <c r="A721">
        <v>93</v>
      </c>
      <c r="B721" t="s">
        <v>11</v>
      </c>
      <c r="C721" t="s">
        <v>83</v>
      </c>
      <c r="D721" t="s">
        <v>1039</v>
      </c>
      <c r="E721">
        <v>9300000</v>
      </c>
      <c r="F721">
        <v>9711600</v>
      </c>
      <c r="G721">
        <v>1</v>
      </c>
    </row>
    <row r="722" spans="1:7" x14ac:dyDescent="0.2">
      <c r="A722">
        <v>4</v>
      </c>
      <c r="B722" t="s">
        <v>12</v>
      </c>
      <c r="C722" t="s">
        <v>12</v>
      </c>
      <c r="D722" t="s">
        <v>1040</v>
      </c>
      <c r="E722">
        <v>8161000</v>
      </c>
      <c r="F722">
        <v>59915000</v>
      </c>
      <c r="G722">
        <v>1</v>
      </c>
    </row>
    <row r="723" spans="1:7" x14ac:dyDescent="0.2">
      <c r="A723">
        <v>93</v>
      </c>
      <c r="B723" t="s">
        <v>12</v>
      </c>
      <c r="C723" t="s">
        <v>12</v>
      </c>
      <c r="D723" t="s">
        <v>1040</v>
      </c>
      <c r="E723">
        <v>8959000</v>
      </c>
      <c r="F723">
        <v>33400000</v>
      </c>
      <c r="G723">
        <v>1</v>
      </c>
    </row>
    <row r="724" spans="1:7" x14ac:dyDescent="0.2">
      <c r="A724">
        <v>93</v>
      </c>
      <c r="B724" t="s">
        <v>12</v>
      </c>
      <c r="C724" t="s">
        <v>12</v>
      </c>
      <c r="D724" t="s">
        <v>1040</v>
      </c>
      <c r="E724">
        <v>13950000</v>
      </c>
      <c r="F724">
        <v>14200000</v>
      </c>
      <c r="G724">
        <v>1</v>
      </c>
    </row>
    <row r="725" spans="1:7" x14ac:dyDescent="0.2">
      <c r="A725">
        <v>108</v>
      </c>
      <c r="B725" t="s">
        <v>12</v>
      </c>
      <c r="C725" t="s">
        <v>12</v>
      </c>
      <c r="D725" t="s">
        <v>1040</v>
      </c>
      <c r="E725">
        <v>9293000</v>
      </c>
      <c r="F725">
        <v>9293000</v>
      </c>
      <c r="G725">
        <v>1</v>
      </c>
    </row>
    <row r="726" spans="1:7" x14ac:dyDescent="0.2">
      <c r="A726">
        <v>87</v>
      </c>
      <c r="B726" t="s">
        <v>73</v>
      </c>
      <c r="C726" t="s">
        <v>521</v>
      </c>
      <c r="D726" t="s">
        <v>1041</v>
      </c>
      <c r="E726">
        <v>9254000</v>
      </c>
      <c r="F726">
        <v>9606024.2899999991</v>
      </c>
      <c r="G726">
        <v>1</v>
      </c>
    </row>
    <row r="727" spans="1:7" x14ac:dyDescent="0.2">
      <c r="A727">
        <v>93</v>
      </c>
      <c r="B727" t="s">
        <v>73</v>
      </c>
      <c r="C727" t="s">
        <v>521</v>
      </c>
      <c r="D727" t="s">
        <v>1041</v>
      </c>
      <c r="E727">
        <v>8077000</v>
      </c>
      <c r="F727">
        <v>9650000</v>
      </c>
      <c r="G727">
        <v>1</v>
      </c>
    </row>
    <row r="728" spans="1:7" x14ac:dyDescent="0.2">
      <c r="A728">
        <v>27</v>
      </c>
      <c r="B728" t="s">
        <v>73</v>
      </c>
      <c r="C728" t="s">
        <v>521</v>
      </c>
      <c r="D728" t="s">
        <v>1041</v>
      </c>
      <c r="E728">
        <v>9208000</v>
      </c>
      <c r="F728">
        <v>18923000</v>
      </c>
      <c r="G728">
        <v>1</v>
      </c>
    </row>
    <row r="729" spans="1:7" x14ac:dyDescent="0.2">
      <c r="A729">
        <v>121</v>
      </c>
      <c r="B729" t="s">
        <v>73</v>
      </c>
      <c r="C729" t="s">
        <v>521</v>
      </c>
      <c r="D729" t="s">
        <v>1041</v>
      </c>
      <c r="E729">
        <v>9300000</v>
      </c>
      <c r="F729">
        <v>9655157.5</v>
      </c>
      <c r="G729">
        <v>1</v>
      </c>
    </row>
    <row r="730" spans="1:7" x14ac:dyDescent="0.2">
      <c r="A730">
        <v>4</v>
      </c>
      <c r="B730" t="s">
        <v>74</v>
      </c>
      <c r="C730" t="s">
        <v>72</v>
      </c>
      <c r="D730" t="s">
        <v>1042</v>
      </c>
      <c r="E730">
        <v>7993000</v>
      </c>
      <c r="F730">
        <v>9600000</v>
      </c>
      <c r="G730">
        <v>1</v>
      </c>
    </row>
    <row r="731" spans="1:7" x14ac:dyDescent="0.2">
      <c r="A731">
        <v>93</v>
      </c>
      <c r="B731" t="s">
        <v>74</v>
      </c>
      <c r="C731" t="s">
        <v>72</v>
      </c>
      <c r="D731" t="s">
        <v>1042</v>
      </c>
      <c r="E731">
        <v>9286500</v>
      </c>
      <c r="F731">
        <v>13875000</v>
      </c>
      <c r="G731">
        <v>2</v>
      </c>
    </row>
    <row r="732" spans="1:7" x14ac:dyDescent="0.2">
      <c r="A732">
        <v>32</v>
      </c>
      <c r="B732" t="s">
        <v>74</v>
      </c>
      <c r="C732" t="s">
        <v>72</v>
      </c>
      <c r="D732" t="s">
        <v>1042</v>
      </c>
      <c r="E732">
        <v>9280000</v>
      </c>
      <c r="F732">
        <v>16485809.26</v>
      </c>
      <c r="G732">
        <v>1</v>
      </c>
    </row>
    <row r="733" spans="1:7" x14ac:dyDescent="0.2">
      <c r="A733">
        <v>4</v>
      </c>
      <c r="B733" t="s">
        <v>74</v>
      </c>
      <c r="C733" t="s">
        <v>87</v>
      </c>
      <c r="D733" t="s">
        <v>1043</v>
      </c>
      <c r="E733">
        <v>13950000</v>
      </c>
      <c r="F733">
        <v>14250000</v>
      </c>
      <c r="G733">
        <v>2</v>
      </c>
    </row>
    <row r="734" spans="1:7" x14ac:dyDescent="0.2">
      <c r="A734">
        <v>88</v>
      </c>
      <c r="B734" t="s">
        <v>74</v>
      </c>
      <c r="C734" t="s">
        <v>87</v>
      </c>
      <c r="D734" t="s">
        <v>1043</v>
      </c>
      <c r="E734">
        <v>13950000</v>
      </c>
      <c r="F734">
        <v>14406767.9</v>
      </c>
      <c r="G734">
        <v>1</v>
      </c>
    </row>
    <row r="735" spans="1:7" x14ac:dyDescent="0.2">
      <c r="A735">
        <v>88</v>
      </c>
      <c r="B735" t="s">
        <v>74</v>
      </c>
      <c r="C735" t="s">
        <v>87</v>
      </c>
      <c r="D735" t="s">
        <v>1043</v>
      </c>
      <c r="E735">
        <v>13950000</v>
      </c>
      <c r="F735">
        <v>14406767.9</v>
      </c>
      <c r="G735">
        <v>1</v>
      </c>
    </row>
    <row r="736" spans="1:7" x14ac:dyDescent="0.2">
      <c r="A736">
        <v>4</v>
      </c>
      <c r="B736" t="s">
        <v>103</v>
      </c>
      <c r="C736" t="s">
        <v>1037</v>
      </c>
      <c r="D736" t="s">
        <v>1044</v>
      </c>
      <c r="E736">
        <v>9263500</v>
      </c>
      <c r="F736">
        <v>9600000</v>
      </c>
      <c r="G736">
        <v>2</v>
      </c>
    </row>
    <row r="737" spans="1:8" x14ac:dyDescent="0.2">
      <c r="A737">
        <v>93</v>
      </c>
      <c r="B737" t="s">
        <v>105</v>
      </c>
      <c r="C737" t="s">
        <v>107</v>
      </c>
      <c r="D737" t="s">
        <v>1046</v>
      </c>
      <c r="E737">
        <v>13950000</v>
      </c>
      <c r="F737">
        <v>14250000</v>
      </c>
      <c r="G737">
        <v>2</v>
      </c>
    </row>
    <row r="738" spans="1:8" x14ac:dyDescent="0.2">
      <c r="A738">
        <v>32</v>
      </c>
      <c r="B738" t="s">
        <v>105</v>
      </c>
      <c r="C738" t="s">
        <v>107</v>
      </c>
      <c r="D738" t="s">
        <v>1046</v>
      </c>
      <c r="E738">
        <v>21256745.668000001</v>
      </c>
      <c r="F738">
        <v>21256745.668000001</v>
      </c>
      <c r="H738">
        <v>5</v>
      </c>
    </row>
    <row r="739" spans="1:8" x14ac:dyDescent="0.2">
      <c r="A739">
        <v>93</v>
      </c>
      <c r="B739" t="s">
        <v>73</v>
      </c>
      <c r="C739" t="s">
        <v>622</v>
      </c>
      <c r="D739" t="s">
        <v>1046</v>
      </c>
      <c r="E739">
        <v>8119000</v>
      </c>
      <c r="F739">
        <v>9750000</v>
      </c>
      <c r="G739">
        <v>1</v>
      </c>
    </row>
    <row r="740" spans="1:8" x14ac:dyDescent="0.2">
      <c r="A740">
        <v>105</v>
      </c>
      <c r="B740" t="s">
        <v>73</v>
      </c>
      <c r="C740" t="s">
        <v>622</v>
      </c>
      <c r="D740" t="s">
        <v>1046</v>
      </c>
      <c r="E740">
        <v>9300000</v>
      </c>
      <c r="F740">
        <v>9599973.5399999991</v>
      </c>
      <c r="G740">
        <v>1</v>
      </c>
    </row>
    <row r="741" spans="1:8" x14ac:dyDescent="0.2">
      <c r="A741">
        <v>122</v>
      </c>
      <c r="B741" t="s">
        <v>73</v>
      </c>
      <c r="C741" t="s">
        <v>622</v>
      </c>
      <c r="D741" t="s">
        <v>1046</v>
      </c>
      <c r="E741">
        <v>8161000</v>
      </c>
      <c r="F741">
        <v>28635049.699999999</v>
      </c>
      <c r="G741">
        <v>1</v>
      </c>
    </row>
    <row r="742" spans="1:8" x14ac:dyDescent="0.2">
      <c r="A742">
        <v>4</v>
      </c>
      <c r="B742" t="s">
        <v>105</v>
      </c>
      <c r="C742" t="s">
        <v>514</v>
      </c>
      <c r="D742" t="s">
        <v>514</v>
      </c>
      <c r="E742">
        <v>9300000</v>
      </c>
      <c r="F742">
        <v>9600000</v>
      </c>
      <c r="G742">
        <v>1</v>
      </c>
    </row>
    <row r="743" spans="1:8" x14ac:dyDescent="0.2">
      <c r="A743">
        <v>4</v>
      </c>
      <c r="B743" t="s">
        <v>105</v>
      </c>
      <c r="C743" t="s">
        <v>514</v>
      </c>
      <c r="D743" t="s">
        <v>514</v>
      </c>
      <c r="E743">
        <v>9234500</v>
      </c>
      <c r="F743">
        <v>9534500</v>
      </c>
      <c r="G743">
        <v>2</v>
      </c>
    </row>
    <row r="744" spans="1:8" x14ac:dyDescent="0.2">
      <c r="A744">
        <v>87</v>
      </c>
      <c r="B744" t="s">
        <v>105</v>
      </c>
      <c r="C744" t="s">
        <v>514</v>
      </c>
      <c r="D744" t="s">
        <v>514</v>
      </c>
      <c r="E744">
        <v>19651226.8361765</v>
      </c>
      <c r="F744">
        <v>19651226.8361765</v>
      </c>
      <c r="H744">
        <v>34</v>
      </c>
    </row>
    <row r="745" spans="1:8" x14ac:dyDescent="0.2">
      <c r="A745">
        <v>121</v>
      </c>
      <c r="B745" t="s">
        <v>105</v>
      </c>
      <c r="C745" t="s">
        <v>514</v>
      </c>
      <c r="D745" t="s">
        <v>514</v>
      </c>
      <c r="E745">
        <v>9296500</v>
      </c>
      <c r="F745">
        <v>9654351</v>
      </c>
      <c r="G745">
        <v>4</v>
      </c>
    </row>
    <row r="746" spans="1:8" x14ac:dyDescent="0.2">
      <c r="A746">
        <v>121</v>
      </c>
      <c r="B746" t="s">
        <v>105</v>
      </c>
      <c r="C746" t="s">
        <v>514</v>
      </c>
      <c r="D746" t="s">
        <v>514</v>
      </c>
      <c r="E746">
        <v>9267000</v>
      </c>
      <c r="F746">
        <v>9654784.5999999996</v>
      </c>
      <c r="G746">
        <v>2</v>
      </c>
    </row>
    <row r="747" spans="1:8" x14ac:dyDescent="0.2">
      <c r="A747">
        <v>4</v>
      </c>
      <c r="B747" t="s">
        <v>74</v>
      </c>
      <c r="C747" t="s">
        <v>954</v>
      </c>
      <c r="D747" t="s">
        <v>1103</v>
      </c>
      <c r="E747">
        <v>8077000</v>
      </c>
      <c r="F747">
        <v>9600000</v>
      </c>
      <c r="G747">
        <v>1</v>
      </c>
    </row>
    <row r="748" spans="1:8" x14ac:dyDescent="0.2">
      <c r="A748">
        <v>105</v>
      </c>
      <c r="B748" t="s">
        <v>74</v>
      </c>
      <c r="C748" t="s">
        <v>954</v>
      </c>
      <c r="D748" t="s">
        <v>1103</v>
      </c>
      <c r="E748">
        <v>13950000</v>
      </c>
      <c r="F748">
        <v>14338787.18</v>
      </c>
      <c r="G748">
        <v>1</v>
      </c>
    </row>
    <row r="749" spans="1:8" x14ac:dyDescent="0.2">
      <c r="A749">
        <v>105</v>
      </c>
      <c r="B749" t="s">
        <v>74</v>
      </c>
      <c r="C749" t="s">
        <v>954</v>
      </c>
      <c r="D749" t="s">
        <v>1103</v>
      </c>
      <c r="E749">
        <v>13950000</v>
      </c>
      <c r="F749">
        <v>14338787.18</v>
      </c>
      <c r="G749">
        <v>1</v>
      </c>
    </row>
    <row r="750" spans="1:8" x14ac:dyDescent="0.2">
      <c r="A750">
        <v>28</v>
      </c>
      <c r="B750" t="s">
        <v>73</v>
      </c>
      <c r="C750" t="s">
        <v>86</v>
      </c>
      <c r="D750" t="s">
        <v>1104</v>
      </c>
      <c r="E750">
        <v>9208000</v>
      </c>
      <c r="F750">
        <v>9604985.4299999997</v>
      </c>
      <c r="G750">
        <v>1</v>
      </c>
    </row>
    <row r="751" spans="1:8" x14ac:dyDescent="0.2">
      <c r="A751">
        <v>93</v>
      </c>
      <c r="B751" t="s">
        <v>73</v>
      </c>
      <c r="C751" t="s">
        <v>86</v>
      </c>
      <c r="D751" t="s">
        <v>1104</v>
      </c>
      <c r="E751">
        <v>9300000</v>
      </c>
      <c r="F751">
        <v>9550000</v>
      </c>
      <c r="G751">
        <v>1</v>
      </c>
    </row>
    <row r="752" spans="1:8" x14ac:dyDescent="0.2">
      <c r="A752">
        <v>117</v>
      </c>
      <c r="B752" t="s">
        <v>73</v>
      </c>
      <c r="C752" t="s">
        <v>86</v>
      </c>
      <c r="D752" t="s">
        <v>1104</v>
      </c>
      <c r="E752">
        <v>9300000</v>
      </c>
      <c r="F752">
        <v>9511293.75</v>
      </c>
      <c r="G752">
        <v>1</v>
      </c>
    </row>
    <row r="753" spans="1:8" x14ac:dyDescent="0.2">
      <c r="A753">
        <v>4</v>
      </c>
      <c r="B753" t="s">
        <v>105</v>
      </c>
      <c r="C753" t="s">
        <v>108</v>
      </c>
      <c r="D753" t="s">
        <v>1106</v>
      </c>
      <c r="E753">
        <v>13950000</v>
      </c>
      <c r="F753">
        <v>14250000</v>
      </c>
      <c r="G753">
        <v>1</v>
      </c>
    </row>
    <row r="754" spans="1:8" x14ac:dyDescent="0.2">
      <c r="A754">
        <v>4</v>
      </c>
      <c r="B754" t="s">
        <v>105</v>
      </c>
      <c r="C754" t="s">
        <v>108</v>
      </c>
      <c r="D754" t="s">
        <v>1106</v>
      </c>
      <c r="E754">
        <v>13950000</v>
      </c>
      <c r="F754">
        <v>14250000</v>
      </c>
      <c r="G754">
        <v>1</v>
      </c>
    </row>
    <row r="755" spans="1:8" x14ac:dyDescent="0.2">
      <c r="A755">
        <v>93</v>
      </c>
      <c r="B755" t="s">
        <v>105</v>
      </c>
      <c r="C755" t="s">
        <v>108</v>
      </c>
      <c r="D755" t="s">
        <v>1106</v>
      </c>
      <c r="E755">
        <v>8707000</v>
      </c>
      <c r="F755">
        <v>22040000</v>
      </c>
      <c r="G755">
        <v>1</v>
      </c>
    </row>
    <row r="756" spans="1:8" x14ac:dyDescent="0.2">
      <c r="A756">
        <v>122</v>
      </c>
      <c r="B756" t="s">
        <v>13</v>
      </c>
      <c r="C756" t="s">
        <v>13</v>
      </c>
      <c r="D756" t="s">
        <v>1106</v>
      </c>
      <c r="E756">
        <v>6818000</v>
      </c>
      <c r="F756">
        <v>47397069</v>
      </c>
      <c r="G756">
        <v>1</v>
      </c>
    </row>
    <row r="757" spans="1:8" x14ac:dyDescent="0.2">
      <c r="A757">
        <v>4</v>
      </c>
      <c r="B757" t="s">
        <v>12</v>
      </c>
      <c r="C757" t="s">
        <v>881</v>
      </c>
      <c r="D757" t="s">
        <v>1109</v>
      </c>
      <c r="E757">
        <v>6880500</v>
      </c>
      <c r="F757">
        <v>35568000</v>
      </c>
      <c r="G757">
        <v>2</v>
      </c>
    </row>
    <row r="758" spans="1:8" x14ac:dyDescent="0.2">
      <c r="A758">
        <v>22</v>
      </c>
      <c r="B758" t="s">
        <v>12</v>
      </c>
      <c r="C758" t="s">
        <v>881</v>
      </c>
      <c r="D758" t="s">
        <v>1109</v>
      </c>
      <c r="E758">
        <v>8497000</v>
      </c>
      <c r="F758">
        <v>32797000</v>
      </c>
      <c r="G758">
        <v>1</v>
      </c>
    </row>
    <row r="759" spans="1:8" x14ac:dyDescent="0.2">
      <c r="A759">
        <v>27</v>
      </c>
      <c r="B759" t="s">
        <v>11</v>
      </c>
      <c r="C759" t="s">
        <v>898</v>
      </c>
      <c r="D759" t="s">
        <v>1110</v>
      </c>
      <c r="E759">
        <v>8413000</v>
      </c>
      <c r="F759">
        <v>27085000</v>
      </c>
      <c r="G759">
        <v>1</v>
      </c>
    </row>
    <row r="760" spans="1:8" x14ac:dyDescent="0.2">
      <c r="A760">
        <v>93</v>
      </c>
      <c r="B760" t="s">
        <v>74</v>
      </c>
      <c r="C760" t="s">
        <v>74</v>
      </c>
      <c r="D760" t="s">
        <v>1111</v>
      </c>
      <c r="E760">
        <v>14449832.9</v>
      </c>
      <c r="F760">
        <v>14449832.9</v>
      </c>
      <c r="H760">
        <v>1</v>
      </c>
    </row>
    <row r="761" spans="1:8" x14ac:dyDescent="0.2">
      <c r="A761">
        <v>116</v>
      </c>
      <c r="B761" t="s">
        <v>74</v>
      </c>
      <c r="C761" t="s">
        <v>74</v>
      </c>
      <c r="D761" t="s">
        <v>1111</v>
      </c>
      <c r="E761">
        <v>7800000</v>
      </c>
      <c r="F761">
        <v>7939819.6799999997</v>
      </c>
      <c r="G761">
        <v>1</v>
      </c>
    </row>
    <row r="762" spans="1:8" x14ac:dyDescent="0.2">
      <c r="A762">
        <v>87</v>
      </c>
      <c r="B762" t="s">
        <v>74</v>
      </c>
      <c r="C762" t="s">
        <v>74</v>
      </c>
      <c r="D762" t="s">
        <v>1112</v>
      </c>
      <c r="E762">
        <v>17798724.440000001</v>
      </c>
      <c r="F762">
        <v>17798724.440000001</v>
      </c>
      <c r="H762">
        <v>1</v>
      </c>
    </row>
    <row r="763" spans="1:8" x14ac:dyDescent="0.2">
      <c r="A763">
        <v>116</v>
      </c>
      <c r="B763" t="s">
        <v>74</v>
      </c>
      <c r="C763" t="s">
        <v>74</v>
      </c>
      <c r="D763" t="s">
        <v>1148</v>
      </c>
      <c r="E763">
        <v>9300000</v>
      </c>
      <c r="F763">
        <v>9466708.0800000001</v>
      </c>
      <c r="G763">
        <v>1</v>
      </c>
    </row>
    <row r="764" spans="1:8" x14ac:dyDescent="0.2">
      <c r="A764">
        <v>117</v>
      </c>
      <c r="B764" t="s">
        <v>74</v>
      </c>
      <c r="C764" t="s">
        <v>74</v>
      </c>
      <c r="D764" t="s">
        <v>1148</v>
      </c>
      <c r="E764">
        <v>9300000</v>
      </c>
      <c r="F764">
        <v>9511293.75</v>
      </c>
      <c r="G764">
        <v>1</v>
      </c>
    </row>
    <row r="765" spans="1:8" x14ac:dyDescent="0.2">
      <c r="A765">
        <v>4</v>
      </c>
      <c r="B765" t="s">
        <v>11</v>
      </c>
      <c r="C765" t="s">
        <v>104</v>
      </c>
      <c r="D765" t="s">
        <v>1154</v>
      </c>
      <c r="E765">
        <v>11625000</v>
      </c>
      <c r="F765">
        <v>11925000</v>
      </c>
      <c r="G765">
        <v>2</v>
      </c>
    </row>
    <row r="766" spans="1:8" x14ac:dyDescent="0.2">
      <c r="A766">
        <v>32</v>
      </c>
      <c r="B766" t="s">
        <v>11</v>
      </c>
      <c r="C766" t="s">
        <v>104</v>
      </c>
      <c r="D766" t="s">
        <v>1154</v>
      </c>
      <c r="E766">
        <v>9300000</v>
      </c>
      <c r="F766">
        <v>15344425.26</v>
      </c>
      <c r="G766">
        <v>1</v>
      </c>
    </row>
    <row r="767" spans="1:8" x14ac:dyDescent="0.2">
      <c r="A767">
        <v>121</v>
      </c>
      <c r="B767" t="s">
        <v>11</v>
      </c>
      <c r="C767" t="s">
        <v>104</v>
      </c>
      <c r="D767" t="s">
        <v>1154</v>
      </c>
      <c r="E767">
        <v>9300000</v>
      </c>
      <c r="F767">
        <v>15522251.57</v>
      </c>
      <c r="G767">
        <v>1</v>
      </c>
    </row>
    <row r="768" spans="1:8" x14ac:dyDescent="0.2">
      <c r="A768">
        <v>22</v>
      </c>
      <c r="B768" t="s">
        <v>103</v>
      </c>
      <c r="C768" t="s">
        <v>790</v>
      </c>
      <c r="D768" t="s">
        <v>1154</v>
      </c>
      <c r="E768">
        <v>6272000</v>
      </c>
      <c r="F768">
        <v>22572000</v>
      </c>
      <c r="G768">
        <v>1</v>
      </c>
    </row>
    <row r="769" spans="1:7" x14ac:dyDescent="0.2">
      <c r="A769">
        <v>92</v>
      </c>
      <c r="B769" t="s">
        <v>103</v>
      </c>
      <c r="C769" t="s">
        <v>790</v>
      </c>
      <c r="D769" t="s">
        <v>1154</v>
      </c>
      <c r="E769">
        <v>9280000</v>
      </c>
      <c r="F769">
        <v>9524000</v>
      </c>
      <c r="G769">
        <v>1</v>
      </c>
    </row>
    <row r="770" spans="1:7" x14ac:dyDescent="0.2">
      <c r="A770">
        <v>28</v>
      </c>
      <c r="B770" t="s">
        <v>73</v>
      </c>
      <c r="C770" t="s">
        <v>888</v>
      </c>
      <c r="D770" t="s">
        <v>1156</v>
      </c>
      <c r="E770">
        <v>9300000</v>
      </c>
      <c r="F770">
        <v>9587840</v>
      </c>
      <c r="G770">
        <v>1</v>
      </c>
    </row>
    <row r="771" spans="1:7" x14ac:dyDescent="0.2">
      <c r="A771">
        <v>87</v>
      </c>
      <c r="B771" t="s">
        <v>73</v>
      </c>
      <c r="C771" t="s">
        <v>888</v>
      </c>
      <c r="D771" t="s">
        <v>1156</v>
      </c>
      <c r="E771">
        <v>9292500</v>
      </c>
      <c r="F771">
        <v>9389343.5500000007</v>
      </c>
      <c r="G771">
        <v>2</v>
      </c>
    </row>
    <row r="772" spans="1:7" x14ac:dyDescent="0.2">
      <c r="A772">
        <v>87</v>
      </c>
      <c r="B772" t="s">
        <v>73</v>
      </c>
      <c r="C772" t="s">
        <v>888</v>
      </c>
      <c r="D772" t="s">
        <v>1156</v>
      </c>
      <c r="E772">
        <v>9300000</v>
      </c>
      <c r="F772">
        <v>9406434.8000000007</v>
      </c>
      <c r="G772">
        <v>1</v>
      </c>
    </row>
    <row r="773" spans="1:7" x14ac:dyDescent="0.2">
      <c r="A773">
        <v>116</v>
      </c>
      <c r="B773" t="s">
        <v>73</v>
      </c>
      <c r="C773" t="s">
        <v>888</v>
      </c>
      <c r="D773" t="s">
        <v>1156</v>
      </c>
      <c r="E773">
        <v>9258000</v>
      </c>
      <c r="F773">
        <v>9466708.0800000001</v>
      </c>
      <c r="G773">
        <v>3</v>
      </c>
    </row>
    <row r="774" spans="1:7" x14ac:dyDescent="0.2">
      <c r="A774">
        <v>117</v>
      </c>
      <c r="B774" t="s">
        <v>73</v>
      </c>
      <c r="C774" t="s">
        <v>888</v>
      </c>
      <c r="D774" t="s">
        <v>1156</v>
      </c>
      <c r="E774">
        <v>9300000</v>
      </c>
      <c r="F774">
        <v>14293826.483333301</v>
      </c>
      <c r="G774">
        <v>3</v>
      </c>
    </row>
    <row r="775" spans="1:7" x14ac:dyDescent="0.2">
      <c r="A775">
        <v>117</v>
      </c>
      <c r="B775" t="s">
        <v>73</v>
      </c>
      <c r="C775" t="s">
        <v>888</v>
      </c>
      <c r="D775" t="s">
        <v>1156</v>
      </c>
      <c r="E775">
        <v>13950000</v>
      </c>
      <c r="F775">
        <v>14283743.15</v>
      </c>
      <c r="G775">
        <v>1</v>
      </c>
    </row>
    <row r="776" spans="1:7" x14ac:dyDescent="0.2">
      <c r="A776">
        <v>93</v>
      </c>
      <c r="B776" t="s">
        <v>74</v>
      </c>
      <c r="C776" t="s">
        <v>87</v>
      </c>
      <c r="D776" t="s">
        <v>1158</v>
      </c>
      <c r="E776">
        <v>13950000</v>
      </c>
      <c r="F776">
        <v>14200000</v>
      </c>
      <c r="G776">
        <v>1</v>
      </c>
    </row>
    <row r="777" spans="1:7" x14ac:dyDescent="0.2">
      <c r="A777">
        <v>93</v>
      </c>
      <c r="B777" t="s">
        <v>74</v>
      </c>
      <c r="C777" t="s">
        <v>87</v>
      </c>
      <c r="D777" t="s">
        <v>1158</v>
      </c>
      <c r="E777">
        <v>13950000</v>
      </c>
      <c r="F777">
        <v>14200000</v>
      </c>
      <c r="G777">
        <v>1</v>
      </c>
    </row>
    <row r="778" spans="1:7" x14ac:dyDescent="0.2">
      <c r="A778">
        <v>105</v>
      </c>
      <c r="B778" t="s">
        <v>74</v>
      </c>
      <c r="C778" t="s">
        <v>87</v>
      </c>
      <c r="D778" t="s">
        <v>1158</v>
      </c>
      <c r="E778">
        <v>7406000</v>
      </c>
      <c r="F778">
        <v>11158203.380000001</v>
      </c>
      <c r="G778">
        <v>1</v>
      </c>
    </row>
    <row r="779" spans="1:7" x14ac:dyDescent="0.2">
      <c r="A779">
        <v>105</v>
      </c>
      <c r="B779" t="s">
        <v>74</v>
      </c>
      <c r="C779" t="s">
        <v>87</v>
      </c>
      <c r="D779" t="s">
        <v>1158</v>
      </c>
      <c r="E779">
        <v>9300000</v>
      </c>
      <c r="F779">
        <v>11179605.58</v>
      </c>
      <c r="G779">
        <v>1</v>
      </c>
    </row>
    <row r="780" spans="1:7" x14ac:dyDescent="0.2">
      <c r="A780">
        <v>116</v>
      </c>
      <c r="B780" t="s">
        <v>74</v>
      </c>
      <c r="C780" t="s">
        <v>74</v>
      </c>
      <c r="D780" t="s">
        <v>74</v>
      </c>
      <c r="E780">
        <v>9208000</v>
      </c>
      <c r="F780">
        <v>11604351.84</v>
      </c>
      <c r="G780">
        <v>1</v>
      </c>
    </row>
    <row r="781" spans="1:7" x14ac:dyDescent="0.2">
      <c r="A781">
        <v>122</v>
      </c>
      <c r="B781" t="s">
        <v>74</v>
      </c>
      <c r="C781" t="s">
        <v>74</v>
      </c>
      <c r="D781" t="s">
        <v>74</v>
      </c>
      <c r="E781">
        <v>7342000</v>
      </c>
      <c r="F781">
        <v>9500694.7699999996</v>
      </c>
      <c r="G781">
        <v>1</v>
      </c>
    </row>
    <row r="782" spans="1:7" x14ac:dyDescent="0.2">
      <c r="A782">
        <v>93</v>
      </c>
      <c r="B782" t="s">
        <v>74</v>
      </c>
      <c r="C782" t="s">
        <v>803</v>
      </c>
      <c r="D782" t="s">
        <v>1159</v>
      </c>
      <c r="E782">
        <v>13077000</v>
      </c>
      <c r="F782">
        <v>27633000</v>
      </c>
      <c r="G782">
        <v>1</v>
      </c>
    </row>
    <row r="783" spans="1:7" x14ac:dyDescent="0.2">
      <c r="A783">
        <v>93</v>
      </c>
      <c r="B783" t="s">
        <v>74</v>
      </c>
      <c r="C783" t="s">
        <v>803</v>
      </c>
      <c r="D783" t="s">
        <v>1159</v>
      </c>
      <c r="E783">
        <v>9182000</v>
      </c>
      <c r="F783">
        <v>26600000</v>
      </c>
      <c r="G783">
        <v>1</v>
      </c>
    </row>
    <row r="784" spans="1:7" x14ac:dyDescent="0.2">
      <c r="A784">
        <v>116</v>
      </c>
      <c r="B784" t="s">
        <v>74</v>
      </c>
      <c r="C784" t="s">
        <v>803</v>
      </c>
      <c r="D784" t="s">
        <v>1159</v>
      </c>
      <c r="E784">
        <v>9300000</v>
      </c>
      <c r="F784">
        <v>9466708.0800000001</v>
      </c>
      <c r="G784">
        <v>1</v>
      </c>
    </row>
    <row r="785" spans="1:8" x14ac:dyDescent="0.2">
      <c r="A785">
        <v>96</v>
      </c>
      <c r="B785" t="s">
        <v>74</v>
      </c>
      <c r="C785" t="s">
        <v>803</v>
      </c>
      <c r="D785" t="s">
        <v>1159</v>
      </c>
      <c r="E785">
        <v>9300000</v>
      </c>
      <c r="F785">
        <v>9604557.5</v>
      </c>
      <c r="G785">
        <v>1</v>
      </c>
    </row>
    <row r="786" spans="1:8" x14ac:dyDescent="0.2">
      <c r="A786">
        <v>4</v>
      </c>
      <c r="B786" t="s">
        <v>11</v>
      </c>
      <c r="C786" t="s">
        <v>523</v>
      </c>
      <c r="D786" t="s">
        <v>1160</v>
      </c>
      <c r="E786">
        <v>11625000</v>
      </c>
      <c r="F786">
        <v>11925000</v>
      </c>
      <c r="G786">
        <v>2</v>
      </c>
    </row>
    <row r="787" spans="1:8" x14ac:dyDescent="0.2">
      <c r="A787">
        <v>4</v>
      </c>
      <c r="B787" t="s">
        <v>11</v>
      </c>
      <c r="C787" t="s">
        <v>523</v>
      </c>
      <c r="D787" t="s">
        <v>1160</v>
      </c>
      <c r="E787">
        <v>13950000</v>
      </c>
      <c r="F787">
        <v>14250000</v>
      </c>
      <c r="G787">
        <v>1</v>
      </c>
    </row>
    <row r="788" spans="1:8" x14ac:dyDescent="0.2">
      <c r="A788">
        <v>28</v>
      </c>
      <c r="B788" t="s">
        <v>11</v>
      </c>
      <c r="C788" t="s">
        <v>523</v>
      </c>
      <c r="D788" t="s">
        <v>1160</v>
      </c>
      <c r="E788">
        <v>9300000</v>
      </c>
      <c r="F788">
        <v>9571842.5299999993</v>
      </c>
      <c r="G788">
        <v>1</v>
      </c>
    </row>
    <row r="789" spans="1:8" x14ac:dyDescent="0.2">
      <c r="A789">
        <v>28</v>
      </c>
      <c r="B789" t="s">
        <v>11</v>
      </c>
      <c r="C789" t="s">
        <v>523</v>
      </c>
      <c r="D789" t="s">
        <v>1160</v>
      </c>
      <c r="E789">
        <v>14367352.5</v>
      </c>
      <c r="F789">
        <v>14367352.5</v>
      </c>
      <c r="H789">
        <v>1</v>
      </c>
    </row>
    <row r="790" spans="1:8" x14ac:dyDescent="0.2">
      <c r="A790">
        <v>105</v>
      </c>
      <c r="B790" t="s">
        <v>11</v>
      </c>
      <c r="C790" t="s">
        <v>523</v>
      </c>
      <c r="D790" t="s">
        <v>1160</v>
      </c>
      <c r="E790">
        <v>13950000</v>
      </c>
      <c r="F790">
        <v>14391414.68</v>
      </c>
      <c r="G790">
        <v>1</v>
      </c>
    </row>
    <row r="791" spans="1:8" x14ac:dyDescent="0.2">
      <c r="A791">
        <v>4</v>
      </c>
      <c r="B791" t="s">
        <v>74</v>
      </c>
      <c r="C791" t="s">
        <v>954</v>
      </c>
      <c r="D791" t="s">
        <v>954</v>
      </c>
      <c r="E791">
        <v>10767000</v>
      </c>
      <c r="F791">
        <v>11150000</v>
      </c>
      <c r="G791">
        <v>3</v>
      </c>
    </row>
    <row r="792" spans="1:8" x14ac:dyDescent="0.2">
      <c r="A792">
        <v>4</v>
      </c>
      <c r="B792" t="s">
        <v>74</v>
      </c>
      <c r="C792" t="s">
        <v>954</v>
      </c>
      <c r="D792" t="s">
        <v>954</v>
      </c>
      <c r="E792">
        <v>13950000</v>
      </c>
      <c r="F792">
        <v>14250000</v>
      </c>
      <c r="G792">
        <v>1</v>
      </c>
    </row>
    <row r="793" spans="1:8" x14ac:dyDescent="0.2">
      <c r="A793">
        <v>28</v>
      </c>
      <c r="B793" t="s">
        <v>73</v>
      </c>
      <c r="C793" t="s">
        <v>890</v>
      </c>
      <c r="D793" t="s">
        <v>1161</v>
      </c>
      <c r="E793">
        <v>9300000</v>
      </c>
      <c r="F793">
        <v>9606025.0299999993</v>
      </c>
      <c r="G793">
        <v>1</v>
      </c>
    </row>
    <row r="794" spans="1:8" x14ac:dyDescent="0.2">
      <c r="A794">
        <v>121</v>
      </c>
      <c r="B794" t="s">
        <v>73</v>
      </c>
      <c r="C794" t="s">
        <v>890</v>
      </c>
      <c r="D794" t="s">
        <v>1161</v>
      </c>
      <c r="E794">
        <v>13950000</v>
      </c>
      <c r="F794">
        <v>14432720</v>
      </c>
      <c r="G794">
        <v>1</v>
      </c>
    </row>
    <row r="795" spans="1:8" x14ac:dyDescent="0.2">
      <c r="A795">
        <v>121</v>
      </c>
      <c r="B795" t="s">
        <v>73</v>
      </c>
      <c r="C795" t="s">
        <v>890</v>
      </c>
      <c r="D795" t="s">
        <v>1161</v>
      </c>
      <c r="E795">
        <v>9300000</v>
      </c>
      <c r="F795">
        <v>9669680.8300000001</v>
      </c>
      <c r="G795">
        <v>1</v>
      </c>
    </row>
    <row r="796" spans="1:8" x14ac:dyDescent="0.2">
      <c r="A796">
        <v>4</v>
      </c>
      <c r="B796" t="s">
        <v>73</v>
      </c>
      <c r="C796" t="s">
        <v>783</v>
      </c>
      <c r="D796" t="s">
        <v>783</v>
      </c>
      <c r="E796">
        <v>9065500</v>
      </c>
      <c r="F796">
        <v>9600000</v>
      </c>
      <c r="G796">
        <v>2</v>
      </c>
    </row>
    <row r="797" spans="1:8" x14ac:dyDescent="0.2">
      <c r="A797">
        <v>28</v>
      </c>
      <c r="B797" t="s">
        <v>73</v>
      </c>
      <c r="C797" t="s">
        <v>783</v>
      </c>
      <c r="D797" t="s">
        <v>783</v>
      </c>
      <c r="E797">
        <v>9300000</v>
      </c>
      <c r="F797">
        <v>9606025.0299999993</v>
      </c>
      <c r="G797">
        <v>1</v>
      </c>
    </row>
    <row r="798" spans="1:8" x14ac:dyDescent="0.2">
      <c r="A798">
        <v>28</v>
      </c>
      <c r="B798" t="s">
        <v>73</v>
      </c>
      <c r="C798" t="s">
        <v>783</v>
      </c>
      <c r="D798" t="s">
        <v>783</v>
      </c>
      <c r="E798">
        <v>9296500</v>
      </c>
      <c r="F798">
        <v>9605985.4800000004</v>
      </c>
      <c r="G798">
        <v>2</v>
      </c>
    </row>
    <row r="799" spans="1:8" x14ac:dyDescent="0.2">
      <c r="A799">
        <v>93</v>
      </c>
      <c r="B799" t="s">
        <v>73</v>
      </c>
      <c r="C799" t="s">
        <v>783</v>
      </c>
      <c r="D799" t="s">
        <v>783</v>
      </c>
      <c r="E799">
        <v>9270500</v>
      </c>
      <c r="F799">
        <v>9650000</v>
      </c>
      <c r="G799">
        <v>2</v>
      </c>
    </row>
    <row r="800" spans="1:8" x14ac:dyDescent="0.2">
      <c r="A800">
        <v>117</v>
      </c>
      <c r="B800" t="s">
        <v>73</v>
      </c>
      <c r="C800" t="s">
        <v>783</v>
      </c>
      <c r="D800" t="s">
        <v>783</v>
      </c>
      <c r="E800">
        <v>9300000</v>
      </c>
      <c r="F800">
        <v>9511293.75</v>
      </c>
      <c r="G800">
        <v>1</v>
      </c>
    </row>
    <row r="801" spans="1:8" x14ac:dyDescent="0.2">
      <c r="A801">
        <v>121</v>
      </c>
      <c r="B801" t="s">
        <v>73</v>
      </c>
      <c r="C801" t="s">
        <v>783</v>
      </c>
      <c r="D801" t="s">
        <v>783</v>
      </c>
      <c r="E801">
        <v>9267000</v>
      </c>
      <c r="F801">
        <v>9654784.5999999996</v>
      </c>
      <c r="G801">
        <v>1</v>
      </c>
    </row>
    <row r="802" spans="1:8" x14ac:dyDescent="0.2">
      <c r="A802">
        <v>28</v>
      </c>
      <c r="B802" t="s">
        <v>73</v>
      </c>
      <c r="C802" t="s">
        <v>891</v>
      </c>
      <c r="D802" t="s">
        <v>891</v>
      </c>
      <c r="E802">
        <v>4610500</v>
      </c>
      <c r="F802">
        <v>9605066.1649999991</v>
      </c>
      <c r="G802">
        <v>2</v>
      </c>
    </row>
    <row r="803" spans="1:8" x14ac:dyDescent="0.2">
      <c r="A803">
        <v>93</v>
      </c>
      <c r="B803" t="s">
        <v>73</v>
      </c>
      <c r="C803" t="s">
        <v>891</v>
      </c>
      <c r="D803" t="s">
        <v>891</v>
      </c>
      <c r="E803">
        <v>9234000</v>
      </c>
      <c r="F803">
        <v>9600000</v>
      </c>
      <c r="G803">
        <v>1</v>
      </c>
    </row>
    <row r="804" spans="1:8" x14ac:dyDescent="0.2">
      <c r="A804">
        <v>32</v>
      </c>
      <c r="B804" t="s">
        <v>73</v>
      </c>
      <c r="C804" t="s">
        <v>891</v>
      </c>
      <c r="D804" t="s">
        <v>891</v>
      </c>
      <c r="E804">
        <v>9247333.3333333302</v>
      </c>
      <c r="F804">
        <v>16606533.5933333</v>
      </c>
      <c r="G804">
        <v>3</v>
      </c>
    </row>
    <row r="805" spans="1:8" x14ac:dyDescent="0.2">
      <c r="A805">
        <v>93</v>
      </c>
      <c r="B805" t="s">
        <v>11</v>
      </c>
      <c r="C805" t="s">
        <v>95</v>
      </c>
      <c r="D805" t="s">
        <v>1162</v>
      </c>
      <c r="E805">
        <v>11625000</v>
      </c>
      <c r="F805">
        <v>11925000</v>
      </c>
      <c r="G805">
        <v>2</v>
      </c>
    </row>
    <row r="806" spans="1:8" x14ac:dyDescent="0.2">
      <c r="A806">
        <v>93</v>
      </c>
      <c r="B806" t="s">
        <v>11</v>
      </c>
      <c r="C806" t="s">
        <v>95</v>
      </c>
      <c r="D806" t="s">
        <v>1162</v>
      </c>
      <c r="E806">
        <v>11625000</v>
      </c>
      <c r="F806">
        <v>11925000</v>
      </c>
      <c r="G806">
        <v>2</v>
      </c>
    </row>
    <row r="807" spans="1:8" x14ac:dyDescent="0.2">
      <c r="A807">
        <v>121</v>
      </c>
      <c r="B807" t="s">
        <v>11</v>
      </c>
      <c r="C807" t="s">
        <v>951</v>
      </c>
      <c r="D807" t="s">
        <v>1185</v>
      </c>
      <c r="E807">
        <v>9300000</v>
      </c>
      <c r="F807">
        <v>9652157.5</v>
      </c>
      <c r="G807">
        <v>1</v>
      </c>
    </row>
    <row r="808" spans="1:8" x14ac:dyDescent="0.2">
      <c r="A808">
        <v>27</v>
      </c>
      <c r="B808" t="s">
        <v>11</v>
      </c>
      <c r="C808" t="s">
        <v>83</v>
      </c>
      <c r="D808" t="s">
        <v>1187</v>
      </c>
      <c r="E808">
        <v>7195500</v>
      </c>
      <c r="F808">
        <v>45497500</v>
      </c>
      <c r="G808">
        <v>2</v>
      </c>
    </row>
    <row r="809" spans="1:8" x14ac:dyDescent="0.2">
      <c r="A809">
        <v>32</v>
      </c>
      <c r="B809" t="s">
        <v>11</v>
      </c>
      <c r="C809" t="s">
        <v>83</v>
      </c>
      <c r="D809" t="s">
        <v>1187</v>
      </c>
      <c r="E809">
        <v>13950000</v>
      </c>
      <c r="F809">
        <v>14348805.67</v>
      </c>
      <c r="H809">
        <v>1</v>
      </c>
    </row>
    <row r="810" spans="1:8" x14ac:dyDescent="0.2">
      <c r="A810">
        <v>4</v>
      </c>
      <c r="B810" t="s">
        <v>103</v>
      </c>
      <c r="C810" t="s">
        <v>790</v>
      </c>
      <c r="D810" t="s">
        <v>1188</v>
      </c>
      <c r="E810">
        <v>9085000</v>
      </c>
      <c r="F810">
        <v>9600000</v>
      </c>
      <c r="G810">
        <v>1</v>
      </c>
    </row>
    <row r="811" spans="1:8" x14ac:dyDescent="0.2">
      <c r="A811">
        <v>93</v>
      </c>
      <c r="B811" t="s">
        <v>103</v>
      </c>
      <c r="C811" t="s">
        <v>790</v>
      </c>
      <c r="D811" t="s">
        <v>1188</v>
      </c>
      <c r="E811">
        <v>9085000</v>
      </c>
      <c r="F811">
        <v>9556049.1699999999</v>
      </c>
      <c r="G811">
        <v>1</v>
      </c>
    </row>
    <row r="812" spans="1:8" x14ac:dyDescent="0.2">
      <c r="A812">
        <v>92</v>
      </c>
      <c r="B812" t="s">
        <v>103</v>
      </c>
      <c r="C812" t="s">
        <v>790</v>
      </c>
      <c r="D812" t="s">
        <v>1188</v>
      </c>
      <c r="E812">
        <v>9127000</v>
      </c>
      <c r="F812">
        <v>19264000</v>
      </c>
      <c r="G812">
        <v>1</v>
      </c>
    </row>
    <row r="813" spans="1:8" x14ac:dyDescent="0.2">
      <c r="A813">
        <v>93</v>
      </c>
      <c r="B813" t="s">
        <v>11</v>
      </c>
      <c r="C813" t="s">
        <v>11</v>
      </c>
      <c r="D813" t="s">
        <v>1190</v>
      </c>
      <c r="E813">
        <v>13778000</v>
      </c>
      <c r="F813">
        <v>14278487.779999999</v>
      </c>
      <c r="G813">
        <v>1</v>
      </c>
    </row>
    <row r="814" spans="1:8" x14ac:dyDescent="0.2">
      <c r="A814">
        <v>27</v>
      </c>
      <c r="B814" t="s">
        <v>11</v>
      </c>
      <c r="C814" t="s">
        <v>11</v>
      </c>
      <c r="D814" t="s">
        <v>1190</v>
      </c>
      <c r="E814">
        <v>6818000</v>
      </c>
      <c r="F814">
        <v>64111000</v>
      </c>
      <c r="G814">
        <v>1</v>
      </c>
    </row>
    <row r="815" spans="1:8" x14ac:dyDescent="0.2">
      <c r="A815">
        <v>93</v>
      </c>
      <c r="B815" t="s">
        <v>73</v>
      </c>
      <c r="C815" t="s">
        <v>802</v>
      </c>
      <c r="D815" t="s">
        <v>802</v>
      </c>
      <c r="E815">
        <v>9267000</v>
      </c>
      <c r="F815">
        <v>9550000</v>
      </c>
      <c r="G815">
        <v>1</v>
      </c>
    </row>
    <row r="816" spans="1:8" x14ac:dyDescent="0.2">
      <c r="A816">
        <v>93</v>
      </c>
      <c r="B816" t="s">
        <v>73</v>
      </c>
      <c r="C816" t="s">
        <v>802</v>
      </c>
      <c r="D816" t="s">
        <v>802</v>
      </c>
      <c r="E816">
        <v>9267000</v>
      </c>
      <c r="F816">
        <v>9550000</v>
      </c>
      <c r="G816">
        <v>1</v>
      </c>
    </row>
    <row r="817" spans="1:7" x14ac:dyDescent="0.2">
      <c r="A817">
        <v>27</v>
      </c>
      <c r="B817" t="s">
        <v>73</v>
      </c>
      <c r="C817" t="s">
        <v>802</v>
      </c>
      <c r="D817" t="s">
        <v>802</v>
      </c>
      <c r="E817">
        <v>9221000</v>
      </c>
      <c r="F817">
        <v>29133000</v>
      </c>
      <c r="G817">
        <v>1</v>
      </c>
    </row>
    <row r="818" spans="1:7" x14ac:dyDescent="0.2">
      <c r="A818">
        <v>121</v>
      </c>
      <c r="B818" t="s">
        <v>73</v>
      </c>
      <c r="C818" t="s">
        <v>802</v>
      </c>
      <c r="D818" t="s">
        <v>802</v>
      </c>
      <c r="E818">
        <v>9300000</v>
      </c>
      <c r="F818">
        <v>9652157.5</v>
      </c>
      <c r="G818">
        <v>1</v>
      </c>
    </row>
    <row r="819" spans="1:7" x14ac:dyDescent="0.2">
      <c r="A819">
        <v>32</v>
      </c>
      <c r="B819" t="s">
        <v>73</v>
      </c>
      <c r="C819" t="s">
        <v>891</v>
      </c>
      <c r="D819" t="s">
        <v>1194</v>
      </c>
      <c r="E819">
        <v>8455000</v>
      </c>
      <c r="F819">
        <v>21283859.710000001</v>
      </c>
      <c r="G819">
        <v>1</v>
      </c>
    </row>
    <row r="820" spans="1:7" x14ac:dyDescent="0.2">
      <c r="A820">
        <v>4</v>
      </c>
      <c r="B820" t="s">
        <v>103</v>
      </c>
      <c r="C820" t="s">
        <v>1195</v>
      </c>
      <c r="D820" t="s">
        <v>1196</v>
      </c>
      <c r="E820">
        <v>9241000</v>
      </c>
      <c r="F820">
        <v>9600000</v>
      </c>
      <c r="G820">
        <v>1</v>
      </c>
    </row>
    <row r="821" spans="1:7" x14ac:dyDescent="0.2">
      <c r="A821">
        <v>87</v>
      </c>
      <c r="B821" t="s">
        <v>103</v>
      </c>
      <c r="C821" t="s">
        <v>1195</v>
      </c>
      <c r="D821" t="s">
        <v>1196</v>
      </c>
      <c r="E821">
        <v>9182000</v>
      </c>
      <c r="F821">
        <v>9493383.3399999999</v>
      </c>
      <c r="G821">
        <v>1</v>
      </c>
    </row>
    <row r="822" spans="1:7" x14ac:dyDescent="0.2">
      <c r="A822">
        <v>32</v>
      </c>
      <c r="B822" t="s">
        <v>11</v>
      </c>
      <c r="C822" t="s">
        <v>792</v>
      </c>
      <c r="D822" t="s">
        <v>1197</v>
      </c>
      <c r="E822">
        <v>9300000</v>
      </c>
      <c r="F822">
        <v>10298614.58</v>
      </c>
      <c r="G822">
        <v>1</v>
      </c>
    </row>
    <row r="823" spans="1:7" x14ac:dyDescent="0.2">
      <c r="A823">
        <v>117</v>
      </c>
      <c r="B823" t="s">
        <v>11</v>
      </c>
      <c r="C823" t="s">
        <v>792</v>
      </c>
      <c r="D823" t="s">
        <v>1197</v>
      </c>
      <c r="E823">
        <v>13950000</v>
      </c>
      <c r="F823">
        <v>14258868.15</v>
      </c>
      <c r="G823">
        <v>1</v>
      </c>
    </row>
    <row r="824" spans="1:7" x14ac:dyDescent="0.2">
      <c r="A824">
        <v>93</v>
      </c>
      <c r="B824" t="s">
        <v>103</v>
      </c>
      <c r="C824" t="s">
        <v>1189</v>
      </c>
      <c r="D824" t="s">
        <v>1199</v>
      </c>
      <c r="E824">
        <v>9300000</v>
      </c>
      <c r="F824">
        <v>9564501.3200000003</v>
      </c>
      <c r="G824">
        <v>1</v>
      </c>
    </row>
    <row r="825" spans="1:7" x14ac:dyDescent="0.2">
      <c r="A825">
        <v>22</v>
      </c>
      <c r="B825" t="s">
        <v>103</v>
      </c>
      <c r="C825" t="s">
        <v>1189</v>
      </c>
      <c r="D825" t="s">
        <v>1199</v>
      </c>
      <c r="E825">
        <v>6986000</v>
      </c>
      <c r="F825">
        <v>42836000</v>
      </c>
      <c r="G825">
        <v>1</v>
      </c>
    </row>
    <row r="826" spans="1:7" x14ac:dyDescent="0.2">
      <c r="A826">
        <v>22</v>
      </c>
      <c r="B826" t="s">
        <v>103</v>
      </c>
      <c r="C826" t="s">
        <v>1037</v>
      </c>
      <c r="D826" t="s">
        <v>1200</v>
      </c>
      <c r="E826">
        <v>6146000</v>
      </c>
      <c r="F826">
        <v>66090000</v>
      </c>
      <c r="G826">
        <v>1</v>
      </c>
    </row>
    <row r="827" spans="1:7" x14ac:dyDescent="0.2">
      <c r="A827">
        <v>4</v>
      </c>
      <c r="B827" t="s">
        <v>12</v>
      </c>
      <c r="C827" t="s">
        <v>85</v>
      </c>
      <c r="D827" t="s">
        <v>1201</v>
      </c>
      <c r="E827">
        <v>9003500</v>
      </c>
      <c r="F827">
        <v>9600000</v>
      </c>
      <c r="G827">
        <v>2</v>
      </c>
    </row>
    <row r="828" spans="1:7" x14ac:dyDescent="0.2">
      <c r="A828">
        <v>93</v>
      </c>
      <c r="B828" t="s">
        <v>12</v>
      </c>
      <c r="C828" t="s">
        <v>85</v>
      </c>
      <c r="D828" t="s">
        <v>1201</v>
      </c>
      <c r="E828">
        <v>9254000</v>
      </c>
      <c r="F828">
        <v>9800000</v>
      </c>
      <c r="G828">
        <v>1</v>
      </c>
    </row>
    <row r="829" spans="1:7" x14ac:dyDescent="0.2">
      <c r="A829">
        <v>108</v>
      </c>
      <c r="B829" t="s">
        <v>12</v>
      </c>
      <c r="C829" t="s">
        <v>85</v>
      </c>
      <c r="D829" t="s">
        <v>1201</v>
      </c>
      <c r="E829">
        <v>9188000</v>
      </c>
      <c r="F829">
        <v>9530000</v>
      </c>
      <c r="G829">
        <v>1</v>
      </c>
    </row>
    <row r="830" spans="1:7" x14ac:dyDescent="0.2">
      <c r="A830">
        <v>4</v>
      </c>
      <c r="B830" t="s">
        <v>73</v>
      </c>
      <c r="C830" t="s">
        <v>802</v>
      </c>
      <c r="D830" t="s">
        <v>1201</v>
      </c>
      <c r="E830">
        <v>7951000</v>
      </c>
      <c r="F830">
        <v>9600000</v>
      </c>
      <c r="G830">
        <v>1</v>
      </c>
    </row>
    <row r="831" spans="1:7" x14ac:dyDescent="0.2">
      <c r="A831">
        <v>27</v>
      </c>
      <c r="B831" t="s">
        <v>73</v>
      </c>
      <c r="C831" t="s">
        <v>802</v>
      </c>
      <c r="D831" t="s">
        <v>1201</v>
      </c>
      <c r="E831">
        <v>9273000</v>
      </c>
      <c r="F831">
        <v>21286000</v>
      </c>
      <c r="G831">
        <v>1</v>
      </c>
    </row>
    <row r="832" spans="1:7" x14ac:dyDescent="0.2">
      <c r="A832">
        <v>4</v>
      </c>
      <c r="B832" t="s">
        <v>103</v>
      </c>
      <c r="C832" t="s">
        <v>103</v>
      </c>
      <c r="D832" t="s">
        <v>1202</v>
      </c>
      <c r="E832">
        <v>9300000</v>
      </c>
      <c r="F832">
        <v>9600000</v>
      </c>
      <c r="G832">
        <v>1</v>
      </c>
    </row>
    <row r="833" spans="1:8" x14ac:dyDescent="0.2">
      <c r="A833">
        <v>4</v>
      </c>
      <c r="B833" t="s">
        <v>103</v>
      </c>
      <c r="C833" t="s">
        <v>103</v>
      </c>
      <c r="D833" t="s">
        <v>1202</v>
      </c>
      <c r="E833">
        <v>8539000</v>
      </c>
      <c r="F833">
        <v>8839000</v>
      </c>
      <c r="G833">
        <v>1</v>
      </c>
    </row>
    <row r="834" spans="1:8" x14ac:dyDescent="0.2">
      <c r="A834">
        <v>22</v>
      </c>
      <c r="B834" t="s">
        <v>103</v>
      </c>
      <c r="C834" t="s">
        <v>103</v>
      </c>
      <c r="D834" t="s">
        <v>1202</v>
      </c>
      <c r="E834">
        <v>7951000</v>
      </c>
      <c r="F834">
        <v>34751000</v>
      </c>
      <c r="G834">
        <v>1</v>
      </c>
    </row>
    <row r="835" spans="1:8" x14ac:dyDescent="0.2">
      <c r="A835">
        <v>87</v>
      </c>
      <c r="B835" t="s">
        <v>73</v>
      </c>
      <c r="C835" t="s">
        <v>622</v>
      </c>
      <c r="D835" t="s">
        <v>1203</v>
      </c>
      <c r="E835">
        <v>13950000</v>
      </c>
      <c r="F835">
        <v>14333048.75</v>
      </c>
      <c r="G835">
        <v>2</v>
      </c>
    </row>
    <row r="836" spans="1:8" x14ac:dyDescent="0.2">
      <c r="A836">
        <v>117</v>
      </c>
      <c r="B836" t="s">
        <v>73</v>
      </c>
      <c r="C836" t="s">
        <v>622</v>
      </c>
      <c r="D836" t="s">
        <v>1203</v>
      </c>
      <c r="E836">
        <v>9300000</v>
      </c>
      <c r="F836">
        <v>9511293.75</v>
      </c>
      <c r="G836">
        <v>1</v>
      </c>
    </row>
    <row r="837" spans="1:8" x14ac:dyDescent="0.2">
      <c r="A837">
        <v>4</v>
      </c>
      <c r="B837" t="s">
        <v>105</v>
      </c>
      <c r="C837" t="s">
        <v>488</v>
      </c>
      <c r="D837" t="s">
        <v>1204</v>
      </c>
      <c r="E837">
        <v>9300000</v>
      </c>
      <c r="F837">
        <v>12400000</v>
      </c>
      <c r="G837">
        <v>5</v>
      </c>
    </row>
    <row r="838" spans="1:8" x14ac:dyDescent="0.2">
      <c r="A838">
        <v>4</v>
      </c>
      <c r="B838" t="s">
        <v>105</v>
      </c>
      <c r="C838" t="s">
        <v>488</v>
      </c>
      <c r="D838" t="s">
        <v>1204</v>
      </c>
      <c r="E838">
        <v>13950000</v>
      </c>
      <c r="F838">
        <v>14300000</v>
      </c>
      <c r="G838">
        <v>1</v>
      </c>
    </row>
    <row r="839" spans="1:8" x14ac:dyDescent="0.2">
      <c r="A839">
        <v>28</v>
      </c>
      <c r="B839" t="s">
        <v>73</v>
      </c>
      <c r="C839" t="s">
        <v>783</v>
      </c>
      <c r="D839" t="s">
        <v>1205</v>
      </c>
      <c r="E839">
        <v>9300000</v>
      </c>
      <c r="F839">
        <v>9606025.0299999993</v>
      </c>
      <c r="G839">
        <v>1</v>
      </c>
    </row>
    <row r="840" spans="1:8" x14ac:dyDescent="0.2">
      <c r="A840">
        <v>28</v>
      </c>
      <c r="B840" t="s">
        <v>73</v>
      </c>
      <c r="C840" t="s">
        <v>783</v>
      </c>
      <c r="D840" t="s">
        <v>1205</v>
      </c>
      <c r="E840">
        <v>9300000</v>
      </c>
      <c r="F840">
        <v>9606025.0299999993</v>
      </c>
      <c r="G840">
        <v>1</v>
      </c>
    </row>
    <row r="841" spans="1:8" x14ac:dyDescent="0.2">
      <c r="A841">
        <v>4</v>
      </c>
      <c r="B841" t="s">
        <v>74</v>
      </c>
      <c r="C841" t="s">
        <v>72</v>
      </c>
      <c r="D841" t="s">
        <v>1206</v>
      </c>
      <c r="E841">
        <v>9273000</v>
      </c>
      <c r="F841">
        <v>9600000</v>
      </c>
      <c r="G841">
        <v>1</v>
      </c>
    </row>
    <row r="842" spans="1:8" x14ac:dyDescent="0.2">
      <c r="A842">
        <v>28</v>
      </c>
      <c r="B842" t="s">
        <v>74</v>
      </c>
      <c r="C842" t="s">
        <v>72</v>
      </c>
      <c r="D842" t="s">
        <v>1206</v>
      </c>
      <c r="E842">
        <v>9214000</v>
      </c>
      <c r="F842">
        <v>9570870.7300000004</v>
      </c>
      <c r="G842">
        <v>1</v>
      </c>
    </row>
    <row r="843" spans="1:8" x14ac:dyDescent="0.2">
      <c r="A843">
        <v>105</v>
      </c>
      <c r="B843" t="s">
        <v>74</v>
      </c>
      <c r="C843" t="s">
        <v>72</v>
      </c>
      <c r="D843" t="s">
        <v>1206</v>
      </c>
      <c r="E843">
        <v>13950000</v>
      </c>
      <c r="F843">
        <v>14338787.18</v>
      </c>
      <c r="G843">
        <v>1</v>
      </c>
    </row>
    <row r="844" spans="1:8" x14ac:dyDescent="0.2">
      <c r="A844">
        <v>105</v>
      </c>
      <c r="B844" t="s">
        <v>74</v>
      </c>
      <c r="C844" t="s">
        <v>72</v>
      </c>
      <c r="D844" t="s">
        <v>1206</v>
      </c>
      <c r="E844">
        <v>11625000</v>
      </c>
      <c r="F844">
        <v>11969380.359999999</v>
      </c>
      <c r="G844">
        <v>2</v>
      </c>
    </row>
    <row r="845" spans="1:8" x14ac:dyDescent="0.2">
      <c r="A845">
        <v>28</v>
      </c>
      <c r="B845" t="s">
        <v>11</v>
      </c>
      <c r="C845" t="s">
        <v>798</v>
      </c>
      <c r="D845" t="s">
        <v>1207</v>
      </c>
      <c r="E845">
        <v>9300000</v>
      </c>
      <c r="F845">
        <v>9606025.0299999993</v>
      </c>
      <c r="G845">
        <v>1</v>
      </c>
    </row>
    <row r="846" spans="1:8" x14ac:dyDescent="0.2">
      <c r="A846">
        <v>28</v>
      </c>
      <c r="B846" t="s">
        <v>73</v>
      </c>
      <c r="C846" t="s">
        <v>86</v>
      </c>
      <c r="D846" t="s">
        <v>1208</v>
      </c>
      <c r="E846">
        <v>9043000</v>
      </c>
      <c r="F846">
        <v>9568938.4299999997</v>
      </c>
      <c r="G846">
        <v>1</v>
      </c>
    </row>
    <row r="847" spans="1:8" x14ac:dyDescent="0.2">
      <c r="A847">
        <v>117</v>
      </c>
      <c r="B847" t="s">
        <v>73</v>
      </c>
      <c r="C847" t="s">
        <v>86</v>
      </c>
      <c r="D847" t="s">
        <v>1208</v>
      </c>
      <c r="E847">
        <v>9300000</v>
      </c>
      <c r="F847">
        <v>9511293.75</v>
      </c>
      <c r="G847">
        <v>1</v>
      </c>
    </row>
    <row r="848" spans="1:8" x14ac:dyDescent="0.2">
      <c r="A848">
        <v>87</v>
      </c>
      <c r="B848" t="s">
        <v>12</v>
      </c>
      <c r="C848" t="s">
        <v>85</v>
      </c>
      <c r="D848" t="s">
        <v>1209</v>
      </c>
      <c r="E848">
        <v>19605394.646666698</v>
      </c>
      <c r="F848">
        <v>19605394.646666698</v>
      </c>
      <c r="H848">
        <v>6</v>
      </c>
    </row>
    <row r="849" spans="1:8" x14ac:dyDescent="0.2">
      <c r="A849">
        <v>28</v>
      </c>
      <c r="B849" t="s">
        <v>73</v>
      </c>
      <c r="C849" t="s">
        <v>891</v>
      </c>
      <c r="D849" t="s">
        <v>1210</v>
      </c>
      <c r="E849">
        <v>9300000</v>
      </c>
      <c r="F849">
        <v>9571842.5299999993</v>
      </c>
      <c r="G849">
        <v>1</v>
      </c>
    </row>
    <row r="850" spans="1:8" x14ac:dyDescent="0.2">
      <c r="A850">
        <v>32</v>
      </c>
      <c r="B850" t="s">
        <v>73</v>
      </c>
      <c r="C850" t="s">
        <v>891</v>
      </c>
      <c r="D850" t="s">
        <v>1210</v>
      </c>
      <c r="E850">
        <v>13950000</v>
      </c>
      <c r="F850">
        <v>14362517</v>
      </c>
      <c r="G850">
        <v>1</v>
      </c>
    </row>
    <row r="851" spans="1:8" x14ac:dyDescent="0.2">
      <c r="A851">
        <v>93</v>
      </c>
      <c r="B851" t="s">
        <v>73</v>
      </c>
      <c r="C851" t="s">
        <v>521</v>
      </c>
      <c r="D851" t="s">
        <v>1212</v>
      </c>
      <c r="E851">
        <v>13950000</v>
      </c>
      <c r="F851">
        <v>14350000</v>
      </c>
      <c r="G851">
        <v>2</v>
      </c>
    </row>
    <row r="852" spans="1:8" x14ac:dyDescent="0.2">
      <c r="A852">
        <v>4</v>
      </c>
      <c r="B852" t="s">
        <v>103</v>
      </c>
      <c r="C852" t="s">
        <v>1037</v>
      </c>
      <c r="D852" t="s">
        <v>1240</v>
      </c>
      <c r="E852">
        <v>9300000</v>
      </c>
      <c r="F852">
        <v>9600000</v>
      </c>
      <c r="G852">
        <v>1</v>
      </c>
    </row>
    <row r="853" spans="1:8" x14ac:dyDescent="0.2">
      <c r="A853">
        <v>4</v>
      </c>
      <c r="B853" t="s">
        <v>103</v>
      </c>
      <c r="C853" t="s">
        <v>1037</v>
      </c>
      <c r="D853" t="s">
        <v>1240</v>
      </c>
      <c r="E853">
        <v>9300000</v>
      </c>
      <c r="F853">
        <v>9600000</v>
      </c>
      <c r="G853">
        <v>1</v>
      </c>
    </row>
    <row r="854" spans="1:8" x14ac:dyDescent="0.2">
      <c r="A854">
        <v>4</v>
      </c>
      <c r="B854" t="s">
        <v>103</v>
      </c>
      <c r="C854" t="s">
        <v>1241</v>
      </c>
      <c r="D854" t="s">
        <v>1242</v>
      </c>
      <c r="E854">
        <v>9108500</v>
      </c>
      <c r="F854">
        <v>9600000</v>
      </c>
      <c r="G854">
        <v>2</v>
      </c>
    </row>
    <row r="855" spans="1:8" x14ac:dyDescent="0.2">
      <c r="A855">
        <v>93</v>
      </c>
      <c r="B855" t="s">
        <v>103</v>
      </c>
      <c r="C855" t="s">
        <v>1241</v>
      </c>
      <c r="D855" t="s">
        <v>1242</v>
      </c>
      <c r="E855">
        <v>28951020.75</v>
      </c>
      <c r="F855">
        <v>28951020.75</v>
      </c>
      <c r="H855">
        <v>1</v>
      </c>
    </row>
    <row r="856" spans="1:8" x14ac:dyDescent="0.2">
      <c r="A856">
        <v>117</v>
      </c>
      <c r="B856" t="s">
        <v>103</v>
      </c>
      <c r="C856" t="s">
        <v>1241</v>
      </c>
      <c r="D856" t="s">
        <v>1242</v>
      </c>
      <c r="E856">
        <v>9227000</v>
      </c>
      <c r="F856">
        <v>9511293.75</v>
      </c>
      <c r="G856">
        <v>1</v>
      </c>
    </row>
    <row r="857" spans="1:8" x14ac:dyDescent="0.2">
      <c r="A857">
        <v>96</v>
      </c>
      <c r="B857" t="s">
        <v>103</v>
      </c>
      <c r="C857" t="s">
        <v>1241</v>
      </c>
      <c r="D857" t="s">
        <v>1242</v>
      </c>
      <c r="E857">
        <v>9300000</v>
      </c>
      <c r="F857">
        <v>9619506</v>
      </c>
      <c r="G857">
        <v>1</v>
      </c>
    </row>
    <row r="858" spans="1:8" x14ac:dyDescent="0.2">
      <c r="A858">
        <v>4</v>
      </c>
      <c r="B858" t="s">
        <v>103</v>
      </c>
      <c r="C858" t="s">
        <v>797</v>
      </c>
      <c r="D858" t="s">
        <v>1243</v>
      </c>
      <c r="E858">
        <v>9182000</v>
      </c>
      <c r="F858">
        <v>9600000</v>
      </c>
      <c r="G858">
        <v>1</v>
      </c>
    </row>
    <row r="859" spans="1:8" x14ac:dyDescent="0.2">
      <c r="A859">
        <v>4</v>
      </c>
      <c r="B859" t="s">
        <v>103</v>
      </c>
      <c r="C859" t="s">
        <v>797</v>
      </c>
      <c r="D859" t="s">
        <v>1243</v>
      </c>
      <c r="E859">
        <v>9263500</v>
      </c>
      <c r="F859">
        <v>9600000</v>
      </c>
      <c r="G859">
        <v>2</v>
      </c>
    </row>
    <row r="860" spans="1:8" x14ac:dyDescent="0.2">
      <c r="A860">
        <v>87</v>
      </c>
      <c r="B860" t="s">
        <v>103</v>
      </c>
      <c r="C860" t="s">
        <v>797</v>
      </c>
      <c r="D860" t="s">
        <v>1243</v>
      </c>
      <c r="E860">
        <v>27666757.109999999</v>
      </c>
      <c r="F860">
        <v>27939644.219999999</v>
      </c>
      <c r="H860">
        <v>1</v>
      </c>
    </row>
    <row r="861" spans="1:8" x14ac:dyDescent="0.2">
      <c r="A861">
        <v>32</v>
      </c>
      <c r="B861" t="s">
        <v>103</v>
      </c>
      <c r="C861" t="s">
        <v>797</v>
      </c>
      <c r="D861" t="s">
        <v>1243</v>
      </c>
      <c r="E861">
        <v>9001000</v>
      </c>
      <c r="F861">
        <v>9509520.3800000008</v>
      </c>
      <c r="G861">
        <v>1</v>
      </c>
    </row>
    <row r="862" spans="1:8" x14ac:dyDescent="0.2">
      <c r="A862">
        <v>4</v>
      </c>
      <c r="B862" t="s">
        <v>103</v>
      </c>
      <c r="C862" t="s">
        <v>797</v>
      </c>
      <c r="D862" t="s">
        <v>1244</v>
      </c>
      <c r="E862">
        <v>9300000</v>
      </c>
      <c r="F862">
        <v>9600000</v>
      </c>
      <c r="G862">
        <v>1</v>
      </c>
    </row>
    <row r="863" spans="1:8" x14ac:dyDescent="0.2">
      <c r="A863">
        <v>4</v>
      </c>
      <c r="B863" t="s">
        <v>103</v>
      </c>
      <c r="C863" t="s">
        <v>797</v>
      </c>
      <c r="D863" t="s">
        <v>1244</v>
      </c>
      <c r="E863">
        <v>6975000</v>
      </c>
      <c r="F863">
        <v>11925000</v>
      </c>
      <c r="G863">
        <v>2</v>
      </c>
    </row>
    <row r="864" spans="1:8" x14ac:dyDescent="0.2">
      <c r="A864">
        <v>32</v>
      </c>
      <c r="B864" t="s">
        <v>103</v>
      </c>
      <c r="C864" t="s">
        <v>797</v>
      </c>
      <c r="D864" t="s">
        <v>1244</v>
      </c>
      <c r="E864">
        <v>9227000</v>
      </c>
      <c r="F864">
        <v>14614405.84</v>
      </c>
      <c r="G864">
        <v>1</v>
      </c>
    </row>
    <row r="865" spans="1:7" x14ac:dyDescent="0.2">
      <c r="A865">
        <v>93</v>
      </c>
      <c r="B865" t="s">
        <v>11</v>
      </c>
      <c r="C865" t="s">
        <v>889</v>
      </c>
      <c r="D865" t="s">
        <v>889</v>
      </c>
      <c r="E865">
        <v>9300000</v>
      </c>
      <c r="F865">
        <v>9550000</v>
      </c>
      <c r="G865">
        <v>1</v>
      </c>
    </row>
    <row r="866" spans="1:7" x14ac:dyDescent="0.2">
      <c r="A866">
        <v>93</v>
      </c>
      <c r="B866" t="s">
        <v>11</v>
      </c>
      <c r="C866" t="s">
        <v>889</v>
      </c>
      <c r="D866" t="s">
        <v>889</v>
      </c>
      <c r="E866">
        <v>8772500</v>
      </c>
      <c r="F866">
        <v>18979333.32</v>
      </c>
      <c r="G866">
        <v>2</v>
      </c>
    </row>
    <row r="867" spans="1:7" x14ac:dyDescent="0.2">
      <c r="A867">
        <v>4</v>
      </c>
      <c r="B867" t="s">
        <v>11</v>
      </c>
      <c r="C867" t="s">
        <v>84</v>
      </c>
      <c r="D867" t="s">
        <v>1245</v>
      </c>
      <c r="E867">
        <v>9300000</v>
      </c>
      <c r="F867">
        <v>9583333.3333333302</v>
      </c>
      <c r="G867">
        <v>3</v>
      </c>
    </row>
    <row r="868" spans="1:7" x14ac:dyDescent="0.2">
      <c r="A868">
        <v>105</v>
      </c>
      <c r="B868" t="s">
        <v>11</v>
      </c>
      <c r="C868" t="s">
        <v>84</v>
      </c>
      <c r="D868" t="s">
        <v>1245</v>
      </c>
      <c r="E868">
        <v>9300000</v>
      </c>
      <c r="F868">
        <v>9599973.5399999991</v>
      </c>
      <c r="G868">
        <v>1</v>
      </c>
    </row>
    <row r="869" spans="1:7" x14ac:dyDescent="0.2">
      <c r="A869">
        <v>93</v>
      </c>
      <c r="B869" t="s">
        <v>12</v>
      </c>
      <c r="C869" t="s">
        <v>882</v>
      </c>
      <c r="D869" t="s">
        <v>1248</v>
      </c>
      <c r="E869">
        <v>11601000</v>
      </c>
      <c r="F869">
        <v>11902653.005000001</v>
      </c>
      <c r="G869">
        <v>2</v>
      </c>
    </row>
    <row r="870" spans="1:7" x14ac:dyDescent="0.2">
      <c r="A870">
        <v>32</v>
      </c>
      <c r="B870" t="s">
        <v>12</v>
      </c>
      <c r="C870" t="s">
        <v>882</v>
      </c>
      <c r="D870" t="s">
        <v>1248</v>
      </c>
      <c r="E870">
        <v>9293000</v>
      </c>
      <c r="F870">
        <v>11608993.949999999</v>
      </c>
      <c r="G870">
        <v>1</v>
      </c>
    </row>
    <row r="871" spans="1:7" x14ac:dyDescent="0.2">
      <c r="A871">
        <v>108</v>
      </c>
      <c r="B871" t="s">
        <v>12</v>
      </c>
      <c r="C871" t="s">
        <v>882</v>
      </c>
      <c r="D871" t="s">
        <v>1248</v>
      </c>
      <c r="E871">
        <v>9300000</v>
      </c>
      <c r="F871">
        <v>9300000</v>
      </c>
      <c r="G871">
        <v>1</v>
      </c>
    </row>
    <row r="872" spans="1:7" x14ac:dyDescent="0.2">
      <c r="A872">
        <v>4</v>
      </c>
      <c r="B872" t="s">
        <v>13</v>
      </c>
      <c r="C872" t="s">
        <v>106</v>
      </c>
      <c r="D872" t="s">
        <v>1249</v>
      </c>
      <c r="E872">
        <v>12787500</v>
      </c>
      <c r="F872">
        <v>13112500.067500001</v>
      </c>
      <c r="G872">
        <v>4</v>
      </c>
    </row>
    <row r="873" spans="1:7" x14ac:dyDescent="0.2">
      <c r="A873">
        <v>4</v>
      </c>
      <c r="B873" t="s">
        <v>13</v>
      </c>
      <c r="C873" t="s">
        <v>106</v>
      </c>
      <c r="D873" t="s">
        <v>1249</v>
      </c>
      <c r="E873">
        <v>11939846.153846201</v>
      </c>
      <c r="F873">
        <v>12362230.789999999</v>
      </c>
      <c r="G873">
        <v>13</v>
      </c>
    </row>
    <row r="874" spans="1:7" x14ac:dyDescent="0.2">
      <c r="A874">
        <v>28</v>
      </c>
      <c r="B874" t="s">
        <v>13</v>
      </c>
      <c r="C874" t="s">
        <v>106</v>
      </c>
      <c r="D874" t="s">
        <v>1249</v>
      </c>
      <c r="E874">
        <v>9270500</v>
      </c>
      <c r="F874">
        <v>9605872.4800000004</v>
      </c>
      <c r="G874">
        <v>2</v>
      </c>
    </row>
    <row r="875" spans="1:7" x14ac:dyDescent="0.2">
      <c r="A875">
        <v>28</v>
      </c>
      <c r="B875" t="s">
        <v>13</v>
      </c>
      <c r="C875" t="s">
        <v>106</v>
      </c>
      <c r="D875" t="s">
        <v>1249</v>
      </c>
      <c r="E875">
        <v>9300000</v>
      </c>
      <c r="F875">
        <v>9571842.5299999993</v>
      </c>
      <c r="G875">
        <v>2</v>
      </c>
    </row>
    <row r="876" spans="1:7" x14ac:dyDescent="0.2">
      <c r="A876">
        <v>93</v>
      </c>
      <c r="B876" t="s">
        <v>13</v>
      </c>
      <c r="C876" t="s">
        <v>106</v>
      </c>
      <c r="D876" t="s">
        <v>1249</v>
      </c>
      <c r="E876">
        <v>13950000</v>
      </c>
      <c r="F876">
        <v>14300000</v>
      </c>
      <c r="G876">
        <v>3</v>
      </c>
    </row>
    <row r="877" spans="1:7" x14ac:dyDescent="0.2">
      <c r="A877">
        <v>27</v>
      </c>
      <c r="B877" t="s">
        <v>13</v>
      </c>
      <c r="C877" t="s">
        <v>106</v>
      </c>
      <c r="D877" t="s">
        <v>1249</v>
      </c>
      <c r="E877">
        <v>9267000</v>
      </c>
      <c r="F877">
        <v>20294000</v>
      </c>
      <c r="G877">
        <v>1</v>
      </c>
    </row>
    <row r="878" spans="1:7" x14ac:dyDescent="0.2">
      <c r="A878">
        <v>121</v>
      </c>
      <c r="B878" t="s">
        <v>13</v>
      </c>
      <c r="C878" t="s">
        <v>106</v>
      </c>
      <c r="D878" t="s">
        <v>1249</v>
      </c>
      <c r="E878">
        <v>10230000</v>
      </c>
      <c r="F878">
        <v>10620762.604</v>
      </c>
      <c r="G878">
        <v>5</v>
      </c>
    </row>
    <row r="879" spans="1:7" x14ac:dyDescent="0.2">
      <c r="A879">
        <v>121</v>
      </c>
      <c r="B879" t="s">
        <v>13</v>
      </c>
      <c r="C879" t="s">
        <v>106</v>
      </c>
      <c r="D879" t="s">
        <v>1249</v>
      </c>
      <c r="E879">
        <v>10808333.3333333</v>
      </c>
      <c r="F879">
        <v>11247987.473333299</v>
      </c>
      <c r="G879">
        <v>3</v>
      </c>
    </row>
    <row r="880" spans="1:7" x14ac:dyDescent="0.2">
      <c r="A880">
        <v>87</v>
      </c>
      <c r="B880" t="s">
        <v>73</v>
      </c>
      <c r="C880" t="s">
        <v>86</v>
      </c>
      <c r="D880" t="s">
        <v>1250</v>
      </c>
      <c r="E880">
        <v>9285000</v>
      </c>
      <c r="F880">
        <v>9372252.3000000007</v>
      </c>
      <c r="G880">
        <v>1</v>
      </c>
    </row>
    <row r="881" spans="1:7" x14ac:dyDescent="0.2">
      <c r="A881">
        <v>93</v>
      </c>
      <c r="B881" t="s">
        <v>73</v>
      </c>
      <c r="C881" t="s">
        <v>86</v>
      </c>
      <c r="D881" t="s">
        <v>1250</v>
      </c>
      <c r="E881">
        <v>8476000</v>
      </c>
      <c r="F881">
        <v>9600000</v>
      </c>
      <c r="G881">
        <v>2</v>
      </c>
    </row>
    <row r="882" spans="1:7" x14ac:dyDescent="0.2">
      <c r="A882">
        <v>117</v>
      </c>
      <c r="B882" t="s">
        <v>73</v>
      </c>
      <c r="C882" t="s">
        <v>783</v>
      </c>
      <c r="D882" t="s">
        <v>1251</v>
      </c>
      <c r="E882">
        <v>9224000</v>
      </c>
      <c r="F882">
        <v>9531293.75</v>
      </c>
      <c r="G882">
        <v>2</v>
      </c>
    </row>
    <row r="883" spans="1:7" x14ac:dyDescent="0.2">
      <c r="A883">
        <v>96</v>
      </c>
      <c r="B883" t="s">
        <v>73</v>
      </c>
      <c r="C883" t="s">
        <v>783</v>
      </c>
      <c r="D883" t="s">
        <v>1251</v>
      </c>
      <c r="E883">
        <v>9293000</v>
      </c>
      <c r="F883">
        <v>9604557.5099999998</v>
      </c>
      <c r="G883">
        <v>1</v>
      </c>
    </row>
    <row r="884" spans="1:7" x14ac:dyDescent="0.2">
      <c r="A884">
        <v>121</v>
      </c>
      <c r="B884" t="s">
        <v>73</v>
      </c>
      <c r="C884" t="s">
        <v>783</v>
      </c>
      <c r="D884" t="s">
        <v>1251</v>
      </c>
      <c r="E884">
        <v>13950000</v>
      </c>
      <c r="F884">
        <v>14437720</v>
      </c>
      <c r="G884">
        <v>1</v>
      </c>
    </row>
    <row r="885" spans="1:7" x14ac:dyDescent="0.2">
      <c r="A885">
        <v>4</v>
      </c>
      <c r="B885" t="s">
        <v>74</v>
      </c>
      <c r="C885" t="s">
        <v>97</v>
      </c>
      <c r="D885" t="s">
        <v>1252</v>
      </c>
      <c r="E885">
        <v>9300000</v>
      </c>
      <c r="F885">
        <v>9600000</v>
      </c>
      <c r="G885">
        <v>1</v>
      </c>
    </row>
    <row r="886" spans="1:7" x14ac:dyDescent="0.2">
      <c r="A886">
        <v>28</v>
      </c>
      <c r="B886" t="s">
        <v>74</v>
      </c>
      <c r="C886" t="s">
        <v>97</v>
      </c>
      <c r="D886" t="s">
        <v>1252</v>
      </c>
      <c r="E886">
        <v>9300000</v>
      </c>
      <c r="F886">
        <v>9606025.0299999993</v>
      </c>
      <c r="G886">
        <v>1</v>
      </c>
    </row>
    <row r="887" spans="1:7" x14ac:dyDescent="0.2">
      <c r="A887">
        <v>93</v>
      </c>
      <c r="B887" t="s">
        <v>74</v>
      </c>
      <c r="C887" t="s">
        <v>97</v>
      </c>
      <c r="D887" t="s">
        <v>1252</v>
      </c>
      <c r="E887">
        <v>13950000</v>
      </c>
      <c r="F887">
        <v>14300000</v>
      </c>
      <c r="G887">
        <v>1</v>
      </c>
    </row>
    <row r="888" spans="1:7" x14ac:dyDescent="0.2">
      <c r="A888">
        <v>93</v>
      </c>
      <c r="B888" t="s">
        <v>74</v>
      </c>
      <c r="C888" t="s">
        <v>97</v>
      </c>
      <c r="D888" t="s">
        <v>1252</v>
      </c>
      <c r="E888">
        <v>12787500</v>
      </c>
      <c r="F888">
        <v>13137500</v>
      </c>
      <c r="G888">
        <v>4</v>
      </c>
    </row>
    <row r="889" spans="1:7" x14ac:dyDescent="0.2">
      <c r="A889">
        <v>4</v>
      </c>
      <c r="B889" t="s">
        <v>74</v>
      </c>
      <c r="C889" t="s">
        <v>786</v>
      </c>
      <c r="D889" t="s">
        <v>1253</v>
      </c>
      <c r="E889">
        <v>9293000</v>
      </c>
      <c r="F889">
        <v>9692422.2949999999</v>
      </c>
      <c r="G889">
        <v>2</v>
      </c>
    </row>
    <row r="890" spans="1:7" x14ac:dyDescent="0.2">
      <c r="A890">
        <v>4</v>
      </c>
      <c r="B890" t="s">
        <v>74</v>
      </c>
      <c r="C890" t="s">
        <v>786</v>
      </c>
      <c r="D890" t="s">
        <v>1253</v>
      </c>
      <c r="E890">
        <v>11625000</v>
      </c>
      <c r="F890">
        <v>11925000</v>
      </c>
      <c r="G890">
        <v>2</v>
      </c>
    </row>
    <row r="891" spans="1:7" x14ac:dyDescent="0.2">
      <c r="A891">
        <v>28</v>
      </c>
      <c r="B891" t="s">
        <v>74</v>
      </c>
      <c r="C891" t="s">
        <v>786</v>
      </c>
      <c r="D891" t="s">
        <v>1253</v>
      </c>
      <c r="E891">
        <v>9260000</v>
      </c>
      <c r="F891">
        <v>9605573.0299999993</v>
      </c>
      <c r="G891">
        <v>1</v>
      </c>
    </row>
    <row r="892" spans="1:7" x14ac:dyDescent="0.2">
      <c r="A892">
        <v>28</v>
      </c>
      <c r="B892" t="s">
        <v>74</v>
      </c>
      <c r="C892" t="s">
        <v>786</v>
      </c>
      <c r="D892" t="s">
        <v>1253</v>
      </c>
      <c r="E892">
        <v>9300000</v>
      </c>
      <c r="F892">
        <v>9606025.0299999993</v>
      </c>
      <c r="G892">
        <v>1</v>
      </c>
    </row>
    <row r="893" spans="1:7" x14ac:dyDescent="0.2">
      <c r="A893">
        <v>87</v>
      </c>
      <c r="B893" t="s">
        <v>74</v>
      </c>
      <c r="C893" t="s">
        <v>786</v>
      </c>
      <c r="D893" t="s">
        <v>1253</v>
      </c>
      <c r="E893">
        <v>9234000</v>
      </c>
      <c r="F893">
        <v>9618763.6699999999</v>
      </c>
      <c r="G893">
        <v>1</v>
      </c>
    </row>
    <row r="894" spans="1:7" x14ac:dyDescent="0.2">
      <c r="A894">
        <v>87</v>
      </c>
      <c r="B894" t="s">
        <v>74</v>
      </c>
      <c r="C894" t="s">
        <v>786</v>
      </c>
      <c r="D894" t="s">
        <v>1253</v>
      </c>
      <c r="E894">
        <v>9106000</v>
      </c>
      <c r="F894">
        <v>9446727.9749999996</v>
      </c>
      <c r="G894">
        <v>4</v>
      </c>
    </row>
    <row r="895" spans="1:7" x14ac:dyDescent="0.2">
      <c r="A895">
        <v>93</v>
      </c>
      <c r="B895" t="s">
        <v>74</v>
      </c>
      <c r="C895" t="s">
        <v>786</v>
      </c>
      <c r="D895" t="s">
        <v>1253</v>
      </c>
      <c r="E895">
        <v>6944000</v>
      </c>
      <c r="F895">
        <v>28399300</v>
      </c>
      <c r="G895">
        <v>1</v>
      </c>
    </row>
    <row r="896" spans="1:7" x14ac:dyDescent="0.2">
      <c r="A896">
        <v>93</v>
      </c>
      <c r="B896" t="s">
        <v>74</v>
      </c>
      <c r="C896" t="s">
        <v>786</v>
      </c>
      <c r="D896" t="s">
        <v>1253</v>
      </c>
      <c r="E896">
        <v>13020000</v>
      </c>
      <c r="F896">
        <v>13370000</v>
      </c>
      <c r="G896">
        <v>5</v>
      </c>
    </row>
    <row r="897" spans="1:8" x14ac:dyDescent="0.2">
      <c r="A897">
        <v>88</v>
      </c>
      <c r="B897" t="s">
        <v>74</v>
      </c>
      <c r="C897" t="s">
        <v>786</v>
      </c>
      <c r="D897" t="s">
        <v>1253</v>
      </c>
      <c r="E897">
        <v>9300000</v>
      </c>
      <c r="F897">
        <v>9829958.9100000001</v>
      </c>
      <c r="G897">
        <v>1</v>
      </c>
    </row>
    <row r="898" spans="1:8" x14ac:dyDescent="0.2">
      <c r="A898">
        <v>105</v>
      </c>
      <c r="B898" t="s">
        <v>74</v>
      </c>
      <c r="C898" t="s">
        <v>786</v>
      </c>
      <c r="D898" t="s">
        <v>1253</v>
      </c>
      <c r="E898">
        <v>9108500</v>
      </c>
      <c r="F898">
        <v>9597809.5899999999</v>
      </c>
      <c r="G898">
        <v>2</v>
      </c>
    </row>
    <row r="899" spans="1:8" x14ac:dyDescent="0.2">
      <c r="A899">
        <v>93</v>
      </c>
      <c r="B899" t="s">
        <v>105</v>
      </c>
      <c r="C899" t="s">
        <v>105</v>
      </c>
      <c r="D899" t="s">
        <v>1254</v>
      </c>
      <c r="E899">
        <v>13552000</v>
      </c>
      <c r="F899">
        <v>13852698.380000001</v>
      </c>
      <c r="G899">
        <v>1</v>
      </c>
    </row>
    <row r="900" spans="1:8" x14ac:dyDescent="0.2">
      <c r="A900">
        <v>93</v>
      </c>
      <c r="B900" t="s">
        <v>105</v>
      </c>
      <c r="C900" t="s">
        <v>105</v>
      </c>
      <c r="D900" t="s">
        <v>1254</v>
      </c>
      <c r="E900">
        <v>13552000</v>
      </c>
      <c r="F900">
        <v>13852698.380000001</v>
      </c>
      <c r="G900">
        <v>1</v>
      </c>
    </row>
    <row r="901" spans="1:8" x14ac:dyDescent="0.2">
      <c r="A901">
        <v>4</v>
      </c>
      <c r="B901" t="s">
        <v>105</v>
      </c>
      <c r="C901" t="s">
        <v>884</v>
      </c>
      <c r="D901" t="s">
        <v>1255</v>
      </c>
      <c r="E901">
        <v>9267000</v>
      </c>
      <c r="F901">
        <v>9567000</v>
      </c>
      <c r="G901">
        <v>1</v>
      </c>
    </row>
    <row r="902" spans="1:8" x14ac:dyDescent="0.2">
      <c r="A902">
        <v>4</v>
      </c>
      <c r="B902" t="s">
        <v>105</v>
      </c>
      <c r="C902" t="s">
        <v>884</v>
      </c>
      <c r="D902" t="s">
        <v>1255</v>
      </c>
      <c r="E902">
        <v>13950000</v>
      </c>
      <c r="F902">
        <v>14250000</v>
      </c>
      <c r="G902">
        <v>1</v>
      </c>
    </row>
    <row r="903" spans="1:8" x14ac:dyDescent="0.2">
      <c r="A903">
        <v>93</v>
      </c>
      <c r="B903" t="s">
        <v>105</v>
      </c>
      <c r="C903" t="s">
        <v>884</v>
      </c>
      <c r="D903" t="s">
        <v>1255</v>
      </c>
      <c r="E903">
        <v>9286750</v>
      </c>
      <c r="F903">
        <v>11975000</v>
      </c>
      <c r="G903">
        <v>4</v>
      </c>
    </row>
    <row r="904" spans="1:8" x14ac:dyDescent="0.2">
      <c r="A904">
        <v>4</v>
      </c>
      <c r="B904" t="s">
        <v>105</v>
      </c>
      <c r="C904" t="s">
        <v>884</v>
      </c>
      <c r="D904" t="s">
        <v>1256</v>
      </c>
      <c r="E904">
        <v>10022666.6666667</v>
      </c>
      <c r="F904">
        <v>11150000</v>
      </c>
      <c r="G904">
        <v>3</v>
      </c>
    </row>
    <row r="905" spans="1:8" x14ac:dyDescent="0.2">
      <c r="A905">
        <v>87</v>
      </c>
      <c r="B905" t="s">
        <v>105</v>
      </c>
      <c r="C905" t="s">
        <v>884</v>
      </c>
      <c r="D905" t="s">
        <v>1256</v>
      </c>
      <c r="E905">
        <v>6975000</v>
      </c>
      <c r="F905">
        <v>14374435</v>
      </c>
      <c r="G905">
        <v>2</v>
      </c>
    </row>
    <row r="906" spans="1:8" x14ac:dyDescent="0.2">
      <c r="A906">
        <v>4</v>
      </c>
      <c r="B906" t="s">
        <v>105</v>
      </c>
      <c r="C906" t="s">
        <v>884</v>
      </c>
      <c r="D906" t="s">
        <v>1257</v>
      </c>
      <c r="E906">
        <v>13020000</v>
      </c>
      <c r="F906">
        <v>13407652.544</v>
      </c>
      <c r="G906">
        <v>5</v>
      </c>
    </row>
    <row r="907" spans="1:8" x14ac:dyDescent="0.2">
      <c r="A907">
        <v>101</v>
      </c>
      <c r="B907" t="s">
        <v>103</v>
      </c>
      <c r="C907" t="s">
        <v>877</v>
      </c>
      <c r="D907" t="s">
        <v>1258</v>
      </c>
      <c r="E907">
        <v>33264085.989999998</v>
      </c>
      <c r="F907">
        <v>33528171.989999998</v>
      </c>
      <c r="H907">
        <v>1</v>
      </c>
    </row>
    <row r="908" spans="1:8" x14ac:dyDescent="0.2">
      <c r="A908">
        <v>96</v>
      </c>
      <c r="B908" t="s">
        <v>103</v>
      </c>
      <c r="C908" t="s">
        <v>877</v>
      </c>
      <c r="D908" t="s">
        <v>1258</v>
      </c>
      <c r="E908">
        <v>9150000</v>
      </c>
      <c r="F908">
        <v>9465390.75</v>
      </c>
      <c r="G908">
        <v>1</v>
      </c>
    </row>
    <row r="909" spans="1:8" x14ac:dyDescent="0.2">
      <c r="A909">
        <v>4</v>
      </c>
      <c r="B909" t="s">
        <v>103</v>
      </c>
      <c r="C909" t="s">
        <v>94</v>
      </c>
      <c r="D909" t="s">
        <v>1260</v>
      </c>
      <c r="E909">
        <v>13950000</v>
      </c>
      <c r="F909">
        <v>14250000</v>
      </c>
      <c r="G909">
        <v>1</v>
      </c>
    </row>
    <row r="910" spans="1:8" x14ac:dyDescent="0.2">
      <c r="A910">
        <v>4</v>
      </c>
      <c r="B910" t="s">
        <v>103</v>
      </c>
      <c r="C910" t="s">
        <v>94</v>
      </c>
      <c r="D910" t="s">
        <v>1260</v>
      </c>
      <c r="E910">
        <v>13950000</v>
      </c>
      <c r="F910">
        <v>14250000</v>
      </c>
      <c r="G910">
        <v>1</v>
      </c>
    </row>
    <row r="911" spans="1:8" x14ac:dyDescent="0.2">
      <c r="A911">
        <v>93</v>
      </c>
      <c r="B911" t="s">
        <v>103</v>
      </c>
      <c r="C911" t="s">
        <v>94</v>
      </c>
      <c r="D911" t="s">
        <v>1260</v>
      </c>
      <c r="E911">
        <v>8959000</v>
      </c>
      <c r="F911">
        <v>29200000</v>
      </c>
      <c r="G911">
        <v>1</v>
      </c>
    </row>
    <row r="912" spans="1:8" x14ac:dyDescent="0.2">
      <c r="A912">
        <v>117</v>
      </c>
      <c r="B912" t="s">
        <v>11</v>
      </c>
      <c r="C912" t="s">
        <v>889</v>
      </c>
      <c r="D912" t="s">
        <v>1261</v>
      </c>
      <c r="E912">
        <v>8959000</v>
      </c>
      <c r="F912">
        <v>9511293.75</v>
      </c>
      <c r="G912">
        <v>1</v>
      </c>
    </row>
    <row r="913" spans="1:7" x14ac:dyDescent="0.2">
      <c r="A913">
        <v>93</v>
      </c>
      <c r="B913" t="s">
        <v>11</v>
      </c>
      <c r="C913" t="s">
        <v>104</v>
      </c>
      <c r="D913" t="s">
        <v>1262</v>
      </c>
      <c r="E913">
        <v>6608000</v>
      </c>
      <c r="F913">
        <v>12601626.1</v>
      </c>
      <c r="G913">
        <v>1</v>
      </c>
    </row>
    <row r="914" spans="1:7" x14ac:dyDescent="0.2">
      <c r="A914">
        <v>117</v>
      </c>
      <c r="B914" t="s">
        <v>11</v>
      </c>
      <c r="C914" t="s">
        <v>889</v>
      </c>
      <c r="D914" t="s">
        <v>1262</v>
      </c>
      <c r="E914">
        <v>9267000</v>
      </c>
      <c r="F914">
        <v>9511293.75</v>
      </c>
      <c r="G914">
        <v>1</v>
      </c>
    </row>
    <row r="915" spans="1:7" x14ac:dyDescent="0.2">
      <c r="A915">
        <v>4</v>
      </c>
      <c r="B915" t="s">
        <v>12</v>
      </c>
      <c r="C915" t="s">
        <v>1265</v>
      </c>
      <c r="D915" t="s">
        <v>1262</v>
      </c>
      <c r="E915">
        <v>6776000</v>
      </c>
      <c r="F915">
        <v>68076000</v>
      </c>
      <c r="G915">
        <v>1</v>
      </c>
    </row>
    <row r="916" spans="1:7" x14ac:dyDescent="0.2">
      <c r="A916">
        <v>96</v>
      </c>
      <c r="B916" t="s">
        <v>12</v>
      </c>
      <c r="C916" t="s">
        <v>1265</v>
      </c>
      <c r="D916" t="s">
        <v>1262</v>
      </c>
      <c r="E916">
        <v>9214000</v>
      </c>
      <c r="F916">
        <v>9603585.7100000009</v>
      </c>
      <c r="G916">
        <v>1</v>
      </c>
    </row>
    <row r="917" spans="1:7" x14ac:dyDescent="0.2">
      <c r="A917">
        <v>93</v>
      </c>
      <c r="B917" t="s">
        <v>11</v>
      </c>
      <c r="C917" t="s">
        <v>1108</v>
      </c>
      <c r="D917" t="s">
        <v>1263</v>
      </c>
      <c r="E917">
        <v>8711000</v>
      </c>
      <c r="F917">
        <v>8961796.4100000001</v>
      </c>
      <c r="G917">
        <v>1</v>
      </c>
    </row>
    <row r="918" spans="1:7" x14ac:dyDescent="0.2">
      <c r="A918">
        <v>4</v>
      </c>
      <c r="B918" t="s">
        <v>12</v>
      </c>
      <c r="C918" t="s">
        <v>12</v>
      </c>
      <c r="D918" t="s">
        <v>1264</v>
      </c>
      <c r="E918">
        <v>9300000</v>
      </c>
      <c r="F918">
        <v>9600000</v>
      </c>
      <c r="G918">
        <v>2</v>
      </c>
    </row>
    <row r="919" spans="1:7" x14ac:dyDescent="0.2">
      <c r="A919">
        <v>117</v>
      </c>
      <c r="B919" t="s">
        <v>12</v>
      </c>
      <c r="C919" t="s">
        <v>12</v>
      </c>
      <c r="D919" t="s">
        <v>1264</v>
      </c>
      <c r="E919">
        <v>9300000</v>
      </c>
      <c r="F919">
        <v>9511293.75</v>
      </c>
      <c r="G919">
        <v>1</v>
      </c>
    </row>
    <row r="920" spans="1:7" x14ac:dyDescent="0.2">
      <c r="A920">
        <v>93</v>
      </c>
      <c r="B920" t="s">
        <v>73</v>
      </c>
      <c r="C920" t="s">
        <v>622</v>
      </c>
      <c r="D920" t="s">
        <v>1268</v>
      </c>
      <c r="E920">
        <v>13950000</v>
      </c>
      <c r="F920">
        <v>14400008.880000001</v>
      </c>
      <c r="G920">
        <v>1</v>
      </c>
    </row>
    <row r="921" spans="1:7" x14ac:dyDescent="0.2">
      <c r="A921">
        <v>93</v>
      </c>
      <c r="B921" t="s">
        <v>73</v>
      </c>
      <c r="C921" t="s">
        <v>622</v>
      </c>
      <c r="D921" t="s">
        <v>1268</v>
      </c>
      <c r="E921">
        <v>11605000</v>
      </c>
      <c r="F921">
        <v>12075004.439999999</v>
      </c>
      <c r="G921">
        <v>2</v>
      </c>
    </row>
    <row r="922" spans="1:7" x14ac:dyDescent="0.2">
      <c r="A922">
        <v>32</v>
      </c>
      <c r="B922" t="s">
        <v>73</v>
      </c>
      <c r="C922" t="s">
        <v>622</v>
      </c>
      <c r="D922" t="s">
        <v>1268</v>
      </c>
      <c r="E922">
        <v>9247000</v>
      </c>
      <c r="F922">
        <v>19338670.390000001</v>
      </c>
      <c r="G922">
        <v>1</v>
      </c>
    </row>
    <row r="923" spans="1:7" x14ac:dyDescent="0.2">
      <c r="A923">
        <v>105</v>
      </c>
      <c r="B923" t="s">
        <v>73</v>
      </c>
      <c r="C923" t="s">
        <v>622</v>
      </c>
      <c r="D923" t="s">
        <v>1268</v>
      </c>
      <c r="E923">
        <v>13950000</v>
      </c>
      <c r="F923">
        <v>14338787.18</v>
      </c>
      <c r="G923">
        <v>1</v>
      </c>
    </row>
    <row r="924" spans="1:7" x14ac:dyDescent="0.2">
      <c r="A924">
        <v>105</v>
      </c>
      <c r="B924" t="s">
        <v>73</v>
      </c>
      <c r="C924" t="s">
        <v>622</v>
      </c>
      <c r="D924" t="s">
        <v>1268</v>
      </c>
      <c r="E924">
        <v>11595500</v>
      </c>
      <c r="F924">
        <v>11969380.359999999</v>
      </c>
      <c r="G924">
        <v>2</v>
      </c>
    </row>
    <row r="925" spans="1:7" x14ac:dyDescent="0.2">
      <c r="A925">
        <v>116</v>
      </c>
      <c r="B925" t="s">
        <v>11</v>
      </c>
      <c r="C925" t="s">
        <v>1271</v>
      </c>
      <c r="D925" t="s">
        <v>1271</v>
      </c>
      <c r="E925">
        <v>9300000</v>
      </c>
      <c r="F925">
        <v>10281048.560000001</v>
      </c>
      <c r="G925">
        <v>2</v>
      </c>
    </row>
    <row r="926" spans="1:7" x14ac:dyDescent="0.2">
      <c r="A926">
        <v>121</v>
      </c>
      <c r="B926" t="s">
        <v>11</v>
      </c>
      <c r="C926" t="s">
        <v>1271</v>
      </c>
      <c r="D926" t="s">
        <v>1271</v>
      </c>
      <c r="E926">
        <v>13950000</v>
      </c>
      <c r="F926">
        <v>14422720</v>
      </c>
      <c r="G926">
        <v>1</v>
      </c>
    </row>
    <row r="927" spans="1:7" x14ac:dyDescent="0.2">
      <c r="A927">
        <v>121</v>
      </c>
      <c r="B927" t="s">
        <v>11</v>
      </c>
      <c r="C927" t="s">
        <v>1271</v>
      </c>
      <c r="D927" t="s">
        <v>1271</v>
      </c>
      <c r="E927">
        <v>13950000</v>
      </c>
      <c r="F927">
        <v>14422720</v>
      </c>
      <c r="G927">
        <v>1</v>
      </c>
    </row>
    <row r="928" spans="1:7" x14ac:dyDescent="0.2">
      <c r="A928">
        <v>27</v>
      </c>
      <c r="B928" t="s">
        <v>11</v>
      </c>
      <c r="C928" t="s">
        <v>1271</v>
      </c>
      <c r="D928" t="s">
        <v>1272</v>
      </c>
      <c r="E928">
        <v>6776000</v>
      </c>
      <c r="F928">
        <v>26656000</v>
      </c>
      <c r="G928">
        <v>1</v>
      </c>
    </row>
    <row r="929" spans="1:7" x14ac:dyDescent="0.2">
      <c r="A929">
        <v>28</v>
      </c>
      <c r="B929" t="s">
        <v>11</v>
      </c>
      <c r="C929" t="s">
        <v>1271</v>
      </c>
      <c r="D929" t="s">
        <v>1273</v>
      </c>
      <c r="E929">
        <v>9286000</v>
      </c>
      <c r="F929">
        <v>9571616.5299999993</v>
      </c>
      <c r="G929">
        <v>1</v>
      </c>
    </row>
    <row r="930" spans="1:7" x14ac:dyDescent="0.2">
      <c r="A930">
        <v>28</v>
      </c>
      <c r="B930" t="s">
        <v>11</v>
      </c>
      <c r="C930" t="s">
        <v>1271</v>
      </c>
      <c r="D930" t="s">
        <v>1273</v>
      </c>
      <c r="E930">
        <v>9283500</v>
      </c>
      <c r="F930">
        <v>9588707.7799999993</v>
      </c>
      <c r="G930">
        <v>2</v>
      </c>
    </row>
    <row r="931" spans="1:7" x14ac:dyDescent="0.2">
      <c r="A931">
        <v>28</v>
      </c>
      <c r="B931" t="s">
        <v>11</v>
      </c>
      <c r="C931" t="s">
        <v>798</v>
      </c>
      <c r="D931" t="s">
        <v>1274</v>
      </c>
      <c r="E931">
        <v>9300000</v>
      </c>
      <c r="F931">
        <v>9606025.0299999993</v>
      </c>
      <c r="G931">
        <v>2</v>
      </c>
    </row>
    <row r="932" spans="1:7" x14ac:dyDescent="0.2">
      <c r="A932">
        <v>4</v>
      </c>
      <c r="B932" t="s">
        <v>11</v>
      </c>
      <c r="C932" t="s">
        <v>99</v>
      </c>
      <c r="D932" t="s">
        <v>1275</v>
      </c>
      <c r="E932">
        <v>9300000</v>
      </c>
      <c r="F932">
        <v>9600000</v>
      </c>
      <c r="G932">
        <v>1</v>
      </c>
    </row>
    <row r="933" spans="1:7" x14ac:dyDescent="0.2">
      <c r="A933">
        <v>4</v>
      </c>
      <c r="B933" t="s">
        <v>11</v>
      </c>
      <c r="C933" t="s">
        <v>99</v>
      </c>
      <c r="D933" t="s">
        <v>1275</v>
      </c>
      <c r="E933">
        <v>13950000</v>
      </c>
      <c r="F933">
        <v>14250000</v>
      </c>
      <c r="G933">
        <v>1</v>
      </c>
    </row>
    <row r="934" spans="1:7" x14ac:dyDescent="0.2">
      <c r="A934">
        <v>87</v>
      </c>
      <c r="B934" t="s">
        <v>11</v>
      </c>
      <c r="C934" t="s">
        <v>99</v>
      </c>
      <c r="D934" t="s">
        <v>1275</v>
      </c>
      <c r="E934">
        <v>9300000</v>
      </c>
      <c r="F934">
        <v>9601790</v>
      </c>
      <c r="G934">
        <v>1</v>
      </c>
    </row>
    <row r="935" spans="1:7" x14ac:dyDescent="0.2">
      <c r="A935">
        <v>121</v>
      </c>
      <c r="B935" t="s">
        <v>11</v>
      </c>
      <c r="C935" t="s">
        <v>99</v>
      </c>
      <c r="D935" t="s">
        <v>1275</v>
      </c>
      <c r="E935">
        <v>13950000</v>
      </c>
      <c r="F935">
        <v>14399555</v>
      </c>
      <c r="G935">
        <v>1</v>
      </c>
    </row>
    <row r="936" spans="1:7" x14ac:dyDescent="0.2">
      <c r="A936">
        <v>121</v>
      </c>
      <c r="B936" t="s">
        <v>11</v>
      </c>
      <c r="C936" t="s">
        <v>99</v>
      </c>
      <c r="D936" t="s">
        <v>1275</v>
      </c>
      <c r="E936">
        <v>13950000</v>
      </c>
      <c r="F936">
        <v>14399555</v>
      </c>
      <c r="G936">
        <v>1</v>
      </c>
    </row>
    <row r="937" spans="1:7" x14ac:dyDescent="0.2">
      <c r="A937">
        <v>121</v>
      </c>
      <c r="B937" t="s">
        <v>73</v>
      </c>
      <c r="C937" t="s">
        <v>890</v>
      </c>
      <c r="D937" t="s">
        <v>1277</v>
      </c>
      <c r="E937">
        <v>6608000</v>
      </c>
      <c r="F937">
        <v>11609034.939999999</v>
      </c>
      <c r="G937">
        <v>1</v>
      </c>
    </row>
    <row r="938" spans="1:7" x14ac:dyDescent="0.2">
      <c r="A938">
        <v>28</v>
      </c>
      <c r="B938" t="s">
        <v>73</v>
      </c>
      <c r="C938" t="s">
        <v>890</v>
      </c>
      <c r="D938" t="s">
        <v>1278</v>
      </c>
      <c r="E938">
        <v>9227000</v>
      </c>
      <c r="F938">
        <v>9571017.6300000008</v>
      </c>
      <c r="G938">
        <v>1</v>
      </c>
    </row>
    <row r="939" spans="1:7" x14ac:dyDescent="0.2">
      <c r="A939">
        <v>32</v>
      </c>
      <c r="B939" t="s">
        <v>73</v>
      </c>
      <c r="C939" t="s">
        <v>890</v>
      </c>
      <c r="D939" t="s">
        <v>1278</v>
      </c>
      <c r="E939">
        <v>9267000</v>
      </c>
      <c r="F939">
        <v>18329212.91</v>
      </c>
      <c r="G939">
        <v>1</v>
      </c>
    </row>
    <row r="940" spans="1:7" x14ac:dyDescent="0.2">
      <c r="A940">
        <v>105</v>
      </c>
      <c r="B940" t="s">
        <v>73</v>
      </c>
      <c r="C940" t="s">
        <v>890</v>
      </c>
      <c r="D940" t="s">
        <v>1278</v>
      </c>
      <c r="E940">
        <v>9300000</v>
      </c>
      <c r="F940">
        <v>9599973.5399999991</v>
      </c>
      <c r="G940">
        <v>1</v>
      </c>
    </row>
    <row r="941" spans="1:7" x14ac:dyDescent="0.2">
      <c r="A941">
        <v>4</v>
      </c>
      <c r="B941" t="s">
        <v>73</v>
      </c>
      <c r="C941" t="s">
        <v>86</v>
      </c>
      <c r="D941" t="s">
        <v>1279</v>
      </c>
      <c r="E941">
        <v>9254000</v>
      </c>
      <c r="F941">
        <v>9600000</v>
      </c>
      <c r="G941">
        <v>1</v>
      </c>
    </row>
    <row r="942" spans="1:7" x14ac:dyDescent="0.2">
      <c r="A942">
        <v>28</v>
      </c>
      <c r="B942" t="s">
        <v>73</v>
      </c>
      <c r="C942" t="s">
        <v>86</v>
      </c>
      <c r="D942" t="s">
        <v>1279</v>
      </c>
      <c r="E942">
        <v>9300000</v>
      </c>
      <c r="F942">
        <v>9606025.0299999993</v>
      </c>
      <c r="G942">
        <v>1</v>
      </c>
    </row>
    <row r="943" spans="1:7" x14ac:dyDescent="0.2">
      <c r="A943">
        <v>28</v>
      </c>
      <c r="B943" t="s">
        <v>73</v>
      </c>
      <c r="C943" t="s">
        <v>86</v>
      </c>
      <c r="D943" t="s">
        <v>1279</v>
      </c>
      <c r="E943">
        <v>9273000</v>
      </c>
      <c r="F943">
        <v>9587534.9000000004</v>
      </c>
      <c r="G943">
        <v>1</v>
      </c>
    </row>
    <row r="944" spans="1:7" x14ac:dyDescent="0.2">
      <c r="A944">
        <v>87</v>
      </c>
      <c r="B944" t="s">
        <v>73</v>
      </c>
      <c r="C944" t="s">
        <v>86</v>
      </c>
      <c r="D944" t="s">
        <v>1279</v>
      </c>
      <c r="E944">
        <v>9300000</v>
      </c>
      <c r="F944">
        <v>9406434.8000000007</v>
      </c>
      <c r="G944">
        <v>1</v>
      </c>
    </row>
    <row r="945" spans="1:7" x14ac:dyDescent="0.2">
      <c r="A945">
        <v>93</v>
      </c>
      <c r="B945" t="s">
        <v>73</v>
      </c>
      <c r="C945" t="s">
        <v>86</v>
      </c>
      <c r="D945" t="s">
        <v>1279</v>
      </c>
      <c r="E945">
        <v>9300000</v>
      </c>
      <c r="F945">
        <v>9550000</v>
      </c>
      <c r="G945">
        <v>1</v>
      </c>
    </row>
    <row r="946" spans="1:7" x14ac:dyDescent="0.2">
      <c r="A946">
        <v>116</v>
      </c>
      <c r="B946" t="s">
        <v>73</v>
      </c>
      <c r="C946" t="s">
        <v>86</v>
      </c>
      <c r="D946" t="s">
        <v>1279</v>
      </c>
      <c r="E946">
        <v>8912000</v>
      </c>
      <c r="F946">
        <v>14200062.119999999</v>
      </c>
      <c r="G946">
        <v>3</v>
      </c>
    </row>
    <row r="947" spans="1:7" x14ac:dyDescent="0.2">
      <c r="A947">
        <v>4</v>
      </c>
      <c r="B947" t="s">
        <v>74</v>
      </c>
      <c r="C947" t="s">
        <v>87</v>
      </c>
      <c r="D947" t="s">
        <v>1280</v>
      </c>
      <c r="E947">
        <v>13950000</v>
      </c>
      <c r="F947">
        <v>14250000</v>
      </c>
      <c r="G947">
        <v>2</v>
      </c>
    </row>
    <row r="948" spans="1:7" x14ac:dyDescent="0.2">
      <c r="A948">
        <v>28</v>
      </c>
      <c r="B948" t="s">
        <v>74</v>
      </c>
      <c r="C948" t="s">
        <v>87</v>
      </c>
      <c r="D948" t="s">
        <v>1280</v>
      </c>
      <c r="E948">
        <v>9221000</v>
      </c>
      <c r="F948">
        <v>9605132.3300000001</v>
      </c>
      <c r="G948">
        <v>1</v>
      </c>
    </row>
    <row r="949" spans="1:7" x14ac:dyDescent="0.2">
      <c r="A949">
        <v>28</v>
      </c>
      <c r="B949" t="s">
        <v>74</v>
      </c>
      <c r="C949" t="s">
        <v>87</v>
      </c>
      <c r="D949" t="s">
        <v>1280</v>
      </c>
      <c r="E949">
        <v>9300000</v>
      </c>
      <c r="F949">
        <v>9606025.0299999993</v>
      </c>
      <c r="G949">
        <v>1</v>
      </c>
    </row>
    <row r="950" spans="1:7" x14ac:dyDescent="0.2">
      <c r="A950">
        <v>88</v>
      </c>
      <c r="B950" t="s">
        <v>74</v>
      </c>
      <c r="C950" t="s">
        <v>87</v>
      </c>
      <c r="D950" t="s">
        <v>1280</v>
      </c>
      <c r="E950">
        <v>9227000</v>
      </c>
      <c r="F950">
        <v>9620153.6999999993</v>
      </c>
      <c r="G950">
        <v>1</v>
      </c>
    </row>
    <row r="951" spans="1:7" x14ac:dyDescent="0.2">
      <c r="A951">
        <v>105</v>
      </c>
      <c r="B951" t="s">
        <v>74</v>
      </c>
      <c r="C951" t="s">
        <v>87</v>
      </c>
      <c r="D951" t="s">
        <v>1280</v>
      </c>
      <c r="E951">
        <v>13950000</v>
      </c>
      <c r="F951">
        <v>14338787.18</v>
      </c>
      <c r="G951">
        <v>2</v>
      </c>
    </row>
    <row r="952" spans="1:7" x14ac:dyDescent="0.2">
      <c r="A952">
        <v>105</v>
      </c>
      <c r="B952" t="s">
        <v>74</v>
      </c>
      <c r="C952" t="s">
        <v>87</v>
      </c>
      <c r="D952" t="s">
        <v>1280</v>
      </c>
      <c r="E952">
        <v>13950000</v>
      </c>
      <c r="F952">
        <v>14338787.18</v>
      </c>
      <c r="G952">
        <v>2</v>
      </c>
    </row>
    <row r="953" spans="1:7" x14ac:dyDescent="0.2">
      <c r="A953">
        <v>28</v>
      </c>
      <c r="B953" t="s">
        <v>74</v>
      </c>
      <c r="C953" t="s">
        <v>1028</v>
      </c>
      <c r="D953" t="s">
        <v>1281</v>
      </c>
      <c r="E953">
        <v>11625000</v>
      </c>
      <c r="F953">
        <v>12468716.92</v>
      </c>
      <c r="G953">
        <v>2</v>
      </c>
    </row>
    <row r="954" spans="1:7" x14ac:dyDescent="0.2">
      <c r="A954">
        <v>28</v>
      </c>
      <c r="B954" t="s">
        <v>74</v>
      </c>
      <c r="C954" t="s">
        <v>1028</v>
      </c>
      <c r="D954" t="s">
        <v>1281</v>
      </c>
      <c r="E954">
        <v>9300000</v>
      </c>
      <c r="F954">
        <v>9571793.4299999997</v>
      </c>
      <c r="G954">
        <v>1</v>
      </c>
    </row>
    <row r="955" spans="1:7" x14ac:dyDescent="0.2">
      <c r="A955">
        <v>93</v>
      </c>
      <c r="B955" t="s">
        <v>11</v>
      </c>
      <c r="C955" t="s">
        <v>104</v>
      </c>
      <c r="D955" t="s">
        <v>1282</v>
      </c>
      <c r="E955">
        <v>7028000</v>
      </c>
      <c r="F955">
        <v>55228194.890000001</v>
      </c>
      <c r="G955">
        <v>1</v>
      </c>
    </row>
    <row r="956" spans="1:7" x14ac:dyDescent="0.2">
      <c r="A956">
        <v>117</v>
      </c>
      <c r="B956" t="s">
        <v>11</v>
      </c>
      <c r="C956" t="s">
        <v>104</v>
      </c>
      <c r="D956" t="s">
        <v>1282</v>
      </c>
      <c r="E956">
        <v>9300000</v>
      </c>
      <c r="F956">
        <v>9511293.75</v>
      </c>
      <c r="G956">
        <v>1</v>
      </c>
    </row>
    <row r="957" spans="1:7" x14ac:dyDescent="0.2">
      <c r="A957">
        <v>4</v>
      </c>
      <c r="B957" t="s">
        <v>73</v>
      </c>
      <c r="C957" t="s">
        <v>888</v>
      </c>
      <c r="D957" t="s">
        <v>1283</v>
      </c>
      <c r="E957">
        <v>9175000</v>
      </c>
      <c r="F957">
        <v>9600000</v>
      </c>
      <c r="G957">
        <v>1</v>
      </c>
    </row>
    <row r="958" spans="1:7" x14ac:dyDescent="0.2">
      <c r="A958">
        <v>28</v>
      </c>
      <c r="B958" t="s">
        <v>73</v>
      </c>
      <c r="C958" t="s">
        <v>888</v>
      </c>
      <c r="D958" t="s">
        <v>1283</v>
      </c>
      <c r="E958">
        <v>9300000</v>
      </c>
      <c r="F958">
        <v>9606025.0299999993</v>
      </c>
      <c r="G958">
        <v>1</v>
      </c>
    </row>
    <row r="959" spans="1:7" x14ac:dyDescent="0.2">
      <c r="A959">
        <v>28</v>
      </c>
      <c r="B959" t="s">
        <v>73</v>
      </c>
      <c r="C959" t="s">
        <v>888</v>
      </c>
      <c r="D959" t="s">
        <v>1283</v>
      </c>
      <c r="E959">
        <v>9300000</v>
      </c>
      <c r="F959">
        <v>9606025.0299999993</v>
      </c>
      <c r="G959">
        <v>1</v>
      </c>
    </row>
    <row r="960" spans="1:7" x14ac:dyDescent="0.2">
      <c r="A960">
        <v>93</v>
      </c>
      <c r="B960" t="s">
        <v>73</v>
      </c>
      <c r="C960" t="s">
        <v>888</v>
      </c>
      <c r="D960" t="s">
        <v>1283</v>
      </c>
      <c r="E960">
        <v>9300000</v>
      </c>
      <c r="F960">
        <v>10185395.890000001</v>
      </c>
      <c r="G960">
        <v>1</v>
      </c>
    </row>
    <row r="961" spans="1:8" x14ac:dyDescent="0.2">
      <c r="A961">
        <v>121</v>
      </c>
      <c r="B961" t="s">
        <v>73</v>
      </c>
      <c r="C961" t="s">
        <v>888</v>
      </c>
      <c r="D961" t="s">
        <v>1283</v>
      </c>
      <c r="E961">
        <v>9195000</v>
      </c>
      <c r="F961">
        <v>10123534.35</v>
      </c>
      <c r="G961">
        <v>1</v>
      </c>
    </row>
    <row r="962" spans="1:8" x14ac:dyDescent="0.2">
      <c r="A962">
        <v>93</v>
      </c>
      <c r="B962" t="s">
        <v>74</v>
      </c>
      <c r="C962" t="s">
        <v>74</v>
      </c>
      <c r="D962" t="s">
        <v>1284</v>
      </c>
      <c r="E962">
        <v>8665000</v>
      </c>
      <c r="F962">
        <v>9750000</v>
      </c>
      <c r="G962">
        <v>1</v>
      </c>
    </row>
    <row r="963" spans="1:8" x14ac:dyDescent="0.2">
      <c r="A963">
        <v>93</v>
      </c>
      <c r="B963" t="s">
        <v>74</v>
      </c>
      <c r="C963" t="s">
        <v>74</v>
      </c>
      <c r="D963" t="s">
        <v>1284</v>
      </c>
      <c r="E963">
        <v>8665000</v>
      </c>
      <c r="F963">
        <v>9750000</v>
      </c>
      <c r="G963">
        <v>1</v>
      </c>
    </row>
    <row r="964" spans="1:8" x14ac:dyDescent="0.2">
      <c r="A964">
        <v>116</v>
      </c>
      <c r="B964" t="s">
        <v>74</v>
      </c>
      <c r="C964" t="s">
        <v>74</v>
      </c>
      <c r="D964" t="s">
        <v>1284</v>
      </c>
      <c r="E964">
        <v>13950000</v>
      </c>
      <c r="F964">
        <v>14200062.119999999</v>
      </c>
      <c r="G964">
        <v>1</v>
      </c>
    </row>
    <row r="965" spans="1:8" x14ac:dyDescent="0.2">
      <c r="A965">
        <v>4</v>
      </c>
      <c r="B965" t="s">
        <v>103</v>
      </c>
      <c r="C965" t="s">
        <v>790</v>
      </c>
      <c r="D965" t="s">
        <v>95</v>
      </c>
      <c r="E965">
        <v>9300000</v>
      </c>
      <c r="F965">
        <v>9600000</v>
      </c>
      <c r="G965">
        <v>1</v>
      </c>
    </row>
    <row r="966" spans="1:8" x14ac:dyDescent="0.2">
      <c r="A966">
        <v>22</v>
      </c>
      <c r="B966" t="s">
        <v>103</v>
      </c>
      <c r="C966" t="s">
        <v>94</v>
      </c>
      <c r="D966" t="s">
        <v>1286</v>
      </c>
      <c r="E966">
        <v>8891500</v>
      </c>
      <c r="F966">
        <v>45762500</v>
      </c>
      <c r="G966">
        <v>2</v>
      </c>
    </row>
    <row r="967" spans="1:8" x14ac:dyDescent="0.2">
      <c r="A967">
        <v>121</v>
      </c>
      <c r="B967" t="s">
        <v>103</v>
      </c>
      <c r="C967" t="s">
        <v>94</v>
      </c>
      <c r="D967" t="s">
        <v>1286</v>
      </c>
      <c r="E967">
        <v>9201000</v>
      </c>
      <c r="F967">
        <v>9544992.8599999994</v>
      </c>
      <c r="G967">
        <v>1</v>
      </c>
    </row>
    <row r="968" spans="1:8" x14ac:dyDescent="0.2">
      <c r="A968">
        <v>121</v>
      </c>
      <c r="B968" t="s">
        <v>103</v>
      </c>
      <c r="C968" t="s">
        <v>94</v>
      </c>
      <c r="D968" t="s">
        <v>1286</v>
      </c>
      <c r="E968">
        <v>9201000</v>
      </c>
      <c r="F968">
        <v>9544992.8599999994</v>
      </c>
      <c r="G968">
        <v>1</v>
      </c>
    </row>
    <row r="969" spans="1:8" x14ac:dyDescent="0.2">
      <c r="A969">
        <v>93</v>
      </c>
      <c r="B969" t="s">
        <v>103</v>
      </c>
      <c r="C969" t="s">
        <v>109</v>
      </c>
      <c r="D969" t="s">
        <v>1287</v>
      </c>
      <c r="E969">
        <v>8791000</v>
      </c>
      <c r="F969">
        <v>17000000</v>
      </c>
      <c r="G969">
        <v>1</v>
      </c>
    </row>
    <row r="970" spans="1:8" x14ac:dyDescent="0.2">
      <c r="A970">
        <v>88</v>
      </c>
      <c r="B970" t="s">
        <v>103</v>
      </c>
      <c r="C970" t="s">
        <v>109</v>
      </c>
      <c r="D970" t="s">
        <v>1287</v>
      </c>
      <c r="E970">
        <v>9300000</v>
      </c>
      <c r="F970">
        <v>9620978.5999999996</v>
      </c>
      <c r="G970">
        <v>1</v>
      </c>
    </row>
    <row r="971" spans="1:8" x14ac:dyDescent="0.2">
      <c r="A971">
        <v>88</v>
      </c>
      <c r="B971" t="s">
        <v>103</v>
      </c>
      <c r="C971" t="s">
        <v>109</v>
      </c>
      <c r="D971" t="s">
        <v>1287</v>
      </c>
      <c r="E971">
        <v>15344281.74</v>
      </c>
      <c r="F971">
        <v>15344281.74</v>
      </c>
      <c r="H971">
        <v>1</v>
      </c>
    </row>
    <row r="972" spans="1:8" x14ac:dyDescent="0.2">
      <c r="A972">
        <v>105</v>
      </c>
      <c r="B972" t="s">
        <v>103</v>
      </c>
      <c r="C972" t="s">
        <v>109</v>
      </c>
      <c r="D972" t="s">
        <v>1287</v>
      </c>
      <c r="E972">
        <v>9300000</v>
      </c>
      <c r="F972">
        <v>9599973.5399999991</v>
      </c>
      <c r="G972">
        <v>2</v>
      </c>
    </row>
    <row r="973" spans="1:8" x14ac:dyDescent="0.2">
      <c r="A973">
        <v>87</v>
      </c>
      <c r="B973" t="s">
        <v>11</v>
      </c>
      <c r="C973" t="s">
        <v>104</v>
      </c>
      <c r="D973" t="s">
        <v>1288</v>
      </c>
      <c r="E973">
        <v>8119000</v>
      </c>
      <c r="F973">
        <v>34035713.43</v>
      </c>
      <c r="G973">
        <v>1</v>
      </c>
    </row>
    <row r="974" spans="1:8" x14ac:dyDescent="0.2">
      <c r="A974">
        <v>22</v>
      </c>
      <c r="B974" t="s">
        <v>11</v>
      </c>
      <c r="C974" t="s">
        <v>1271</v>
      </c>
      <c r="D974" t="s">
        <v>1289</v>
      </c>
      <c r="E974">
        <v>8455000</v>
      </c>
      <c r="F974">
        <v>17955000</v>
      </c>
      <c r="G974">
        <v>1</v>
      </c>
    </row>
    <row r="975" spans="1:8" x14ac:dyDescent="0.2">
      <c r="A975">
        <v>27</v>
      </c>
      <c r="B975" t="s">
        <v>11</v>
      </c>
      <c r="C975" t="s">
        <v>878</v>
      </c>
      <c r="D975" t="s">
        <v>1291</v>
      </c>
      <c r="E975">
        <v>8371000</v>
      </c>
      <c r="F975">
        <v>48649000</v>
      </c>
      <c r="G975">
        <v>1</v>
      </c>
    </row>
    <row r="976" spans="1:8" x14ac:dyDescent="0.2">
      <c r="A976">
        <v>4</v>
      </c>
      <c r="B976" t="s">
        <v>12</v>
      </c>
      <c r="C976" t="s">
        <v>85</v>
      </c>
      <c r="D976" t="s">
        <v>1293</v>
      </c>
      <c r="E976">
        <v>9300000</v>
      </c>
      <c r="F976">
        <v>9600000</v>
      </c>
      <c r="G976">
        <v>1</v>
      </c>
    </row>
    <row r="977" spans="1:7" x14ac:dyDescent="0.2">
      <c r="A977">
        <v>93</v>
      </c>
      <c r="B977" t="s">
        <v>12</v>
      </c>
      <c r="C977" t="s">
        <v>85</v>
      </c>
      <c r="D977" t="s">
        <v>1293</v>
      </c>
      <c r="E977">
        <v>8467000</v>
      </c>
      <c r="F977">
        <v>8767460.4199999999</v>
      </c>
      <c r="G977">
        <v>1</v>
      </c>
    </row>
    <row r="978" spans="1:7" x14ac:dyDescent="0.2">
      <c r="A978">
        <v>93</v>
      </c>
      <c r="B978" t="s">
        <v>12</v>
      </c>
      <c r="C978" t="s">
        <v>85</v>
      </c>
      <c r="D978" t="s">
        <v>1293</v>
      </c>
      <c r="E978">
        <v>13500000</v>
      </c>
      <c r="F978">
        <v>13800005.58</v>
      </c>
      <c r="G978">
        <v>2</v>
      </c>
    </row>
    <row r="979" spans="1:7" x14ac:dyDescent="0.2">
      <c r="A979">
        <v>116</v>
      </c>
      <c r="B979" t="s">
        <v>74</v>
      </c>
      <c r="C979" t="s">
        <v>74</v>
      </c>
      <c r="D979" t="s">
        <v>1295</v>
      </c>
      <c r="E979">
        <v>9300000</v>
      </c>
      <c r="F979">
        <v>9466708.0800000001</v>
      </c>
      <c r="G979">
        <v>2</v>
      </c>
    </row>
    <row r="980" spans="1:7" x14ac:dyDescent="0.2">
      <c r="A980">
        <v>117</v>
      </c>
      <c r="B980" t="s">
        <v>74</v>
      </c>
      <c r="C980" t="s">
        <v>74</v>
      </c>
      <c r="D980" t="s">
        <v>1295</v>
      </c>
      <c r="E980">
        <v>9273000</v>
      </c>
      <c r="F980">
        <v>9511293.75</v>
      </c>
      <c r="G980">
        <v>1</v>
      </c>
    </row>
    <row r="981" spans="1:7" x14ac:dyDescent="0.2">
      <c r="A981">
        <v>93</v>
      </c>
      <c r="B981" t="s">
        <v>105</v>
      </c>
      <c r="C981" t="s">
        <v>488</v>
      </c>
      <c r="D981" t="s">
        <v>1297</v>
      </c>
      <c r="E981">
        <v>13950000</v>
      </c>
      <c r="F981">
        <v>14200000</v>
      </c>
      <c r="G981">
        <v>1</v>
      </c>
    </row>
    <row r="982" spans="1:7" x14ac:dyDescent="0.2">
      <c r="A982">
        <v>93</v>
      </c>
      <c r="B982" t="s">
        <v>105</v>
      </c>
      <c r="C982" t="s">
        <v>488</v>
      </c>
      <c r="D982" t="s">
        <v>1297</v>
      </c>
      <c r="E982">
        <v>13950000</v>
      </c>
      <c r="F982">
        <v>14200000</v>
      </c>
      <c r="G982">
        <v>1</v>
      </c>
    </row>
    <row r="983" spans="1:7" x14ac:dyDescent="0.2">
      <c r="A983">
        <v>116</v>
      </c>
      <c r="B983" t="s">
        <v>105</v>
      </c>
      <c r="C983" t="s">
        <v>488</v>
      </c>
      <c r="D983" t="s">
        <v>1297</v>
      </c>
      <c r="E983">
        <v>13920750</v>
      </c>
      <c r="F983">
        <v>14203788.1</v>
      </c>
      <c r="G983">
        <v>4</v>
      </c>
    </row>
    <row r="984" spans="1:7" x14ac:dyDescent="0.2">
      <c r="A984">
        <v>27</v>
      </c>
      <c r="B984" t="s">
        <v>103</v>
      </c>
      <c r="C984" t="s">
        <v>877</v>
      </c>
      <c r="D984" t="s">
        <v>1298</v>
      </c>
      <c r="E984">
        <v>7154000</v>
      </c>
      <c r="F984">
        <v>57518000</v>
      </c>
      <c r="G984">
        <v>1</v>
      </c>
    </row>
    <row r="985" spans="1:7" x14ac:dyDescent="0.2">
      <c r="A985">
        <v>4</v>
      </c>
      <c r="B985" t="s">
        <v>103</v>
      </c>
      <c r="C985" t="s">
        <v>797</v>
      </c>
      <c r="D985" t="s">
        <v>1299</v>
      </c>
      <c r="E985">
        <v>9087500</v>
      </c>
      <c r="F985">
        <v>14892336.810000001</v>
      </c>
      <c r="G985">
        <v>2</v>
      </c>
    </row>
    <row r="986" spans="1:7" x14ac:dyDescent="0.2">
      <c r="A986">
        <v>4</v>
      </c>
      <c r="B986" t="s">
        <v>103</v>
      </c>
      <c r="C986" t="s">
        <v>797</v>
      </c>
      <c r="D986" t="s">
        <v>1299</v>
      </c>
      <c r="E986">
        <v>9300000</v>
      </c>
      <c r="F986">
        <v>9600000</v>
      </c>
      <c r="G986">
        <v>1</v>
      </c>
    </row>
    <row r="987" spans="1:7" x14ac:dyDescent="0.2">
      <c r="A987">
        <v>28</v>
      </c>
      <c r="B987" t="s">
        <v>11</v>
      </c>
      <c r="C987" t="s">
        <v>951</v>
      </c>
      <c r="D987" t="s">
        <v>951</v>
      </c>
      <c r="E987">
        <v>9300000</v>
      </c>
      <c r="F987">
        <v>9571842.5299999993</v>
      </c>
      <c r="G987">
        <v>1</v>
      </c>
    </row>
    <row r="988" spans="1:7" x14ac:dyDescent="0.2">
      <c r="A988">
        <v>93</v>
      </c>
      <c r="B988" t="s">
        <v>11</v>
      </c>
      <c r="C988" t="s">
        <v>951</v>
      </c>
      <c r="D988" t="s">
        <v>951</v>
      </c>
      <c r="E988">
        <v>9300000</v>
      </c>
      <c r="F988">
        <v>9650000</v>
      </c>
      <c r="G988">
        <v>1</v>
      </c>
    </row>
    <row r="989" spans="1:7" x14ac:dyDescent="0.2">
      <c r="A989">
        <v>121</v>
      </c>
      <c r="B989" t="s">
        <v>11</v>
      </c>
      <c r="C989" t="s">
        <v>951</v>
      </c>
      <c r="D989" t="s">
        <v>951</v>
      </c>
      <c r="E989">
        <v>9228333.3333333302</v>
      </c>
      <c r="F989">
        <v>10352813.9766667</v>
      </c>
      <c r="G989">
        <v>3</v>
      </c>
    </row>
    <row r="990" spans="1:7" x14ac:dyDescent="0.2">
      <c r="A990">
        <v>4</v>
      </c>
      <c r="B990" t="s">
        <v>12</v>
      </c>
      <c r="C990" t="s">
        <v>531</v>
      </c>
      <c r="D990" t="s">
        <v>1304</v>
      </c>
      <c r="E990">
        <v>9293000</v>
      </c>
      <c r="F990">
        <v>9600000</v>
      </c>
      <c r="G990">
        <v>1</v>
      </c>
    </row>
    <row r="991" spans="1:7" x14ac:dyDescent="0.2">
      <c r="A991">
        <v>93</v>
      </c>
      <c r="B991" t="s">
        <v>74</v>
      </c>
      <c r="C991" t="s">
        <v>803</v>
      </c>
      <c r="D991" t="s">
        <v>1306</v>
      </c>
      <c r="E991">
        <v>8875000</v>
      </c>
      <c r="F991">
        <v>26000000</v>
      </c>
      <c r="G991">
        <v>1</v>
      </c>
    </row>
    <row r="992" spans="1:7" x14ac:dyDescent="0.2">
      <c r="A992">
        <v>116</v>
      </c>
      <c r="B992" t="s">
        <v>74</v>
      </c>
      <c r="C992" t="s">
        <v>803</v>
      </c>
      <c r="D992" t="s">
        <v>1306</v>
      </c>
      <c r="E992">
        <v>8665000</v>
      </c>
      <c r="F992">
        <v>9466708.0800000001</v>
      </c>
      <c r="G992">
        <v>1</v>
      </c>
    </row>
    <row r="993" spans="1:7" x14ac:dyDescent="0.2">
      <c r="A993">
        <v>4</v>
      </c>
      <c r="B993" t="s">
        <v>11</v>
      </c>
      <c r="C993" t="s">
        <v>11</v>
      </c>
      <c r="D993" t="s">
        <v>1307</v>
      </c>
      <c r="E993">
        <v>9001000</v>
      </c>
      <c r="F993">
        <v>41500000</v>
      </c>
      <c r="G993">
        <v>1</v>
      </c>
    </row>
    <row r="994" spans="1:7" x14ac:dyDescent="0.2">
      <c r="A994">
        <v>93</v>
      </c>
      <c r="B994" t="s">
        <v>11</v>
      </c>
      <c r="C994" t="s">
        <v>11</v>
      </c>
      <c r="D994" t="s">
        <v>1308</v>
      </c>
      <c r="E994">
        <v>8329000</v>
      </c>
      <c r="F994">
        <v>48400000</v>
      </c>
      <c r="G994">
        <v>1</v>
      </c>
    </row>
    <row r="995" spans="1:7" x14ac:dyDescent="0.2">
      <c r="A995">
        <v>27</v>
      </c>
      <c r="B995" t="s">
        <v>11</v>
      </c>
      <c r="C995" t="s">
        <v>11</v>
      </c>
      <c r="D995" t="s">
        <v>1308</v>
      </c>
      <c r="E995">
        <v>9085000</v>
      </c>
      <c r="F995">
        <v>40651000</v>
      </c>
      <c r="G995">
        <v>1</v>
      </c>
    </row>
    <row r="996" spans="1:7" x14ac:dyDescent="0.2">
      <c r="A996">
        <v>116</v>
      </c>
      <c r="B996" t="s">
        <v>11</v>
      </c>
      <c r="C996" t="s">
        <v>798</v>
      </c>
      <c r="D996" t="s">
        <v>1310</v>
      </c>
      <c r="E996">
        <v>8791000</v>
      </c>
      <c r="F996">
        <v>13466708</v>
      </c>
      <c r="G996">
        <v>1</v>
      </c>
    </row>
    <row r="997" spans="1:7" x14ac:dyDescent="0.2">
      <c r="A997">
        <v>4</v>
      </c>
      <c r="B997" t="s">
        <v>73</v>
      </c>
      <c r="C997" t="s">
        <v>521</v>
      </c>
      <c r="D997" t="s">
        <v>1311</v>
      </c>
      <c r="E997">
        <v>9175000</v>
      </c>
      <c r="F997">
        <v>9600000</v>
      </c>
      <c r="G997">
        <v>1</v>
      </c>
    </row>
    <row r="998" spans="1:7" x14ac:dyDescent="0.2">
      <c r="A998">
        <v>28</v>
      </c>
      <c r="B998" t="s">
        <v>73</v>
      </c>
      <c r="C998" t="s">
        <v>521</v>
      </c>
      <c r="D998" t="s">
        <v>1311</v>
      </c>
      <c r="E998">
        <v>9175000</v>
      </c>
      <c r="F998">
        <v>9604612.5299999993</v>
      </c>
      <c r="G998">
        <v>1</v>
      </c>
    </row>
    <row r="999" spans="1:7" x14ac:dyDescent="0.2">
      <c r="A999">
        <v>4</v>
      </c>
      <c r="B999" t="s">
        <v>103</v>
      </c>
      <c r="C999" t="s">
        <v>1037</v>
      </c>
      <c r="D999" t="s">
        <v>1316</v>
      </c>
      <c r="E999">
        <v>11625000</v>
      </c>
      <c r="F999">
        <v>11925000</v>
      </c>
      <c r="G999">
        <v>2</v>
      </c>
    </row>
    <row r="1000" spans="1:7" x14ac:dyDescent="0.2">
      <c r="A1000">
        <v>88</v>
      </c>
      <c r="B1000" t="s">
        <v>103</v>
      </c>
      <c r="C1000" t="s">
        <v>1037</v>
      </c>
      <c r="D1000" t="s">
        <v>1316</v>
      </c>
      <c r="E1000">
        <v>9300000</v>
      </c>
      <c r="F1000">
        <v>9689413.2300000004</v>
      </c>
      <c r="G1000">
        <v>1</v>
      </c>
    </row>
    <row r="1001" spans="1:7" x14ac:dyDescent="0.2">
      <c r="A1001">
        <v>93</v>
      </c>
      <c r="B1001" t="s">
        <v>11</v>
      </c>
      <c r="C1001" t="s">
        <v>898</v>
      </c>
      <c r="D1001" t="s">
        <v>1320</v>
      </c>
      <c r="E1001">
        <v>8119000</v>
      </c>
      <c r="F1001">
        <v>11615733.08</v>
      </c>
      <c r="G1001">
        <v>1</v>
      </c>
    </row>
    <row r="1002" spans="1:7" x14ac:dyDescent="0.2">
      <c r="A1002">
        <v>27</v>
      </c>
      <c r="B1002" t="s">
        <v>11</v>
      </c>
      <c r="C1002" t="s">
        <v>898</v>
      </c>
      <c r="D1002" t="s">
        <v>1320</v>
      </c>
      <c r="E1002">
        <v>7573000</v>
      </c>
      <c r="F1002">
        <v>50835000</v>
      </c>
      <c r="G1002">
        <v>1</v>
      </c>
    </row>
    <row r="1003" spans="1:7" x14ac:dyDescent="0.2">
      <c r="A1003">
        <v>4</v>
      </c>
      <c r="B1003" t="s">
        <v>12</v>
      </c>
      <c r="C1003" t="s">
        <v>376</v>
      </c>
      <c r="D1003" t="s">
        <v>1321</v>
      </c>
      <c r="E1003">
        <v>8203000</v>
      </c>
      <c r="F1003">
        <v>43617694.909999996</v>
      </c>
      <c r="G1003">
        <v>1</v>
      </c>
    </row>
    <row r="1004" spans="1:7" x14ac:dyDescent="0.2">
      <c r="A1004">
        <v>108</v>
      </c>
      <c r="B1004" t="s">
        <v>12</v>
      </c>
      <c r="C1004" t="s">
        <v>376</v>
      </c>
      <c r="D1004" t="s">
        <v>1321</v>
      </c>
      <c r="E1004">
        <v>9175000</v>
      </c>
      <c r="F1004">
        <v>9432000</v>
      </c>
      <c r="G1004">
        <v>1</v>
      </c>
    </row>
    <row r="1005" spans="1:7" x14ac:dyDescent="0.2">
      <c r="A1005">
        <v>122</v>
      </c>
      <c r="B1005" t="s">
        <v>103</v>
      </c>
      <c r="C1005" t="s">
        <v>1318</v>
      </c>
      <c r="D1005" t="s">
        <v>1318</v>
      </c>
      <c r="E1005">
        <v>8665000</v>
      </c>
      <c r="F1005">
        <v>35509187.170000002</v>
      </c>
      <c r="G1005">
        <v>1</v>
      </c>
    </row>
    <row r="1006" spans="1:7" x14ac:dyDescent="0.2">
      <c r="A1006">
        <v>93</v>
      </c>
      <c r="B1006" t="s">
        <v>73</v>
      </c>
      <c r="C1006" t="s">
        <v>802</v>
      </c>
      <c r="D1006" t="s">
        <v>1324</v>
      </c>
      <c r="E1006">
        <v>9127000</v>
      </c>
      <c r="F1006">
        <v>30860000</v>
      </c>
      <c r="G1006">
        <v>1</v>
      </c>
    </row>
    <row r="1007" spans="1:7" x14ac:dyDescent="0.2">
      <c r="A1007">
        <v>117</v>
      </c>
      <c r="B1007" t="s">
        <v>73</v>
      </c>
      <c r="C1007" t="s">
        <v>802</v>
      </c>
      <c r="D1007" t="s">
        <v>1324</v>
      </c>
      <c r="E1007">
        <v>9286000</v>
      </c>
      <c r="F1007">
        <v>9511293.75</v>
      </c>
      <c r="G1007">
        <v>1</v>
      </c>
    </row>
    <row r="1008" spans="1:7" x14ac:dyDescent="0.2">
      <c r="A1008">
        <v>28</v>
      </c>
      <c r="B1008" t="s">
        <v>74</v>
      </c>
      <c r="C1008" t="s">
        <v>72</v>
      </c>
      <c r="D1008" t="s">
        <v>1325</v>
      </c>
      <c r="E1008">
        <v>9300000</v>
      </c>
      <c r="F1008">
        <v>9587840</v>
      </c>
      <c r="G1008">
        <v>1</v>
      </c>
    </row>
    <row r="1009" spans="1:7" x14ac:dyDescent="0.2">
      <c r="A1009">
        <v>93</v>
      </c>
      <c r="B1009" t="s">
        <v>74</v>
      </c>
      <c r="C1009" t="s">
        <v>72</v>
      </c>
      <c r="D1009" t="s">
        <v>1326</v>
      </c>
      <c r="E1009">
        <v>9300000</v>
      </c>
      <c r="F1009">
        <v>9600000</v>
      </c>
      <c r="G1009">
        <v>1</v>
      </c>
    </row>
    <row r="1010" spans="1:7" x14ac:dyDescent="0.2">
      <c r="A1010">
        <v>101</v>
      </c>
      <c r="B1010" t="s">
        <v>74</v>
      </c>
      <c r="C1010" t="s">
        <v>72</v>
      </c>
      <c r="D1010" t="s">
        <v>1326</v>
      </c>
      <c r="E1010">
        <v>9300000</v>
      </c>
      <c r="F1010">
        <v>9542000</v>
      </c>
      <c r="G1010">
        <v>2</v>
      </c>
    </row>
    <row r="1011" spans="1:7" x14ac:dyDescent="0.2">
      <c r="A1011">
        <v>93</v>
      </c>
      <c r="B1011" t="s">
        <v>11</v>
      </c>
      <c r="C1011" t="s">
        <v>1031</v>
      </c>
      <c r="D1011" t="s">
        <v>1330</v>
      </c>
      <c r="E1011">
        <v>9043000</v>
      </c>
      <c r="F1011">
        <v>23544229.09</v>
      </c>
      <c r="G1011">
        <v>1</v>
      </c>
    </row>
    <row r="1012" spans="1:7" x14ac:dyDescent="0.2">
      <c r="A1012">
        <v>4</v>
      </c>
      <c r="B1012" t="s">
        <v>12</v>
      </c>
      <c r="C1012" t="s">
        <v>85</v>
      </c>
      <c r="D1012" t="s">
        <v>1331</v>
      </c>
      <c r="E1012">
        <v>9300000</v>
      </c>
      <c r="F1012">
        <v>9600000</v>
      </c>
      <c r="G1012">
        <v>2</v>
      </c>
    </row>
    <row r="1013" spans="1:7" x14ac:dyDescent="0.2">
      <c r="A1013">
        <v>27</v>
      </c>
      <c r="B1013" t="s">
        <v>13</v>
      </c>
      <c r="C1013" t="s">
        <v>13</v>
      </c>
      <c r="D1013" t="s">
        <v>1355</v>
      </c>
      <c r="E1013">
        <v>7867000</v>
      </c>
      <c r="F1013">
        <v>58028000</v>
      </c>
      <c r="G1013">
        <v>1</v>
      </c>
    </row>
    <row r="1014" spans="1:7" x14ac:dyDescent="0.2">
      <c r="A1014">
        <v>117</v>
      </c>
      <c r="B1014" t="s">
        <v>13</v>
      </c>
      <c r="C1014" t="s">
        <v>13</v>
      </c>
      <c r="D1014" t="s">
        <v>1355</v>
      </c>
      <c r="E1014">
        <v>8750000</v>
      </c>
      <c r="F1014">
        <v>8961293.75</v>
      </c>
      <c r="G1014">
        <v>1</v>
      </c>
    </row>
    <row r="1015" spans="1:7" x14ac:dyDescent="0.2">
      <c r="A1015">
        <v>22</v>
      </c>
      <c r="B1015" t="s">
        <v>13</v>
      </c>
      <c r="C1015" t="s">
        <v>13</v>
      </c>
      <c r="D1015" t="s">
        <v>1355</v>
      </c>
      <c r="E1015">
        <v>8077000</v>
      </c>
      <c r="F1015">
        <v>49377000</v>
      </c>
      <c r="G1015">
        <v>1</v>
      </c>
    </row>
    <row r="1016" spans="1:7" x14ac:dyDescent="0.2">
      <c r="A1016">
        <v>96</v>
      </c>
      <c r="B1016" t="s">
        <v>13</v>
      </c>
      <c r="C1016" t="s">
        <v>13</v>
      </c>
      <c r="D1016" t="s">
        <v>1355</v>
      </c>
      <c r="E1016">
        <v>9300000</v>
      </c>
      <c r="F1016">
        <v>9613899</v>
      </c>
      <c r="G1016">
        <v>1</v>
      </c>
    </row>
    <row r="1017" spans="1:7" x14ac:dyDescent="0.2">
      <c r="A1017">
        <v>93</v>
      </c>
      <c r="B1017" t="s">
        <v>13</v>
      </c>
      <c r="C1017" t="s">
        <v>13</v>
      </c>
      <c r="D1017" t="s">
        <v>1356</v>
      </c>
      <c r="E1017">
        <v>8707000</v>
      </c>
      <c r="F1017">
        <v>26050000</v>
      </c>
      <c r="G1017">
        <v>1</v>
      </c>
    </row>
    <row r="1018" spans="1:7" x14ac:dyDescent="0.2">
      <c r="A1018">
        <v>96</v>
      </c>
      <c r="B1018" t="s">
        <v>73</v>
      </c>
      <c r="C1018" t="s">
        <v>665</v>
      </c>
      <c r="D1018" t="s">
        <v>1357</v>
      </c>
      <c r="E1018">
        <v>8917000</v>
      </c>
      <c r="F1018">
        <v>9600229.6099999994</v>
      </c>
      <c r="G1018">
        <v>1</v>
      </c>
    </row>
    <row r="1019" spans="1:7" x14ac:dyDescent="0.2">
      <c r="A1019">
        <v>96</v>
      </c>
      <c r="B1019" t="s">
        <v>73</v>
      </c>
      <c r="C1019" t="s">
        <v>665</v>
      </c>
      <c r="D1019" t="s">
        <v>1357</v>
      </c>
      <c r="E1019">
        <v>8917000</v>
      </c>
      <c r="F1019">
        <v>9600229.6099999994</v>
      </c>
      <c r="G1019">
        <v>1</v>
      </c>
    </row>
    <row r="1020" spans="1:7" x14ac:dyDescent="0.2">
      <c r="A1020">
        <v>4</v>
      </c>
      <c r="B1020" t="s">
        <v>73</v>
      </c>
      <c r="C1020" t="s">
        <v>665</v>
      </c>
      <c r="D1020" t="s">
        <v>1358</v>
      </c>
      <c r="E1020">
        <v>8665000</v>
      </c>
      <c r="F1020">
        <v>9600000</v>
      </c>
      <c r="G1020">
        <v>1</v>
      </c>
    </row>
    <row r="1021" spans="1:7" x14ac:dyDescent="0.2">
      <c r="A1021">
        <v>28</v>
      </c>
      <c r="B1021" t="s">
        <v>73</v>
      </c>
      <c r="C1021" t="s">
        <v>665</v>
      </c>
      <c r="D1021" t="s">
        <v>1358</v>
      </c>
      <c r="E1021">
        <v>9208000</v>
      </c>
      <c r="F1021">
        <v>9604985.4299999997</v>
      </c>
      <c r="G1021">
        <v>2</v>
      </c>
    </row>
    <row r="1022" spans="1:7" x14ac:dyDescent="0.2">
      <c r="A1022">
        <v>32</v>
      </c>
      <c r="B1022" t="s">
        <v>73</v>
      </c>
      <c r="C1022" t="s">
        <v>665</v>
      </c>
      <c r="D1022" t="s">
        <v>1358</v>
      </c>
      <c r="E1022">
        <v>9214000</v>
      </c>
      <c r="F1022">
        <v>9890585.4499999993</v>
      </c>
      <c r="G1022">
        <v>1</v>
      </c>
    </row>
    <row r="1023" spans="1:7" x14ac:dyDescent="0.2">
      <c r="A1023">
        <v>4</v>
      </c>
      <c r="B1023" t="s">
        <v>12</v>
      </c>
      <c r="C1023" t="s">
        <v>1265</v>
      </c>
      <c r="D1023" t="s">
        <v>1361</v>
      </c>
      <c r="E1023">
        <v>7825000</v>
      </c>
      <c r="F1023">
        <v>36924845</v>
      </c>
      <c r="G1023">
        <v>1</v>
      </c>
    </row>
    <row r="1024" spans="1:7" x14ac:dyDescent="0.2">
      <c r="A1024">
        <v>93</v>
      </c>
      <c r="B1024" t="s">
        <v>12</v>
      </c>
      <c r="C1024" t="s">
        <v>1265</v>
      </c>
      <c r="D1024" t="s">
        <v>1361</v>
      </c>
      <c r="E1024">
        <v>7537000</v>
      </c>
      <c r="F1024">
        <v>19416322.850000001</v>
      </c>
      <c r="G1024">
        <v>1</v>
      </c>
    </row>
    <row r="1025" spans="1:7" x14ac:dyDescent="0.2">
      <c r="A1025">
        <v>93</v>
      </c>
      <c r="B1025" t="s">
        <v>74</v>
      </c>
      <c r="C1025" t="s">
        <v>803</v>
      </c>
      <c r="D1025" t="s">
        <v>1362</v>
      </c>
      <c r="E1025">
        <v>7251666.6666666698</v>
      </c>
      <c r="F1025">
        <v>21364926.670000002</v>
      </c>
      <c r="G1025">
        <v>3</v>
      </c>
    </row>
    <row r="1026" spans="1:7" x14ac:dyDescent="0.2">
      <c r="A1026">
        <v>4</v>
      </c>
      <c r="B1026" t="s">
        <v>12</v>
      </c>
      <c r="C1026" t="s">
        <v>12</v>
      </c>
      <c r="D1026" t="s">
        <v>1364</v>
      </c>
      <c r="E1026">
        <v>8497000</v>
      </c>
      <c r="F1026">
        <v>9600000</v>
      </c>
      <c r="G1026">
        <v>2</v>
      </c>
    </row>
    <row r="1027" spans="1:7" x14ac:dyDescent="0.2">
      <c r="A1027">
        <v>108</v>
      </c>
      <c r="B1027" t="s">
        <v>12</v>
      </c>
      <c r="C1027" t="s">
        <v>12</v>
      </c>
      <c r="D1027" t="s">
        <v>1364</v>
      </c>
      <c r="E1027">
        <v>8939500</v>
      </c>
      <c r="F1027">
        <v>9212500</v>
      </c>
      <c r="G1027">
        <v>2</v>
      </c>
    </row>
    <row r="1028" spans="1:7" x14ac:dyDescent="0.2">
      <c r="A1028">
        <v>4</v>
      </c>
      <c r="B1028" t="s">
        <v>74</v>
      </c>
      <c r="C1028" t="s">
        <v>1028</v>
      </c>
      <c r="D1028" t="s">
        <v>1365</v>
      </c>
      <c r="E1028">
        <v>9214000</v>
      </c>
      <c r="F1028">
        <v>9600000</v>
      </c>
      <c r="G1028">
        <v>1</v>
      </c>
    </row>
    <row r="1029" spans="1:7" x14ac:dyDescent="0.2">
      <c r="A1029">
        <v>4</v>
      </c>
      <c r="B1029" t="s">
        <v>103</v>
      </c>
      <c r="C1029" t="s">
        <v>1037</v>
      </c>
      <c r="D1029" t="s">
        <v>1367</v>
      </c>
      <c r="E1029">
        <v>9300000</v>
      </c>
      <c r="F1029">
        <v>9600000</v>
      </c>
      <c r="G1029">
        <v>1</v>
      </c>
    </row>
    <row r="1030" spans="1:7" x14ac:dyDescent="0.2">
      <c r="A1030">
        <v>96</v>
      </c>
      <c r="B1030" t="s">
        <v>103</v>
      </c>
      <c r="C1030" t="s">
        <v>1444</v>
      </c>
      <c r="D1030" t="s">
        <v>1372</v>
      </c>
      <c r="E1030">
        <v>9300000</v>
      </c>
      <c r="F1030">
        <v>9590457.5</v>
      </c>
      <c r="G1030">
        <v>1</v>
      </c>
    </row>
    <row r="1031" spans="1:7" x14ac:dyDescent="0.2">
      <c r="A1031">
        <v>4</v>
      </c>
      <c r="B1031" t="s">
        <v>12</v>
      </c>
      <c r="C1031" t="s">
        <v>952</v>
      </c>
      <c r="D1031" t="s">
        <v>1373</v>
      </c>
      <c r="E1031">
        <v>8287000</v>
      </c>
      <c r="F1031">
        <v>8629000</v>
      </c>
      <c r="G1031">
        <v>1</v>
      </c>
    </row>
    <row r="1032" spans="1:7" x14ac:dyDescent="0.2">
      <c r="A1032">
        <v>108</v>
      </c>
      <c r="B1032" t="s">
        <v>12</v>
      </c>
      <c r="C1032" t="s">
        <v>952</v>
      </c>
      <c r="D1032" t="s">
        <v>1373</v>
      </c>
      <c r="E1032">
        <v>8581000</v>
      </c>
      <c r="F1032">
        <v>8811000</v>
      </c>
      <c r="G1032">
        <v>1</v>
      </c>
    </row>
    <row r="1033" spans="1:7" x14ac:dyDescent="0.2">
      <c r="A1033">
        <v>93</v>
      </c>
      <c r="B1033" t="s">
        <v>11</v>
      </c>
      <c r="C1033" t="s">
        <v>792</v>
      </c>
      <c r="D1033" t="s">
        <v>1375</v>
      </c>
      <c r="E1033">
        <v>9277000</v>
      </c>
      <c r="F1033">
        <v>15017839.205</v>
      </c>
      <c r="G1033">
        <v>2</v>
      </c>
    </row>
    <row r="1034" spans="1:7" x14ac:dyDescent="0.2">
      <c r="A1034">
        <v>93</v>
      </c>
      <c r="B1034" t="s">
        <v>11</v>
      </c>
      <c r="C1034" t="s">
        <v>792</v>
      </c>
      <c r="D1034" t="s">
        <v>1375</v>
      </c>
      <c r="E1034">
        <v>8434500</v>
      </c>
      <c r="F1034">
        <v>26846082.555</v>
      </c>
      <c r="G1034">
        <v>2</v>
      </c>
    </row>
    <row r="1035" spans="1:7" x14ac:dyDescent="0.2">
      <c r="A1035">
        <v>22</v>
      </c>
      <c r="B1035" t="s">
        <v>11</v>
      </c>
      <c r="C1035" t="s">
        <v>792</v>
      </c>
      <c r="D1035" t="s">
        <v>1375</v>
      </c>
      <c r="E1035">
        <v>7364000</v>
      </c>
      <c r="F1035">
        <v>49864495.229999997</v>
      </c>
      <c r="G1035">
        <v>1</v>
      </c>
    </row>
    <row r="1036" spans="1:7" x14ac:dyDescent="0.2">
      <c r="A1036">
        <v>4</v>
      </c>
      <c r="B1036" t="s">
        <v>74</v>
      </c>
      <c r="C1036" t="s">
        <v>786</v>
      </c>
      <c r="D1036" t="s">
        <v>1376</v>
      </c>
      <c r="E1036">
        <v>10366750</v>
      </c>
      <c r="F1036">
        <v>10815958.612500001</v>
      </c>
      <c r="G1036">
        <v>4</v>
      </c>
    </row>
    <row r="1037" spans="1:7" x14ac:dyDescent="0.2">
      <c r="A1037">
        <v>93</v>
      </c>
      <c r="B1037" t="s">
        <v>74</v>
      </c>
      <c r="C1037" t="s">
        <v>786</v>
      </c>
      <c r="D1037" t="s">
        <v>1376</v>
      </c>
      <c r="E1037">
        <v>13950000</v>
      </c>
      <c r="F1037">
        <v>14250000</v>
      </c>
      <c r="G1037">
        <v>1</v>
      </c>
    </row>
    <row r="1038" spans="1:7" x14ac:dyDescent="0.2">
      <c r="A1038">
        <v>93</v>
      </c>
      <c r="B1038" t="s">
        <v>74</v>
      </c>
      <c r="C1038" t="s">
        <v>786</v>
      </c>
      <c r="D1038" t="s">
        <v>1376</v>
      </c>
      <c r="E1038">
        <v>13950000</v>
      </c>
      <c r="F1038">
        <v>14250000</v>
      </c>
      <c r="G1038">
        <v>1</v>
      </c>
    </row>
    <row r="1039" spans="1:7" x14ac:dyDescent="0.2">
      <c r="A1039">
        <v>93</v>
      </c>
      <c r="B1039" t="s">
        <v>103</v>
      </c>
      <c r="C1039" t="s">
        <v>1368</v>
      </c>
      <c r="D1039" t="s">
        <v>1379</v>
      </c>
      <c r="E1039">
        <v>9247000</v>
      </c>
      <c r="F1039">
        <v>9650000</v>
      </c>
      <c r="G1039">
        <v>1</v>
      </c>
    </row>
    <row r="1040" spans="1:7" x14ac:dyDescent="0.2">
      <c r="A1040">
        <v>93</v>
      </c>
      <c r="B1040" t="s">
        <v>11</v>
      </c>
      <c r="C1040" t="s">
        <v>83</v>
      </c>
      <c r="D1040" t="s">
        <v>1380</v>
      </c>
      <c r="E1040">
        <v>8814500</v>
      </c>
      <c r="F1040">
        <v>22851260.975000001</v>
      </c>
      <c r="G1040">
        <v>2</v>
      </c>
    </row>
    <row r="1041" spans="1:7" x14ac:dyDescent="0.2">
      <c r="A1041">
        <v>27</v>
      </c>
      <c r="B1041" t="s">
        <v>11</v>
      </c>
      <c r="C1041" t="s">
        <v>83</v>
      </c>
      <c r="D1041" t="s">
        <v>1380</v>
      </c>
      <c r="E1041">
        <v>6734000</v>
      </c>
      <c r="F1041">
        <v>44272000</v>
      </c>
      <c r="G1041">
        <v>1</v>
      </c>
    </row>
    <row r="1042" spans="1:7" x14ac:dyDescent="0.2">
      <c r="A1042">
        <v>27</v>
      </c>
      <c r="B1042" t="s">
        <v>11</v>
      </c>
      <c r="C1042" t="s">
        <v>83</v>
      </c>
      <c r="D1042" t="s">
        <v>1380</v>
      </c>
      <c r="E1042">
        <v>7448000</v>
      </c>
      <c r="F1042">
        <v>68878000</v>
      </c>
      <c r="G1042">
        <v>1</v>
      </c>
    </row>
    <row r="1043" spans="1:7" x14ac:dyDescent="0.2">
      <c r="A1043">
        <v>93</v>
      </c>
      <c r="B1043" t="s">
        <v>11</v>
      </c>
      <c r="C1043" t="s">
        <v>898</v>
      </c>
      <c r="D1043" t="s">
        <v>1381</v>
      </c>
      <c r="E1043">
        <v>9247000</v>
      </c>
      <c r="F1043">
        <v>29595305.32</v>
      </c>
      <c r="G1043">
        <v>1</v>
      </c>
    </row>
    <row r="1044" spans="1:7" x14ac:dyDescent="0.2">
      <c r="A1044">
        <v>93</v>
      </c>
      <c r="B1044" t="s">
        <v>11</v>
      </c>
      <c r="C1044" t="s">
        <v>898</v>
      </c>
      <c r="D1044" t="s">
        <v>1381</v>
      </c>
      <c r="E1044">
        <v>8203000</v>
      </c>
      <c r="F1044">
        <v>37340924.75</v>
      </c>
      <c r="G1044">
        <v>1</v>
      </c>
    </row>
    <row r="1045" spans="1:7" x14ac:dyDescent="0.2">
      <c r="A1045">
        <v>117</v>
      </c>
      <c r="B1045" t="s">
        <v>11</v>
      </c>
      <c r="C1045" t="s">
        <v>898</v>
      </c>
      <c r="D1045" t="s">
        <v>1381</v>
      </c>
      <c r="E1045">
        <v>9267000</v>
      </c>
      <c r="F1045">
        <v>9511293.75</v>
      </c>
      <c r="G1045">
        <v>1</v>
      </c>
    </row>
    <row r="1046" spans="1:7" x14ac:dyDescent="0.2">
      <c r="A1046">
        <v>117</v>
      </c>
      <c r="B1046" t="s">
        <v>73</v>
      </c>
      <c r="C1046" t="s">
        <v>802</v>
      </c>
      <c r="D1046" t="s">
        <v>1383</v>
      </c>
      <c r="E1046">
        <v>13950000</v>
      </c>
      <c r="F1046">
        <v>14283743.15</v>
      </c>
      <c r="G1046">
        <v>1</v>
      </c>
    </row>
    <row r="1047" spans="1:7" x14ac:dyDescent="0.2">
      <c r="A1047">
        <v>117</v>
      </c>
      <c r="B1047" t="s">
        <v>73</v>
      </c>
      <c r="C1047" t="s">
        <v>802</v>
      </c>
      <c r="D1047" t="s">
        <v>1383</v>
      </c>
      <c r="E1047">
        <v>13950000</v>
      </c>
      <c r="F1047">
        <v>14283743.15</v>
      </c>
      <c r="G1047">
        <v>1</v>
      </c>
    </row>
    <row r="1048" spans="1:7" x14ac:dyDescent="0.2">
      <c r="A1048">
        <v>105</v>
      </c>
      <c r="B1048" t="s">
        <v>74</v>
      </c>
      <c r="C1048" t="s">
        <v>75</v>
      </c>
      <c r="D1048" t="s">
        <v>1384</v>
      </c>
      <c r="E1048">
        <v>9300000</v>
      </c>
      <c r="F1048">
        <v>9599973.5399999991</v>
      </c>
      <c r="G1048">
        <v>1</v>
      </c>
    </row>
    <row r="1049" spans="1:7" x14ac:dyDescent="0.2">
      <c r="A1049">
        <v>105</v>
      </c>
      <c r="B1049" t="s">
        <v>74</v>
      </c>
      <c r="C1049" t="s">
        <v>75</v>
      </c>
      <c r="D1049" t="s">
        <v>1384</v>
      </c>
      <c r="E1049">
        <v>9300000</v>
      </c>
      <c r="F1049">
        <v>9599973.5399999991</v>
      </c>
      <c r="G1049">
        <v>1</v>
      </c>
    </row>
    <row r="1050" spans="1:7" x14ac:dyDescent="0.2">
      <c r="A1050">
        <v>4</v>
      </c>
      <c r="B1050" t="s">
        <v>12</v>
      </c>
      <c r="C1050" t="s">
        <v>376</v>
      </c>
      <c r="D1050" t="s">
        <v>1385</v>
      </c>
      <c r="E1050">
        <v>9214000</v>
      </c>
      <c r="F1050">
        <v>30889000</v>
      </c>
      <c r="G1050">
        <v>1</v>
      </c>
    </row>
    <row r="1051" spans="1:7" x14ac:dyDescent="0.2">
      <c r="A1051">
        <v>108</v>
      </c>
      <c r="B1051" t="s">
        <v>12</v>
      </c>
      <c r="C1051" t="s">
        <v>376</v>
      </c>
      <c r="D1051" t="s">
        <v>1385</v>
      </c>
      <c r="E1051">
        <v>9300000</v>
      </c>
      <c r="F1051">
        <v>9300000</v>
      </c>
      <c r="G1051">
        <v>1</v>
      </c>
    </row>
    <row r="1052" spans="1:7" x14ac:dyDescent="0.2">
      <c r="A1052">
        <v>4</v>
      </c>
      <c r="B1052" t="s">
        <v>103</v>
      </c>
      <c r="C1052" t="s">
        <v>797</v>
      </c>
      <c r="D1052" t="s">
        <v>1427</v>
      </c>
      <c r="E1052">
        <v>8917000</v>
      </c>
      <c r="F1052">
        <v>9600000</v>
      </c>
      <c r="G1052">
        <v>1</v>
      </c>
    </row>
    <row r="1053" spans="1:7" x14ac:dyDescent="0.2">
      <c r="A1053">
        <v>4</v>
      </c>
      <c r="B1053" t="s">
        <v>103</v>
      </c>
      <c r="C1053" t="s">
        <v>797</v>
      </c>
      <c r="D1053" t="s">
        <v>1427</v>
      </c>
      <c r="E1053">
        <v>9278000</v>
      </c>
      <c r="F1053">
        <v>9600000</v>
      </c>
      <c r="G1053">
        <v>3</v>
      </c>
    </row>
    <row r="1054" spans="1:7" x14ac:dyDescent="0.2">
      <c r="A1054">
        <v>4</v>
      </c>
      <c r="B1054" t="s">
        <v>12</v>
      </c>
      <c r="C1054" t="s">
        <v>85</v>
      </c>
      <c r="D1054" t="s">
        <v>1428</v>
      </c>
      <c r="E1054">
        <v>9300000</v>
      </c>
      <c r="F1054">
        <v>9600000</v>
      </c>
      <c r="G1054">
        <v>1</v>
      </c>
    </row>
    <row r="1055" spans="1:7" x14ac:dyDescent="0.2">
      <c r="A1055">
        <v>28</v>
      </c>
      <c r="B1055" t="s">
        <v>74</v>
      </c>
      <c r="C1055" t="s">
        <v>72</v>
      </c>
      <c r="D1055" t="s">
        <v>1429</v>
      </c>
      <c r="E1055">
        <v>9300000</v>
      </c>
      <c r="F1055">
        <v>9606025.0299999993</v>
      </c>
      <c r="G1055">
        <v>2</v>
      </c>
    </row>
    <row r="1056" spans="1:7" x14ac:dyDescent="0.2">
      <c r="A1056">
        <v>4</v>
      </c>
      <c r="B1056" t="s">
        <v>74</v>
      </c>
      <c r="C1056" t="s">
        <v>75</v>
      </c>
      <c r="D1056" t="s">
        <v>1430</v>
      </c>
      <c r="E1056">
        <v>12400000</v>
      </c>
      <c r="F1056">
        <v>12700000</v>
      </c>
      <c r="G1056">
        <v>3</v>
      </c>
    </row>
    <row r="1057" spans="1:7" x14ac:dyDescent="0.2">
      <c r="A1057">
        <v>28</v>
      </c>
      <c r="B1057" t="s">
        <v>74</v>
      </c>
      <c r="C1057" t="s">
        <v>75</v>
      </c>
      <c r="D1057" t="s">
        <v>1430</v>
      </c>
      <c r="E1057">
        <v>9221000</v>
      </c>
      <c r="F1057">
        <v>9570949.8300000001</v>
      </c>
      <c r="G1057">
        <v>1</v>
      </c>
    </row>
    <row r="1058" spans="1:7" x14ac:dyDescent="0.2">
      <c r="A1058">
        <v>88</v>
      </c>
      <c r="B1058" t="s">
        <v>103</v>
      </c>
      <c r="C1058" t="s">
        <v>799</v>
      </c>
      <c r="D1058" t="s">
        <v>1431</v>
      </c>
      <c r="E1058">
        <v>9300000</v>
      </c>
      <c r="F1058">
        <v>9655161.0999999996</v>
      </c>
      <c r="G1058">
        <v>1</v>
      </c>
    </row>
    <row r="1059" spans="1:7" x14ac:dyDescent="0.2">
      <c r="A1059">
        <v>93</v>
      </c>
      <c r="B1059" t="s">
        <v>11</v>
      </c>
      <c r="C1059" t="s">
        <v>1108</v>
      </c>
      <c r="D1059" t="s">
        <v>1432</v>
      </c>
      <c r="E1059">
        <v>9298000</v>
      </c>
      <c r="F1059">
        <v>9648650.0600000005</v>
      </c>
      <c r="G1059">
        <v>1</v>
      </c>
    </row>
    <row r="1060" spans="1:7" x14ac:dyDescent="0.2">
      <c r="A1060">
        <v>93</v>
      </c>
      <c r="B1060" t="s">
        <v>73</v>
      </c>
      <c r="C1060" t="s">
        <v>802</v>
      </c>
      <c r="D1060" t="s">
        <v>1433</v>
      </c>
      <c r="E1060">
        <v>7406000</v>
      </c>
      <c r="F1060">
        <v>9925000</v>
      </c>
      <c r="G1060">
        <v>1</v>
      </c>
    </row>
    <row r="1061" spans="1:7" x14ac:dyDescent="0.2">
      <c r="A1061">
        <v>93</v>
      </c>
      <c r="B1061" t="s">
        <v>73</v>
      </c>
      <c r="C1061" t="s">
        <v>802</v>
      </c>
      <c r="D1061" t="s">
        <v>1433</v>
      </c>
      <c r="E1061">
        <v>8833000</v>
      </c>
      <c r="F1061">
        <v>9750000</v>
      </c>
      <c r="G1061">
        <v>1</v>
      </c>
    </row>
    <row r="1062" spans="1:7" x14ac:dyDescent="0.2">
      <c r="A1062">
        <v>93</v>
      </c>
      <c r="B1062" t="s">
        <v>74</v>
      </c>
      <c r="C1062" t="s">
        <v>74</v>
      </c>
      <c r="D1062" t="s">
        <v>1434</v>
      </c>
      <c r="E1062">
        <v>9300000</v>
      </c>
      <c r="F1062">
        <v>9600000</v>
      </c>
      <c r="G1062">
        <v>1</v>
      </c>
    </row>
    <row r="1063" spans="1:7" x14ac:dyDescent="0.2">
      <c r="A1063">
        <v>93</v>
      </c>
      <c r="B1063" t="s">
        <v>74</v>
      </c>
      <c r="C1063" t="s">
        <v>954</v>
      </c>
      <c r="D1063" t="s">
        <v>1435</v>
      </c>
      <c r="E1063">
        <v>13950000</v>
      </c>
      <c r="F1063">
        <v>14250000</v>
      </c>
      <c r="G1063">
        <v>2</v>
      </c>
    </row>
    <row r="1064" spans="1:7" x14ac:dyDescent="0.2">
      <c r="A1064">
        <v>105</v>
      </c>
      <c r="B1064" t="s">
        <v>74</v>
      </c>
      <c r="C1064" t="s">
        <v>954</v>
      </c>
      <c r="D1064" t="s">
        <v>1435</v>
      </c>
      <c r="E1064">
        <v>13950000</v>
      </c>
      <c r="F1064">
        <v>14338787.18</v>
      </c>
      <c r="G1064">
        <v>1</v>
      </c>
    </row>
    <row r="1065" spans="1:7" x14ac:dyDescent="0.2">
      <c r="A1065">
        <v>105</v>
      </c>
      <c r="B1065" t="s">
        <v>74</v>
      </c>
      <c r="C1065" t="s">
        <v>954</v>
      </c>
      <c r="D1065" t="s">
        <v>1435</v>
      </c>
      <c r="E1065">
        <v>13950000</v>
      </c>
      <c r="F1065">
        <v>14338787.18</v>
      </c>
      <c r="G1065">
        <v>1</v>
      </c>
    </row>
    <row r="1066" spans="1:7" x14ac:dyDescent="0.2">
      <c r="A1066">
        <v>117</v>
      </c>
      <c r="B1066" t="s">
        <v>11</v>
      </c>
      <c r="C1066" t="s">
        <v>11</v>
      </c>
      <c r="D1066" t="s">
        <v>1436</v>
      </c>
      <c r="E1066">
        <v>8707000</v>
      </c>
      <c r="F1066">
        <v>9511293.75</v>
      </c>
      <c r="G1066">
        <v>1</v>
      </c>
    </row>
    <row r="1067" spans="1:7" x14ac:dyDescent="0.2">
      <c r="A1067">
        <v>117</v>
      </c>
      <c r="B1067" t="s">
        <v>74</v>
      </c>
      <c r="C1067" t="s">
        <v>1438</v>
      </c>
      <c r="D1067" t="s">
        <v>1438</v>
      </c>
      <c r="E1067">
        <v>13950000</v>
      </c>
      <c r="F1067">
        <v>14283743.15</v>
      </c>
      <c r="G1067">
        <v>1</v>
      </c>
    </row>
    <row r="1068" spans="1:7" x14ac:dyDescent="0.2">
      <c r="A1068">
        <v>117</v>
      </c>
      <c r="B1068" t="s">
        <v>74</v>
      </c>
      <c r="C1068" t="s">
        <v>1438</v>
      </c>
      <c r="D1068" t="s">
        <v>1438</v>
      </c>
      <c r="E1068">
        <v>13950000</v>
      </c>
      <c r="F1068">
        <v>14283743.15</v>
      </c>
      <c r="G1068">
        <v>1</v>
      </c>
    </row>
    <row r="1069" spans="1:7" x14ac:dyDescent="0.2">
      <c r="A1069">
        <v>4</v>
      </c>
      <c r="B1069" t="s">
        <v>103</v>
      </c>
      <c r="C1069" t="s">
        <v>877</v>
      </c>
      <c r="D1069" t="s">
        <v>1439</v>
      </c>
      <c r="E1069">
        <v>9300000</v>
      </c>
      <c r="F1069">
        <v>9600000</v>
      </c>
      <c r="G1069">
        <v>1</v>
      </c>
    </row>
    <row r="1070" spans="1:7" x14ac:dyDescent="0.2">
      <c r="A1070">
        <v>4</v>
      </c>
      <c r="B1070" t="s">
        <v>103</v>
      </c>
      <c r="C1070" t="s">
        <v>1189</v>
      </c>
      <c r="D1070" t="s">
        <v>1440</v>
      </c>
      <c r="E1070">
        <v>9300000</v>
      </c>
      <c r="F1070">
        <v>9600000</v>
      </c>
      <c r="G1070">
        <v>1</v>
      </c>
    </row>
    <row r="1071" spans="1:7" x14ac:dyDescent="0.2">
      <c r="A1071">
        <v>87</v>
      </c>
      <c r="B1071" t="s">
        <v>12</v>
      </c>
      <c r="C1071" t="s">
        <v>1265</v>
      </c>
      <c r="D1071" t="s">
        <v>1441</v>
      </c>
      <c r="E1071">
        <v>13950000</v>
      </c>
      <c r="F1071">
        <v>14340252.5</v>
      </c>
      <c r="G1071">
        <v>1</v>
      </c>
    </row>
    <row r="1072" spans="1:7" x14ac:dyDescent="0.2">
      <c r="A1072">
        <v>22</v>
      </c>
      <c r="B1072" t="s">
        <v>12</v>
      </c>
      <c r="C1072" t="s">
        <v>1265</v>
      </c>
      <c r="D1072" t="s">
        <v>1441</v>
      </c>
      <c r="E1072">
        <v>12205000</v>
      </c>
      <c r="F1072">
        <v>25905000</v>
      </c>
      <c r="G1072">
        <v>1</v>
      </c>
    </row>
    <row r="1073" spans="1:7" x14ac:dyDescent="0.2">
      <c r="A1073">
        <v>92</v>
      </c>
      <c r="B1073" t="s">
        <v>103</v>
      </c>
      <c r="C1073" t="s">
        <v>1030</v>
      </c>
      <c r="D1073" t="s">
        <v>1442</v>
      </c>
      <c r="E1073">
        <v>9241000</v>
      </c>
      <c r="F1073">
        <v>9523000</v>
      </c>
      <c r="G1073">
        <v>1</v>
      </c>
    </row>
    <row r="1074" spans="1:7" x14ac:dyDescent="0.2">
      <c r="A1074">
        <v>92</v>
      </c>
      <c r="B1074" t="s">
        <v>103</v>
      </c>
      <c r="C1074" t="s">
        <v>1030</v>
      </c>
      <c r="D1074" t="s">
        <v>1443</v>
      </c>
      <c r="E1074">
        <v>9227000</v>
      </c>
      <c r="F1074">
        <v>9526000</v>
      </c>
      <c r="G1074">
        <v>1</v>
      </c>
    </row>
    <row r="1075" spans="1:7" x14ac:dyDescent="0.2">
      <c r="A1075">
        <v>108</v>
      </c>
      <c r="B1075" t="s">
        <v>103</v>
      </c>
      <c r="C1075" t="s">
        <v>1107</v>
      </c>
      <c r="D1075" t="s">
        <v>1445</v>
      </c>
      <c r="E1075">
        <v>9254000</v>
      </c>
      <c r="F1075">
        <v>9484000</v>
      </c>
      <c r="G1075">
        <v>1</v>
      </c>
    </row>
    <row r="1076" spans="1:7" x14ac:dyDescent="0.2">
      <c r="A1076">
        <v>108</v>
      </c>
      <c r="B1076" t="s">
        <v>103</v>
      </c>
      <c r="C1076" t="s">
        <v>1189</v>
      </c>
      <c r="D1076" t="s">
        <v>1446</v>
      </c>
      <c r="E1076">
        <v>9267000</v>
      </c>
      <c r="F1076">
        <v>9530000</v>
      </c>
      <c r="G1076">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322"/>
  <sheetViews>
    <sheetView showGridLines="0" zoomScale="80" zoomScaleNormal="80" workbookViewId="0">
      <selection activeCell="F1294" sqref="F1294"/>
    </sheetView>
  </sheetViews>
  <sheetFormatPr baseColWidth="10" defaultColWidth="11.42578125" defaultRowHeight="15" x14ac:dyDescent="0.25"/>
  <cols>
    <col min="1" max="1" width="46.7109375" style="1044" bestFit="1" customWidth="1"/>
    <col min="2" max="2" width="13.7109375" style="1045" bestFit="1" customWidth="1"/>
    <col min="3" max="3" width="15.85546875" style="1045" bestFit="1" customWidth="1"/>
    <col min="4" max="4" width="17.7109375" style="1046" bestFit="1" customWidth="1"/>
    <col min="5" max="5" width="17.85546875" style="1046" bestFit="1" customWidth="1"/>
    <col min="6" max="6" width="19.5703125" style="1044" bestFit="1" customWidth="1"/>
    <col min="7" max="16384" width="11.42578125" style="1044"/>
  </cols>
  <sheetData>
    <row r="1" spans="1:33" s="1043" customFormat="1" x14ac:dyDescent="0.25">
      <c r="A1" s="1939" t="s">
        <v>0</v>
      </c>
      <c r="B1" s="1939"/>
      <c r="C1" s="1939"/>
      <c r="D1" s="1939"/>
      <c r="E1" s="193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33" s="1043" customFormat="1" ht="15" customHeight="1" x14ac:dyDescent="0.25">
      <c r="A2" s="1939" t="s">
        <v>414</v>
      </c>
      <c r="B2" s="1939"/>
      <c r="C2" s="1939"/>
      <c r="D2" s="1939"/>
      <c r="E2" s="193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33" s="1043" customFormat="1" ht="15" customHeight="1" x14ac:dyDescent="0.25">
      <c r="A3" s="1939" t="s">
        <v>1448</v>
      </c>
      <c r="B3" s="1939"/>
      <c r="C3" s="1939"/>
      <c r="D3" s="1939"/>
      <c r="E3" s="193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33" ht="11.25" customHeight="1" thickBot="1" x14ac:dyDescent="0.3">
      <c r="A4" s="53"/>
      <c r="B4" s="53"/>
      <c r="C4" s="53"/>
      <c r="D4" s="189"/>
      <c r="E4" s="189"/>
    </row>
    <row r="5" spans="1:33" ht="36" customHeight="1" thickBot="1" x14ac:dyDescent="0.3">
      <c r="A5" s="1870" t="s">
        <v>347</v>
      </c>
      <c r="B5" s="1871"/>
      <c r="C5" s="1871"/>
      <c r="D5" s="1871"/>
      <c r="E5" s="1881"/>
      <c r="F5"/>
    </row>
    <row r="6" spans="1:33" x14ac:dyDescent="0.25">
      <c r="F6"/>
    </row>
    <row r="7" spans="1:33" hidden="1" x14ac:dyDescent="0.25">
      <c r="F7"/>
    </row>
    <row r="8" spans="1:33" hidden="1" x14ac:dyDescent="0.25">
      <c r="F8"/>
    </row>
    <row r="9" spans="1:33" ht="25.5" x14ac:dyDescent="0.25">
      <c r="A9" s="1498" t="s">
        <v>361</v>
      </c>
      <c r="B9" s="1571" t="s">
        <v>299</v>
      </c>
      <c r="C9" s="1571" t="s">
        <v>298</v>
      </c>
      <c r="D9" s="1572" t="s">
        <v>300</v>
      </c>
      <c r="E9" s="1586" t="s">
        <v>301</v>
      </c>
      <c r="F9"/>
    </row>
    <row r="10" spans="1:33" x14ac:dyDescent="0.25">
      <c r="A10" s="1590" t="s">
        <v>93</v>
      </c>
      <c r="B10" s="1587">
        <v>586</v>
      </c>
      <c r="C10" s="1587">
        <v>2</v>
      </c>
      <c r="D10" s="1588">
        <v>10459940.614906173</v>
      </c>
      <c r="E10" s="190">
        <v>13360205.432550196</v>
      </c>
      <c r="F10"/>
    </row>
    <row r="11" spans="1:33" x14ac:dyDescent="0.25">
      <c r="A11" s="496" t="s">
        <v>11</v>
      </c>
      <c r="B11" s="1587">
        <v>143</v>
      </c>
      <c r="C11" s="1587"/>
      <c r="D11" s="1588">
        <v>10571163.095238095</v>
      </c>
      <c r="E11" s="190">
        <v>13265018.559821429</v>
      </c>
      <c r="F11"/>
    </row>
    <row r="12" spans="1:33" x14ac:dyDescent="0.25">
      <c r="A12" s="497" t="s">
        <v>99</v>
      </c>
      <c r="B12" s="1587">
        <v>7</v>
      </c>
      <c r="C12" s="1587"/>
      <c r="D12" s="1588">
        <v>10186000</v>
      </c>
      <c r="E12" s="190">
        <v>11266255.231999999</v>
      </c>
      <c r="F12"/>
    </row>
    <row r="13" spans="1:33" x14ac:dyDescent="0.25">
      <c r="A13" s="498" t="s">
        <v>800</v>
      </c>
      <c r="B13" s="1587">
        <v>4</v>
      </c>
      <c r="C13" s="1587"/>
      <c r="D13" s="1588">
        <v>9249000</v>
      </c>
      <c r="E13" s="190">
        <v>11440638.08</v>
      </c>
      <c r="F13"/>
    </row>
    <row r="14" spans="1:33" x14ac:dyDescent="0.25">
      <c r="A14" s="498" t="s">
        <v>1013</v>
      </c>
      <c r="B14" s="1587">
        <v>1</v>
      </c>
      <c r="C14" s="1587"/>
      <c r="D14" s="1588">
        <v>9182000</v>
      </c>
      <c r="E14" s="190">
        <v>9600000</v>
      </c>
      <c r="F14"/>
    </row>
    <row r="15" spans="1:33" x14ac:dyDescent="0.25">
      <c r="A15" s="498" t="s">
        <v>1275</v>
      </c>
      <c r="B15" s="1587">
        <v>2</v>
      </c>
      <c r="C15" s="1587"/>
      <c r="D15" s="1588">
        <v>11625000</v>
      </c>
      <c r="E15" s="190">
        <v>11925000</v>
      </c>
      <c r="F15"/>
    </row>
    <row r="16" spans="1:33" x14ac:dyDescent="0.25">
      <c r="A16" s="497" t="s">
        <v>95</v>
      </c>
      <c r="B16" s="1587">
        <v>51</v>
      </c>
      <c r="C16" s="1587"/>
      <c r="D16" s="1588">
        <v>10942467.22222222</v>
      </c>
      <c r="E16" s="190">
        <v>11538252.78227778</v>
      </c>
      <c r="F16"/>
    </row>
    <row r="17" spans="1:5" x14ac:dyDescent="0.25">
      <c r="A17" s="498" t="s">
        <v>101</v>
      </c>
      <c r="B17" s="1587">
        <v>12</v>
      </c>
      <c r="C17" s="1587"/>
      <c r="D17" s="1588">
        <v>9558562.5</v>
      </c>
      <c r="E17" s="190">
        <v>10679125.033750001</v>
      </c>
    </row>
    <row r="18" spans="1:5" x14ac:dyDescent="0.25">
      <c r="A18" s="498" t="s">
        <v>96</v>
      </c>
      <c r="B18" s="1587">
        <v>9</v>
      </c>
      <c r="C18" s="1587"/>
      <c r="D18" s="1588">
        <v>11261525</v>
      </c>
      <c r="E18" s="190">
        <v>11760937.5</v>
      </c>
    </row>
    <row r="19" spans="1:5" x14ac:dyDescent="0.25">
      <c r="A19" s="498" t="s">
        <v>793</v>
      </c>
      <c r="B19" s="1587">
        <v>5</v>
      </c>
      <c r="C19" s="1587"/>
      <c r="D19" s="1588">
        <v>11211166.666666649</v>
      </c>
      <c r="E19" s="190">
        <v>11537500</v>
      </c>
    </row>
    <row r="20" spans="1:5" x14ac:dyDescent="0.25">
      <c r="A20" s="498" t="s">
        <v>887</v>
      </c>
      <c r="B20" s="1587">
        <v>4</v>
      </c>
      <c r="C20" s="1587"/>
      <c r="D20" s="1588">
        <v>12400000</v>
      </c>
      <c r="E20" s="190">
        <v>12700000</v>
      </c>
    </row>
    <row r="21" spans="1:5" x14ac:dyDescent="0.25">
      <c r="A21" s="498" t="s">
        <v>899</v>
      </c>
      <c r="B21" s="1587">
        <v>4</v>
      </c>
      <c r="C21" s="1587"/>
      <c r="D21" s="1588">
        <v>9230750</v>
      </c>
      <c r="E21" s="190">
        <v>9600000</v>
      </c>
    </row>
    <row r="22" spans="1:5" x14ac:dyDescent="0.25">
      <c r="A22" s="498" t="s">
        <v>900</v>
      </c>
      <c r="B22" s="1587">
        <v>6</v>
      </c>
      <c r="C22" s="1587"/>
      <c r="D22" s="1588">
        <v>11041125</v>
      </c>
      <c r="E22" s="190">
        <v>11343750</v>
      </c>
    </row>
    <row r="23" spans="1:5" x14ac:dyDescent="0.25">
      <c r="A23" s="498" t="s">
        <v>902</v>
      </c>
      <c r="B23" s="1587">
        <v>6</v>
      </c>
      <c r="C23" s="1587"/>
      <c r="D23" s="1588">
        <v>10015500</v>
      </c>
      <c r="E23" s="190">
        <v>11656166.6666667</v>
      </c>
    </row>
    <row r="24" spans="1:5" x14ac:dyDescent="0.25">
      <c r="A24" s="498" t="s">
        <v>910</v>
      </c>
      <c r="B24" s="1587">
        <v>2</v>
      </c>
      <c r="C24" s="1587"/>
      <c r="D24" s="1588">
        <v>8625500</v>
      </c>
      <c r="E24" s="190">
        <v>9600000</v>
      </c>
    </row>
    <row r="25" spans="1:5" x14ac:dyDescent="0.25">
      <c r="A25" s="498" t="s">
        <v>1008</v>
      </c>
      <c r="B25" s="1587">
        <v>3</v>
      </c>
      <c r="C25" s="1587"/>
      <c r="D25" s="1588">
        <v>12660250</v>
      </c>
      <c r="E25" s="190">
        <v>13087500</v>
      </c>
    </row>
    <row r="26" spans="1:5" x14ac:dyDescent="0.25">
      <c r="A26" s="497" t="s">
        <v>104</v>
      </c>
      <c r="B26" s="1587">
        <v>7</v>
      </c>
      <c r="C26" s="1587"/>
      <c r="D26" s="1588">
        <v>9612083.3333333321</v>
      </c>
      <c r="E26" s="190">
        <v>10181250.000833333</v>
      </c>
    </row>
    <row r="27" spans="1:5" x14ac:dyDescent="0.25">
      <c r="A27" s="498" t="s">
        <v>522</v>
      </c>
      <c r="B27" s="1587">
        <v>3</v>
      </c>
      <c r="C27" s="1587"/>
      <c r="D27" s="1588">
        <v>9236333.3333333302</v>
      </c>
      <c r="E27" s="190">
        <v>9600000.0033333302</v>
      </c>
    </row>
    <row r="28" spans="1:5" x14ac:dyDescent="0.25">
      <c r="A28" s="498" t="s">
        <v>896</v>
      </c>
      <c r="B28" s="1587">
        <v>1</v>
      </c>
      <c r="C28" s="1587"/>
      <c r="D28" s="1588">
        <v>9300000</v>
      </c>
      <c r="E28" s="190">
        <v>9600000</v>
      </c>
    </row>
    <row r="29" spans="1:5" x14ac:dyDescent="0.25">
      <c r="A29" s="498" t="s">
        <v>897</v>
      </c>
      <c r="B29" s="1587">
        <v>1</v>
      </c>
      <c r="C29" s="1587"/>
      <c r="D29" s="1588">
        <v>8287000</v>
      </c>
      <c r="E29" s="190">
        <v>9600000</v>
      </c>
    </row>
    <row r="30" spans="1:5" x14ac:dyDescent="0.25">
      <c r="A30" s="498" t="s">
        <v>1154</v>
      </c>
      <c r="B30" s="1587">
        <v>2</v>
      </c>
      <c r="C30" s="1587"/>
      <c r="D30" s="1588">
        <v>11625000</v>
      </c>
      <c r="E30" s="190">
        <v>11925000</v>
      </c>
    </row>
    <row r="31" spans="1:5" x14ac:dyDescent="0.25">
      <c r="A31" s="497" t="s">
        <v>84</v>
      </c>
      <c r="B31" s="1587">
        <v>67</v>
      </c>
      <c r="C31" s="1587"/>
      <c r="D31" s="1588">
        <v>10310512.362637362</v>
      </c>
      <c r="E31" s="190">
        <v>11042445.054945059</v>
      </c>
    </row>
    <row r="32" spans="1:5" x14ac:dyDescent="0.25">
      <c r="A32" s="498" t="s">
        <v>84</v>
      </c>
      <c r="B32" s="1587">
        <v>14</v>
      </c>
      <c r="C32" s="1587"/>
      <c r="D32" s="1588">
        <v>9067312.5</v>
      </c>
      <c r="E32" s="190">
        <v>9729166.6666666642</v>
      </c>
    </row>
    <row r="33" spans="1:5" x14ac:dyDescent="0.25">
      <c r="A33" s="498" t="s">
        <v>901</v>
      </c>
      <c r="B33" s="1587">
        <v>4</v>
      </c>
      <c r="C33" s="1587"/>
      <c r="D33" s="1588">
        <v>9235750</v>
      </c>
      <c r="E33" s="190">
        <v>9600000</v>
      </c>
    </row>
    <row r="34" spans="1:5" x14ac:dyDescent="0.25">
      <c r="A34" s="498" t="s">
        <v>950</v>
      </c>
      <c r="B34" s="1587">
        <v>13</v>
      </c>
      <c r="C34" s="1587"/>
      <c r="D34" s="1588">
        <v>9350642.8571428545</v>
      </c>
      <c r="E34" s="190">
        <v>11410119.047619049</v>
      </c>
    </row>
    <row r="35" spans="1:5" x14ac:dyDescent="0.25">
      <c r="A35" s="498" t="s">
        <v>1009</v>
      </c>
      <c r="B35" s="1587">
        <v>10</v>
      </c>
      <c r="C35" s="1587"/>
      <c r="D35" s="1588">
        <v>11617500</v>
      </c>
      <c r="E35" s="190">
        <v>12506250</v>
      </c>
    </row>
    <row r="36" spans="1:5" x14ac:dyDescent="0.25">
      <c r="A36" s="498" t="s">
        <v>1010</v>
      </c>
      <c r="B36" s="1587">
        <v>19</v>
      </c>
      <c r="C36" s="1587"/>
      <c r="D36" s="1588">
        <v>10309625</v>
      </c>
      <c r="E36" s="190">
        <v>10651190.4761905</v>
      </c>
    </row>
    <row r="37" spans="1:5" x14ac:dyDescent="0.25">
      <c r="A37" s="498" t="s">
        <v>1011</v>
      </c>
      <c r="B37" s="1587">
        <v>4</v>
      </c>
      <c r="C37" s="1587"/>
      <c r="D37" s="1588">
        <v>12787500</v>
      </c>
      <c r="E37" s="190">
        <v>13087500</v>
      </c>
    </row>
    <row r="38" spans="1:5" x14ac:dyDescent="0.25">
      <c r="A38" s="498" t="s">
        <v>1245</v>
      </c>
      <c r="B38" s="1587">
        <v>3</v>
      </c>
      <c r="C38" s="1587"/>
      <c r="D38" s="1588">
        <v>9300000</v>
      </c>
      <c r="E38" s="190">
        <v>9583333.3333333302</v>
      </c>
    </row>
    <row r="39" spans="1:5" x14ac:dyDescent="0.25">
      <c r="A39" s="497" t="s">
        <v>523</v>
      </c>
      <c r="B39" s="1587">
        <v>7</v>
      </c>
      <c r="C39" s="1587"/>
      <c r="D39" s="1588">
        <v>12543100</v>
      </c>
      <c r="E39" s="190">
        <v>12855000</v>
      </c>
    </row>
    <row r="40" spans="1:5" x14ac:dyDescent="0.25">
      <c r="A40" s="498" t="s">
        <v>523</v>
      </c>
      <c r="B40" s="1587">
        <v>1</v>
      </c>
      <c r="C40" s="1587"/>
      <c r="D40" s="1588">
        <v>13950000</v>
      </c>
      <c r="E40" s="190">
        <v>14250000</v>
      </c>
    </row>
    <row r="41" spans="1:5" x14ac:dyDescent="0.25">
      <c r="A41" s="498" t="s">
        <v>1012</v>
      </c>
      <c r="B41" s="1587">
        <v>3</v>
      </c>
      <c r="C41" s="1587"/>
      <c r="D41" s="1588">
        <v>11595250</v>
      </c>
      <c r="E41" s="190">
        <v>11925000</v>
      </c>
    </row>
    <row r="42" spans="1:5" x14ac:dyDescent="0.25">
      <c r="A42" s="498" t="s">
        <v>1160</v>
      </c>
      <c r="B42" s="1587">
        <v>3</v>
      </c>
      <c r="C42" s="1587"/>
      <c r="D42" s="1588">
        <v>12787500</v>
      </c>
      <c r="E42" s="190">
        <v>13087500</v>
      </c>
    </row>
    <row r="43" spans="1:5" x14ac:dyDescent="0.25">
      <c r="A43" s="497" t="s">
        <v>798</v>
      </c>
      <c r="B43" s="1587">
        <v>1</v>
      </c>
      <c r="C43" s="1587"/>
      <c r="D43" s="1588">
        <v>9267000</v>
      </c>
      <c r="E43" s="190">
        <v>25317000</v>
      </c>
    </row>
    <row r="44" spans="1:5" x14ac:dyDescent="0.25">
      <c r="A44" s="498" t="s">
        <v>798</v>
      </c>
      <c r="B44" s="1587">
        <v>1</v>
      </c>
      <c r="C44" s="1587"/>
      <c r="D44" s="1588">
        <v>9267000</v>
      </c>
      <c r="E44" s="190">
        <v>25317000</v>
      </c>
    </row>
    <row r="45" spans="1:5" x14ac:dyDescent="0.25">
      <c r="A45" s="497" t="s">
        <v>11</v>
      </c>
      <c r="B45" s="1587">
        <v>2</v>
      </c>
      <c r="C45" s="1587"/>
      <c r="D45" s="1588">
        <v>8749000</v>
      </c>
      <c r="E45" s="190">
        <v>48628500.07</v>
      </c>
    </row>
    <row r="46" spans="1:5" x14ac:dyDescent="0.25">
      <c r="A46" s="498" t="s">
        <v>895</v>
      </c>
      <c r="B46" s="1587">
        <v>1</v>
      </c>
      <c r="C46" s="1587"/>
      <c r="D46" s="1588">
        <v>8497000</v>
      </c>
      <c r="E46" s="190">
        <v>55757000.140000001</v>
      </c>
    </row>
    <row r="47" spans="1:5" x14ac:dyDescent="0.25">
      <c r="A47" s="498" t="s">
        <v>1307</v>
      </c>
      <c r="B47" s="1587">
        <v>1</v>
      </c>
      <c r="C47" s="1587"/>
      <c r="D47" s="1588">
        <v>9001000</v>
      </c>
      <c r="E47" s="190">
        <v>41500000</v>
      </c>
    </row>
    <row r="48" spans="1:5" x14ac:dyDescent="0.25">
      <c r="A48" s="497" t="s">
        <v>951</v>
      </c>
      <c r="B48" s="1587">
        <v>1</v>
      </c>
      <c r="C48" s="1587"/>
      <c r="D48" s="1588">
        <v>9241000</v>
      </c>
      <c r="E48" s="190">
        <v>9660000</v>
      </c>
    </row>
    <row r="49" spans="1:5" x14ac:dyDescent="0.25">
      <c r="A49" s="498" t="s">
        <v>1014</v>
      </c>
      <c r="B49" s="1587">
        <v>1</v>
      </c>
      <c r="C49" s="1587"/>
      <c r="D49" s="1588">
        <v>9241000</v>
      </c>
      <c r="E49" s="190">
        <v>9660000</v>
      </c>
    </row>
    <row r="50" spans="1:5" x14ac:dyDescent="0.25">
      <c r="A50" s="496" t="s">
        <v>12</v>
      </c>
      <c r="B50" s="1587">
        <v>32</v>
      </c>
      <c r="C50" s="1587"/>
      <c r="D50" s="1588">
        <v>8622293.6507936511</v>
      </c>
      <c r="E50" s="190">
        <v>24763914.266388893</v>
      </c>
    </row>
    <row r="51" spans="1:5" x14ac:dyDescent="0.25">
      <c r="A51" s="497" t="s">
        <v>376</v>
      </c>
      <c r="B51" s="1587">
        <v>7</v>
      </c>
      <c r="C51" s="1587"/>
      <c r="D51" s="1588">
        <v>9003933.3333333395</v>
      </c>
      <c r="E51" s="190">
        <v>27354505.673333339</v>
      </c>
    </row>
    <row r="52" spans="1:5" x14ac:dyDescent="0.25">
      <c r="A52" s="498" t="s">
        <v>376</v>
      </c>
      <c r="B52" s="1587">
        <v>1</v>
      </c>
      <c r="C52" s="1587"/>
      <c r="D52" s="1588">
        <v>9300000</v>
      </c>
      <c r="E52" s="190">
        <v>9600000</v>
      </c>
    </row>
    <row r="53" spans="1:5" x14ac:dyDescent="0.25">
      <c r="A53" s="498" t="s">
        <v>880</v>
      </c>
      <c r="B53" s="1587">
        <v>1</v>
      </c>
      <c r="C53" s="1587"/>
      <c r="D53" s="1588">
        <v>7531000</v>
      </c>
      <c r="E53" s="190">
        <v>41588000</v>
      </c>
    </row>
    <row r="54" spans="1:5" x14ac:dyDescent="0.25">
      <c r="A54" s="498" t="s">
        <v>894</v>
      </c>
      <c r="B54" s="1587">
        <v>3</v>
      </c>
      <c r="C54" s="1587"/>
      <c r="D54" s="1588">
        <v>10771666.6666667</v>
      </c>
      <c r="E54" s="190">
        <v>11077833.456666701</v>
      </c>
    </row>
    <row r="55" spans="1:5" x14ac:dyDescent="0.25">
      <c r="A55" s="498" t="s">
        <v>1321</v>
      </c>
      <c r="B55" s="1587">
        <v>1</v>
      </c>
      <c r="C55" s="1587"/>
      <c r="D55" s="1588">
        <v>8203000</v>
      </c>
      <c r="E55" s="190">
        <v>43617694.909999996</v>
      </c>
    </row>
    <row r="56" spans="1:5" x14ac:dyDescent="0.25">
      <c r="A56" s="498" t="s">
        <v>1385</v>
      </c>
      <c r="B56" s="1587">
        <v>1</v>
      </c>
      <c r="C56" s="1587"/>
      <c r="D56" s="1588">
        <v>9214000</v>
      </c>
      <c r="E56" s="190">
        <v>30889000</v>
      </c>
    </row>
    <row r="57" spans="1:5" x14ac:dyDescent="0.25">
      <c r="A57" s="497" t="s">
        <v>85</v>
      </c>
      <c r="B57" s="1587">
        <v>9</v>
      </c>
      <c r="C57" s="1587"/>
      <c r="D57" s="1588">
        <v>9250583.333333334</v>
      </c>
      <c r="E57" s="190">
        <v>9614175.8241666667</v>
      </c>
    </row>
    <row r="58" spans="1:5" x14ac:dyDescent="0.25">
      <c r="A58" s="498" t="s">
        <v>85</v>
      </c>
      <c r="B58" s="1587">
        <v>1</v>
      </c>
      <c r="C58" s="1587"/>
      <c r="D58" s="1588">
        <v>9300000</v>
      </c>
      <c r="E58" s="190">
        <v>9600000</v>
      </c>
    </row>
    <row r="59" spans="1:5" x14ac:dyDescent="0.25">
      <c r="A59" s="498" t="s">
        <v>1015</v>
      </c>
      <c r="B59" s="1587">
        <v>2</v>
      </c>
      <c r="C59" s="1587"/>
      <c r="D59" s="1588">
        <v>9300000</v>
      </c>
      <c r="E59" s="190">
        <v>9685054.9450000003</v>
      </c>
    </row>
    <row r="60" spans="1:5" x14ac:dyDescent="0.25">
      <c r="A60" s="498" t="s">
        <v>1201</v>
      </c>
      <c r="B60" s="1587">
        <v>2</v>
      </c>
      <c r="C60" s="1587"/>
      <c r="D60" s="1588">
        <v>9003500</v>
      </c>
      <c r="E60" s="190">
        <v>9600000</v>
      </c>
    </row>
    <row r="61" spans="1:5" x14ac:dyDescent="0.25">
      <c r="A61" s="498" t="s">
        <v>1293</v>
      </c>
      <c r="B61" s="1587">
        <v>1</v>
      </c>
      <c r="C61" s="1587"/>
      <c r="D61" s="1588">
        <v>9300000</v>
      </c>
      <c r="E61" s="190">
        <v>9600000</v>
      </c>
    </row>
    <row r="62" spans="1:5" x14ac:dyDescent="0.25">
      <c r="A62" s="498" t="s">
        <v>1331</v>
      </c>
      <c r="B62" s="1587">
        <v>2</v>
      </c>
      <c r="C62" s="1587"/>
      <c r="D62" s="1588">
        <v>9300000</v>
      </c>
      <c r="E62" s="190">
        <v>9600000</v>
      </c>
    </row>
    <row r="63" spans="1:5" x14ac:dyDescent="0.25">
      <c r="A63" s="498" t="s">
        <v>1428</v>
      </c>
      <c r="B63" s="1587">
        <v>1</v>
      </c>
      <c r="C63" s="1587"/>
      <c r="D63" s="1588">
        <v>9300000</v>
      </c>
      <c r="E63" s="190">
        <v>9600000</v>
      </c>
    </row>
    <row r="64" spans="1:5" x14ac:dyDescent="0.25">
      <c r="A64" s="497" t="s">
        <v>12</v>
      </c>
      <c r="B64" s="1587">
        <v>6</v>
      </c>
      <c r="C64" s="1587"/>
      <c r="D64" s="1588">
        <v>8466750</v>
      </c>
      <c r="E64" s="190">
        <v>30181000</v>
      </c>
    </row>
    <row r="65" spans="1:5" x14ac:dyDescent="0.25">
      <c r="A65" s="498" t="s">
        <v>959</v>
      </c>
      <c r="B65" s="1587">
        <v>1</v>
      </c>
      <c r="C65" s="1587"/>
      <c r="D65" s="1588">
        <v>7909000</v>
      </c>
      <c r="E65" s="190">
        <v>41609000</v>
      </c>
    </row>
    <row r="66" spans="1:5" x14ac:dyDescent="0.25">
      <c r="A66" s="498" t="s">
        <v>1040</v>
      </c>
      <c r="B66" s="1587">
        <v>1</v>
      </c>
      <c r="C66" s="1587"/>
      <c r="D66" s="1588">
        <v>8161000</v>
      </c>
      <c r="E66" s="190">
        <v>59915000</v>
      </c>
    </row>
    <row r="67" spans="1:5" x14ac:dyDescent="0.25">
      <c r="A67" s="498" t="s">
        <v>1264</v>
      </c>
      <c r="B67" s="1587">
        <v>2</v>
      </c>
      <c r="C67" s="1587"/>
      <c r="D67" s="1588">
        <v>9300000</v>
      </c>
      <c r="E67" s="190">
        <v>9600000</v>
      </c>
    </row>
    <row r="68" spans="1:5" x14ac:dyDescent="0.25">
      <c r="A68" s="498" t="s">
        <v>1364</v>
      </c>
      <c r="B68" s="1587">
        <v>2</v>
      </c>
      <c r="C68" s="1587"/>
      <c r="D68" s="1588">
        <v>8497000</v>
      </c>
      <c r="E68" s="190">
        <v>9600000</v>
      </c>
    </row>
    <row r="69" spans="1:5" x14ac:dyDescent="0.25">
      <c r="A69" s="497" t="s">
        <v>881</v>
      </c>
      <c r="B69" s="1587">
        <v>2</v>
      </c>
      <c r="C69" s="1587"/>
      <c r="D69" s="1588">
        <v>6880500</v>
      </c>
      <c r="E69" s="190">
        <v>35568000</v>
      </c>
    </row>
    <row r="70" spans="1:5" x14ac:dyDescent="0.25">
      <c r="A70" s="498" t="s">
        <v>1109</v>
      </c>
      <c r="B70" s="1587">
        <v>2</v>
      </c>
      <c r="C70" s="1587"/>
      <c r="D70" s="1588">
        <v>6880500</v>
      </c>
      <c r="E70" s="190">
        <v>35568000</v>
      </c>
    </row>
    <row r="71" spans="1:5" x14ac:dyDescent="0.25">
      <c r="A71" s="497" t="s">
        <v>882</v>
      </c>
      <c r="B71" s="1587">
        <v>4</v>
      </c>
      <c r="C71" s="1587"/>
      <c r="D71" s="1588">
        <v>7616500</v>
      </c>
      <c r="E71" s="190">
        <v>46062771.282499999</v>
      </c>
    </row>
    <row r="72" spans="1:5" x14ac:dyDescent="0.25">
      <c r="A72" s="498" t="s">
        <v>800</v>
      </c>
      <c r="B72" s="1587">
        <v>4</v>
      </c>
      <c r="C72" s="1587"/>
      <c r="D72" s="1588">
        <v>7616500</v>
      </c>
      <c r="E72" s="190">
        <v>46062771.282499999</v>
      </c>
    </row>
    <row r="73" spans="1:5" x14ac:dyDescent="0.25">
      <c r="A73" s="497" t="s">
        <v>952</v>
      </c>
      <c r="B73" s="1587">
        <v>1</v>
      </c>
      <c r="C73" s="1587"/>
      <c r="D73" s="1588">
        <v>8287000</v>
      </c>
      <c r="E73" s="190">
        <v>8629000</v>
      </c>
    </row>
    <row r="74" spans="1:5" x14ac:dyDescent="0.25">
      <c r="A74" s="498" t="s">
        <v>1373</v>
      </c>
      <c r="B74" s="1587">
        <v>1</v>
      </c>
      <c r="C74" s="1587"/>
      <c r="D74" s="1588">
        <v>8287000</v>
      </c>
      <c r="E74" s="190">
        <v>8629000</v>
      </c>
    </row>
    <row r="75" spans="1:5" x14ac:dyDescent="0.25">
      <c r="A75" s="497" t="s">
        <v>531</v>
      </c>
      <c r="B75" s="1587">
        <v>1</v>
      </c>
      <c r="C75" s="1587"/>
      <c r="D75" s="1588">
        <v>9293000</v>
      </c>
      <c r="E75" s="190">
        <v>9600000</v>
      </c>
    </row>
    <row r="76" spans="1:5" x14ac:dyDescent="0.25">
      <c r="A76" s="498" t="s">
        <v>1304</v>
      </c>
      <c r="B76" s="1587">
        <v>1</v>
      </c>
      <c r="C76" s="1587"/>
      <c r="D76" s="1588">
        <v>9293000</v>
      </c>
      <c r="E76" s="190">
        <v>9600000</v>
      </c>
    </row>
    <row r="77" spans="1:5" x14ac:dyDescent="0.25">
      <c r="A77" s="497" t="s">
        <v>1265</v>
      </c>
      <c r="B77" s="1587">
        <v>2</v>
      </c>
      <c r="C77" s="1587"/>
      <c r="D77" s="1588">
        <v>7300500</v>
      </c>
      <c r="E77" s="190">
        <v>52500422.5</v>
      </c>
    </row>
    <row r="78" spans="1:5" x14ac:dyDescent="0.25">
      <c r="A78" s="498" t="s">
        <v>1262</v>
      </c>
      <c r="B78" s="1587">
        <v>1</v>
      </c>
      <c r="C78" s="1587"/>
      <c r="D78" s="1588">
        <v>6776000</v>
      </c>
      <c r="E78" s="190">
        <v>68076000</v>
      </c>
    </row>
    <row r="79" spans="1:5" x14ac:dyDescent="0.25">
      <c r="A79" s="498" t="s">
        <v>1361</v>
      </c>
      <c r="B79" s="1587">
        <v>1</v>
      </c>
      <c r="C79" s="1587"/>
      <c r="D79" s="1588">
        <v>7825000</v>
      </c>
      <c r="E79" s="190">
        <v>36924845</v>
      </c>
    </row>
    <row r="80" spans="1:5" x14ac:dyDescent="0.25">
      <c r="A80" s="496" t="s">
        <v>73</v>
      </c>
      <c r="B80" s="1587">
        <v>30</v>
      </c>
      <c r="C80" s="1587"/>
      <c r="D80" s="1588">
        <v>10123500</v>
      </c>
      <c r="E80" s="190">
        <v>10960514.285714285</v>
      </c>
    </row>
    <row r="81" spans="1:5" x14ac:dyDescent="0.25">
      <c r="A81" s="497" t="s">
        <v>86</v>
      </c>
      <c r="B81" s="1587">
        <v>3</v>
      </c>
      <c r="C81" s="1587"/>
      <c r="D81" s="1588">
        <v>12384666.666666666</v>
      </c>
      <c r="E81" s="190">
        <v>12700000</v>
      </c>
    </row>
    <row r="82" spans="1:5" x14ac:dyDescent="0.25">
      <c r="A82" s="498" t="s">
        <v>86</v>
      </c>
      <c r="B82" s="1587">
        <v>2</v>
      </c>
      <c r="C82" s="1587"/>
      <c r="D82" s="1588">
        <v>13950000</v>
      </c>
      <c r="E82" s="190">
        <v>14250000</v>
      </c>
    </row>
    <row r="83" spans="1:5" x14ac:dyDescent="0.25">
      <c r="A83" s="498" t="s">
        <v>1279</v>
      </c>
      <c r="B83" s="1587">
        <v>1</v>
      </c>
      <c r="C83" s="1587"/>
      <c r="D83" s="1588">
        <v>9254000</v>
      </c>
      <c r="E83" s="190">
        <v>9600000</v>
      </c>
    </row>
    <row r="84" spans="1:5" x14ac:dyDescent="0.25">
      <c r="A84" s="497" t="s">
        <v>521</v>
      </c>
      <c r="B84" s="1587">
        <v>6</v>
      </c>
      <c r="C84" s="1587"/>
      <c r="D84" s="1588">
        <v>8486000</v>
      </c>
      <c r="E84" s="190">
        <v>10294400</v>
      </c>
    </row>
    <row r="85" spans="1:5" x14ac:dyDescent="0.25">
      <c r="A85" s="498" t="s">
        <v>521</v>
      </c>
      <c r="B85" s="1587">
        <v>5</v>
      </c>
      <c r="C85" s="1587"/>
      <c r="D85" s="1588">
        <v>7797000</v>
      </c>
      <c r="E85" s="190">
        <v>10988800</v>
      </c>
    </row>
    <row r="86" spans="1:5" x14ac:dyDescent="0.25">
      <c r="A86" s="498" t="s">
        <v>1311</v>
      </c>
      <c r="B86" s="1587">
        <v>1</v>
      </c>
      <c r="C86" s="1587"/>
      <c r="D86" s="1588">
        <v>9175000</v>
      </c>
      <c r="E86" s="190">
        <v>9600000</v>
      </c>
    </row>
    <row r="87" spans="1:5" x14ac:dyDescent="0.25">
      <c r="A87" s="497" t="s">
        <v>665</v>
      </c>
      <c r="B87" s="1587">
        <v>6</v>
      </c>
      <c r="C87" s="1587"/>
      <c r="D87" s="1588">
        <v>8504400</v>
      </c>
      <c r="E87" s="190">
        <v>10045000</v>
      </c>
    </row>
    <row r="88" spans="1:5" x14ac:dyDescent="0.25">
      <c r="A88" s="498" t="s">
        <v>682</v>
      </c>
      <c r="B88" s="1587">
        <v>2</v>
      </c>
      <c r="C88" s="1587"/>
      <c r="D88" s="1588">
        <v>6975000</v>
      </c>
      <c r="E88" s="190">
        <v>11825000</v>
      </c>
    </row>
    <row r="89" spans="1:5" x14ac:dyDescent="0.25">
      <c r="A89" s="498" t="s">
        <v>1014</v>
      </c>
      <c r="B89" s="1587">
        <v>1</v>
      </c>
      <c r="C89" s="1587"/>
      <c r="D89" s="1588">
        <v>9043000</v>
      </c>
      <c r="E89" s="190">
        <v>9600000</v>
      </c>
    </row>
    <row r="90" spans="1:5" x14ac:dyDescent="0.25">
      <c r="A90" s="498" t="s">
        <v>1034</v>
      </c>
      <c r="B90" s="1587">
        <v>2</v>
      </c>
      <c r="C90" s="1587"/>
      <c r="D90" s="1588">
        <v>8919500</v>
      </c>
      <c r="E90" s="190">
        <v>9600000</v>
      </c>
    </row>
    <row r="91" spans="1:5" x14ac:dyDescent="0.25">
      <c r="A91" s="498" t="s">
        <v>1358</v>
      </c>
      <c r="B91" s="1587">
        <v>1</v>
      </c>
      <c r="C91" s="1587"/>
      <c r="D91" s="1588">
        <v>8665000</v>
      </c>
      <c r="E91" s="190">
        <v>9600000</v>
      </c>
    </row>
    <row r="92" spans="1:5" x14ac:dyDescent="0.25">
      <c r="A92" s="497" t="s">
        <v>783</v>
      </c>
      <c r="B92" s="1587">
        <v>4</v>
      </c>
      <c r="C92" s="1587"/>
      <c r="D92" s="1588">
        <v>10345250</v>
      </c>
      <c r="E92" s="190">
        <v>10762500</v>
      </c>
    </row>
    <row r="93" spans="1:5" x14ac:dyDescent="0.25">
      <c r="A93" s="498" t="s">
        <v>784</v>
      </c>
      <c r="B93" s="1587">
        <v>2</v>
      </c>
      <c r="C93" s="1587"/>
      <c r="D93" s="1588">
        <v>11625000</v>
      </c>
      <c r="E93" s="190">
        <v>11925000</v>
      </c>
    </row>
    <row r="94" spans="1:5" x14ac:dyDescent="0.25">
      <c r="A94" s="498" t="s">
        <v>783</v>
      </c>
      <c r="B94" s="1587">
        <v>2</v>
      </c>
      <c r="C94" s="1587"/>
      <c r="D94" s="1588">
        <v>9065500</v>
      </c>
      <c r="E94" s="190">
        <v>9600000</v>
      </c>
    </row>
    <row r="95" spans="1:5" x14ac:dyDescent="0.25">
      <c r="A95" s="497" t="s">
        <v>794</v>
      </c>
      <c r="B95" s="1587">
        <v>6</v>
      </c>
      <c r="C95" s="1587"/>
      <c r="D95" s="1588">
        <v>10239000</v>
      </c>
      <c r="E95" s="190">
        <v>10550500</v>
      </c>
    </row>
    <row r="96" spans="1:5" x14ac:dyDescent="0.25">
      <c r="A96" s="498" t="s">
        <v>794</v>
      </c>
      <c r="B96" s="1587">
        <v>4</v>
      </c>
      <c r="C96" s="1587"/>
      <c r="D96" s="1588">
        <v>12400000</v>
      </c>
      <c r="E96" s="190">
        <v>12700000</v>
      </c>
    </row>
    <row r="97" spans="1:5" x14ac:dyDescent="0.25">
      <c r="A97" s="498" t="s">
        <v>902</v>
      </c>
      <c r="B97" s="1587">
        <v>1</v>
      </c>
      <c r="C97" s="1587"/>
      <c r="D97" s="1588">
        <v>6902000</v>
      </c>
      <c r="E97" s="190">
        <v>7202000</v>
      </c>
    </row>
    <row r="98" spans="1:5" x14ac:dyDescent="0.25">
      <c r="A98" s="498" t="s">
        <v>1033</v>
      </c>
      <c r="B98" s="1587">
        <v>1</v>
      </c>
      <c r="C98" s="1587"/>
      <c r="D98" s="1588">
        <v>9254000</v>
      </c>
      <c r="E98" s="190">
        <v>9600000</v>
      </c>
    </row>
    <row r="99" spans="1:5" x14ac:dyDescent="0.25">
      <c r="A99" s="497" t="s">
        <v>802</v>
      </c>
      <c r="B99" s="1587">
        <v>1</v>
      </c>
      <c r="C99" s="1587"/>
      <c r="D99" s="1588">
        <v>7951000</v>
      </c>
      <c r="E99" s="190">
        <v>9600000</v>
      </c>
    </row>
    <row r="100" spans="1:5" x14ac:dyDescent="0.25">
      <c r="A100" s="498" t="s">
        <v>1201</v>
      </c>
      <c r="B100" s="1587">
        <v>1</v>
      </c>
      <c r="C100" s="1587"/>
      <c r="D100" s="1588">
        <v>7951000</v>
      </c>
      <c r="E100" s="190">
        <v>9600000</v>
      </c>
    </row>
    <row r="101" spans="1:5" x14ac:dyDescent="0.25">
      <c r="A101" s="497" t="s">
        <v>888</v>
      </c>
      <c r="B101" s="1587">
        <v>2</v>
      </c>
      <c r="C101" s="1587"/>
      <c r="D101" s="1588">
        <v>11562500</v>
      </c>
      <c r="E101" s="190">
        <v>11925000</v>
      </c>
    </row>
    <row r="102" spans="1:5" x14ac:dyDescent="0.25">
      <c r="A102" s="498" t="s">
        <v>906</v>
      </c>
      <c r="B102" s="1587">
        <v>1</v>
      </c>
      <c r="C102" s="1587"/>
      <c r="D102" s="1588">
        <v>13950000</v>
      </c>
      <c r="E102" s="190">
        <v>14250000</v>
      </c>
    </row>
    <row r="103" spans="1:5" x14ac:dyDescent="0.25">
      <c r="A103" s="498" t="s">
        <v>1283</v>
      </c>
      <c r="B103" s="1587">
        <v>1</v>
      </c>
      <c r="C103" s="1587"/>
      <c r="D103" s="1588">
        <v>9175000</v>
      </c>
      <c r="E103" s="190">
        <v>9600000</v>
      </c>
    </row>
    <row r="104" spans="1:5" x14ac:dyDescent="0.25">
      <c r="A104" s="497" t="s">
        <v>890</v>
      </c>
      <c r="B104" s="1587">
        <v>2</v>
      </c>
      <c r="C104" s="1587"/>
      <c r="D104" s="1588">
        <v>11611500</v>
      </c>
      <c r="E104" s="190">
        <v>12040000</v>
      </c>
    </row>
    <row r="105" spans="1:5" x14ac:dyDescent="0.25">
      <c r="A105" s="498" t="s">
        <v>890</v>
      </c>
      <c r="B105" s="1587">
        <v>1</v>
      </c>
      <c r="C105" s="1587"/>
      <c r="D105" s="1588">
        <v>9273000</v>
      </c>
      <c r="E105" s="190">
        <v>9830000</v>
      </c>
    </row>
    <row r="106" spans="1:5" x14ac:dyDescent="0.25">
      <c r="A106" s="498" t="s">
        <v>1024</v>
      </c>
      <c r="B106" s="1587">
        <v>1</v>
      </c>
      <c r="C106" s="1587"/>
      <c r="D106" s="1588">
        <v>13950000</v>
      </c>
      <c r="E106" s="190">
        <v>14250000</v>
      </c>
    </row>
    <row r="107" spans="1:5" x14ac:dyDescent="0.25">
      <c r="A107" s="496" t="s">
        <v>13</v>
      </c>
      <c r="B107" s="1587">
        <v>53</v>
      </c>
      <c r="C107" s="1587"/>
      <c r="D107" s="1588">
        <v>11273311.263736269</v>
      </c>
      <c r="E107" s="190">
        <v>11698770.087366067</v>
      </c>
    </row>
    <row r="108" spans="1:5" x14ac:dyDescent="0.25">
      <c r="A108" s="497" t="s">
        <v>106</v>
      </c>
      <c r="B108" s="1587">
        <v>53</v>
      </c>
      <c r="C108" s="1587"/>
      <c r="D108" s="1588">
        <v>11273311.263736269</v>
      </c>
      <c r="E108" s="190">
        <v>11698770.087366067</v>
      </c>
    </row>
    <row r="109" spans="1:5" x14ac:dyDescent="0.25">
      <c r="A109" s="498" t="s">
        <v>529</v>
      </c>
      <c r="B109" s="1587">
        <v>30</v>
      </c>
      <c r="C109" s="1587"/>
      <c r="D109" s="1588">
        <v>12291660.7142857</v>
      </c>
      <c r="E109" s="190">
        <v>12758944.8333482</v>
      </c>
    </row>
    <row r="110" spans="1:5" x14ac:dyDescent="0.25">
      <c r="A110" s="498" t="s">
        <v>621</v>
      </c>
      <c r="B110" s="1587">
        <v>6</v>
      </c>
      <c r="C110" s="1587"/>
      <c r="D110" s="1588">
        <v>9164600</v>
      </c>
      <c r="E110" s="190">
        <v>9600000</v>
      </c>
    </row>
    <row r="111" spans="1:5" x14ac:dyDescent="0.25">
      <c r="A111" s="498" t="s">
        <v>1249</v>
      </c>
      <c r="B111" s="1587">
        <v>17</v>
      </c>
      <c r="C111" s="1587"/>
      <c r="D111" s="1588">
        <v>12363673.0769231</v>
      </c>
      <c r="E111" s="190">
        <v>12737365.428750001</v>
      </c>
    </row>
    <row r="112" spans="1:5" x14ac:dyDescent="0.25">
      <c r="A112" s="496" t="s">
        <v>105</v>
      </c>
      <c r="B112" s="1587">
        <v>198</v>
      </c>
      <c r="C112" s="1587">
        <v>2</v>
      </c>
      <c r="D112" s="1588">
        <v>11300682.047775373</v>
      </c>
      <c r="E112" s="190">
        <v>12139118.875015827</v>
      </c>
    </row>
    <row r="113" spans="1:5" x14ac:dyDescent="0.25">
      <c r="A113" s="497" t="s">
        <v>108</v>
      </c>
      <c r="B113" s="1587">
        <v>31</v>
      </c>
      <c r="C113" s="1587">
        <v>1</v>
      </c>
      <c r="D113" s="1588">
        <v>12299921.212121218</v>
      </c>
      <c r="E113" s="190">
        <v>12896469.696969699</v>
      </c>
    </row>
    <row r="114" spans="1:5" x14ac:dyDescent="0.25">
      <c r="A114" s="498" t="s">
        <v>108</v>
      </c>
      <c r="B114" s="1587">
        <v>9</v>
      </c>
      <c r="C114" s="1587"/>
      <c r="D114" s="1588">
        <v>9636275</v>
      </c>
      <c r="E114" s="190">
        <v>11553375</v>
      </c>
    </row>
    <row r="115" spans="1:5" x14ac:dyDescent="0.25">
      <c r="A115" s="498" t="s">
        <v>612</v>
      </c>
      <c r="B115" s="1587">
        <v>4</v>
      </c>
      <c r="C115" s="1587">
        <v>1</v>
      </c>
      <c r="D115" s="1588">
        <v>12771472.222222233</v>
      </c>
      <c r="E115" s="190">
        <v>12975916.666666666</v>
      </c>
    </row>
    <row r="116" spans="1:5" x14ac:dyDescent="0.25">
      <c r="A116" s="498" t="s">
        <v>957</v>
      </c>
      <c r="B116" s="1587">
        <v>5</v>
      </c>
      <c r="C116" s="1587"/>
      <c r="D116" s="1588">
        <v>13157500</v>
      </c>
      <c r="E116" s="190">
        <v>13505833.333333351</v>
      </c>
    </row>
    <row r="117" spans="1:5" x14ac:dyDescent="0.25">
      <c r="A117" s="498" t="s">
        <v>1020</v>
      </c>
      <c r="B117" s="1587">
        <v>11</v>
      </c>
      <c r="C117" s="1587"/>
      <c r="D117" s="1588">
        <v>11748583.333333351</v>
      </c>
      <c r="E117" s="190">
        <v>12157500</v>
      </c>
    </row>
    <row r="118" spans="1:5" x14ac:dyDescent="0.25">
      <c r="A118" s="498" t="s">
        <v>1106</v>
      </c>
      <c r="B118" s="1587">
        <v>2</v>
      </c>
      <c r="C118" s="1587"/>
      <c r="D118" s="1588">
        <v>13950000</v>
      </c>
      <c r="E118" s="190">
        <v>14250000</v>
      </c>
    </row>
    <row r="119" spans="1:5" x14ac:dyDescent="0.25">
      <c r="A119" s="497" t="s">
        <v>105</v>
      </c>
      <c r="B119" s="1587">
        <v>13</v>
      </c>
      <c r="C119" s="1587">
        <v>1</v>
      </c>
      <c r="D119" s="1588">
        <v>11738945.746666659</v>
      </c>
      <c r="E119" s="190">
        <v>13422212.413333332</v>
      </c>
    </row>
    <row r="120" spans="1:5" x14ac:dyDescent="0.25">
      <c r="A120" s="498" t="s">
        <v>105</v>
      </c>
      <c r="B120" s="1587">
        <v>8</v>
      </c>
      <c r="C120" s="1587"/>
      <c r="D120" s="1588">
        <v>12083166.666666649</v>
      </c>
      <c r="E120" s="190">
        <v>12443000</v>
      </c>
    </row>
    <row r="121" spans="1:5" x14ac:dyDescent="0.25">
      <c r="A121" s="498" t="s">
        <v>907</v>
      </c>
      <c r="B121" s="1587">
        <v>2</v>
      </c>
      <c r="C121" s="1587"/>
      <c r="D121" s="1588">
        <v>6975000</v>
      </c>
      <c r="E121" s="190">
        <v>14250000</v>
      </c>
    </row>
    <row r="122" spans="1:5" x14ac:dyDescent="0.25">
      <c r="A122" s="498" t="s">
        <v>909</v>
      </c>
      <c r="B122" s="1587">
        <v>3</v>
      </c>
      <c r="C122" s="1587">
        <v>1</v>
      </c>
      <c r="D122" s="1588">
        <v>13776697.699999999</v>
      </c>
      <c r="E122" s="190">
        <v>13987531.033333335</v>
      </c>
    </row>
    <row r="123" spans="1:5" x14ac:dyDescent="0.25">
      <c r="A123" s="497" t="s">
        <v>107</v>
      </c>
      <c r="B123" s="1587">
        <v>85</v>
      </c>
      <c r="C123" s="1587"/>
      <c r="D123" s="1588">
        <v>10584274.24242424</v>
      </c>
      <c r="E123" s="190">
        <v>11195279.149739891</v>
      </c>
    </row>
    <row r="124" spans="1:5" x14ac:dyDescent="0.25">
      <c r="A124" s="498" t="s">
        <v>77</v>
      </c>
      <c r="B124" s="1587">
        <v>38</v>
      </c>
      <c r="C124" s="1587"/>
      <c r="D124" s="1588">
        <v>11348613.63636365</v>
      </c>
      <c r="E124" s="190">
        <v>12032855.11363635</v>
      </c>
    </row>
    <row r="125" spans="1:5" x14ac:dyDescent="0.25">
      <c r="A125" s="498" t="s">
        <v>110</v>
      </c>
      <c r="B125" s="1587">
        <v>7</v>
      </c>
      <c r="C125" s="1587"/>
      <c r="D125" s="1588">
        <v>8624000</v>
      </c>
      <c r="E125" s="190">
        <v>9127833.4166666493</v>
      </c>
    </row>
    <row r="126" spans="1:5" x14ac:dyDescent="0.25">
      <c r="A126" s="498" t="s">
        <v>76</v>
      </c>
      <c r="B126" s="1587">
        <v>21</v>
      </c>
      <c r="C126" s="1587"/>
      <c r="D126" s="1588">
        <v>10766081.8181818</v>
      </c>
      <c r="E126" s="190">
        <v>12278486.36813635</v>
      </c>
    </row>
    <row r="127" spans="1:5" x14ac:dyDescent="0.25">
      <c r="A127" s="498" t="s">
        <v>92</v>
      </c>
      <c r="B127" s="1587">
        <v>5</v>
      </c>
      <c r="C127" s="1587"/>
      <c r="D127" s="1588">
        <v>11905916.666666649</v>
      </c>
      <c r="E127" s="190">
        <v>12220666.666666649</v>
      </c>
    </row>
    <row r="128" spans="1:5" x14ac:dyDescent="0.25">
      <c r="A128" s="498" t="s">
        <v>531</v>
      </c>
      <c r="B128" s="1587">
        <v>11</v>
      </c>
      <c r="C128" s="1587"/>
      <c r="D128" s="1588">
        <v>11841783.333333351</v>
      </c>
      <c r="E128" s="190">
        <v>12187333.333333351</v>
      </c>
    </row>
    <row r="129" spans="1:5" x14ac:dyDescent="0.25">
      <c r="A129" s="498" t="s">
        <v>994</v>
      </c>
      <c r="B129" s="1587">
        <v>3</v>
      </c>
      <c r="C129" s="1587"/>
      <c r="D129" s="1588">
        <v>9019250</v>
      </c>
      <c r="E129" s="190">
        <v>9324500</v>
      </c>
    </row>
    <row r="130" spans="1:5" x14ac:dyDescent="0.25">
      <c r="A130" s="497" t="s">
        <v>488</v>
      </c>
      <c r="B130" s="1587">
        <v>8</v>
      </c>
      <c r="C130" s="1587"/>
      <c r="D130" s="1588">
        <v>11625000</v>
      </c>
      <c r="E130" s="190">
        <v>12637500</v>
      </c>
    </row>
    <row r="131" spans="1:5" x14ac:dyDescent="0.25">
      <c r="A131" s="498" t="s">
        <v>905</v>
      </c>
      <c r="B131" s="1587">
        <v>1</v>
      </c>
      <c r="C131" s="1587"/>
      <c r="D131" s="1588">
        <v>9300000</v>
      </c>
      <c r="E131" s="190">
        <v>9600000</v>
      </c>
    </row>
    <row r="132" spans="1:5" x14ac:dyDescent="0.25">
      <c r="A132" s="498" t="s">
        <v>1019</v>
      </c>
      <c r="B132" s="1587">
        <v>1</v>
      </c>
      <c r="C132" s="1587"/>
      <c r="D132" s="1588">
        <v>13950000</v>
      </c>
      <c r="E132" s="190">
        <v>14250000</v>
      </c>
    </row>
    <row r="133" spans="1:5" x14ac:dyDescent="0.25">
      <c r="A133" s="498" t="s">
        <v>1204</v>
      </c>
      <c r="B133" s="1587">
        <v>6</v>
      </c>
      <c r="C133" s="1587"/>
      <c r="D133" s="1588">
        <v>11625000</v>
      </c>
      <c r="E133" s="190">
        <v>13350000</v>
      </c>
    </row>
    <row r="134" spans="1:5" x14ac:dyDescent="0.25">
      <c r="A134" s="497" t="s">
        <v>514</v>
      </c>
      <c r="B134" s="1587">
        <v>28</v>
      </c>
      <c r="C134" s="1587"/>
      <c r="D134" s="1588">
        <v>9961468.3862433881</v>
      </c>
      <c r="E134" s="190">
        <v>11089960.714285716</v>
      </c>
    </row>
    <row r="135" spans="1:5" x14ac:dyDescent="0.25">
      <c r="A135" s="498" t="s">
        <v>672</v>
      </c>
      <c r="B135" s="1587">
        <v>13</v>
      </c>
      <c r="C135" s="1587"/>
      <c r="D135" s="1588">
        <v>10544569.44444445</v>
      </c>
      <c r="E135" s="190">
        <v>10939875</v>
      </c>
    </row>
    <row r="136" spans="1:5" x14ac:dyDescent="0.25">
      <c r="A136" s="498" t="s">
        <v>1036</v>
      </c>
      <c r="B136" s="1587">
        <v>12</v>
      </c>
      <c r="C136" s="1587"/>
      <c r="D136" s="1588">
        <v>10072585.714285715</v>
      </c>
      <c r="E136" s="190">
        <v>12762757.142857149</v>
      </c>
    </row>
    <row r="137" spans="1:5" x14ac:dyDescent="0.25">
      <c r="A137" s="498" t="s">
        <v>514</v>
      </c>
      <c r="B137" s="1587">
        <v>3</v>
      </c>
      <c r="C137" s="1587"/>
      <c r="D137" s="1588">
        <v>9267250</v>
      </c>
      <c r="E137" s="190">
        <v>9567250</v>
      </c>
    </row>
    <row r="138" spans="1:5" x14ac:dyDescent="0.25">
      <c r="A138" s="497" t="s">
        <v>884</v>
      </c>
      <c r="B138" s="1587">
        <v>33</v>
      </c>
      <c r="C138" s="1587"/>
      <c r="D138" s="1588">
        <v>11515877.5</v>
      </c>
      <c r="E138" s="190">
        <v>12227236.31848333</v>
      </c>
    </row>
    <row r="139" spans="1:5" x14ac:dyDescent="0.25">
      <c r="A139" s="498" t="s">
        <v>884</v>
      </c>
      <c r="B139" s="1587">
        <v>10</v>
      </c>
      <c r="C139" s="1587"/>
      <c r="D139" s="1588">
        <v>12072562.5</v>
      </c>
      <c r="E139" s="190">
        <v>12501750</v>
      </c>
    </row>
    <row r="140" spans="1:5" x14ac:dyDescent="0.25">
      <c r="A140" s="498" t="s">
        <v>904</v>
      </c>
      <c r="B140" s="1587">
        <v>9</v>
      </c>
      <c r="C140" s="1587"/>
      <c r="D140" s="1588">
        <v>11709825</v>
      </c>
      <c r="E140" s="190">
        <v>13155438.653749999</v>
      </c>
    </row>
    <row r="141" spans="1:5" x14ac:dyDescent="0.25">
      <c r="A141" s="498" t="s">
        <v>911</v>
      </c>
      <c r="B141" s="1587">
        <v>4</v>
      </c>
      <c r="C141" s="1587"/>
      <c r="D141" s="1588">
        <v>10667166.666666649</v>
      </c>
      <c r="E141" s="190">
        <v>11291666.666666649</v>
      </c>
    </row>
    <row r="142" spans="1:5" x14ac:dyDescent="0.25">
      <c r="A142" s="498" t="s">
        <v>1255</v>
      </c>
      <c r="B142" s="1587">
        <v>2</v>
      </c>
      <c r="C142" s="1587"/>
      <c r="D142" s="1588">
        <v>11608500</v>
      </c>
      <c r="E142" s="190">
        <v>11908500</v>
      </c>
    </row>
    <row r="143" spans="1:5" x14ac:dyDescent="0.25">
      <c r="A143" s="498" t="s">
        <v>1256</v>
      </c>
      <c r="B143" s="1587">
        <v>3</v>
      </c>
      <c r="C143" s="1587"/>
      <c r="D143" s="1588">
        <v>10022666.6666667</v>
      </c>
      <c r="E143" s="190">
        <v>11150000</v>
      </c>
    </row>
    <row r="144" spans="1:5" x14ac:dyDescent="0.25">
      <c r="A144" s="498" t="s">
        <v>1257</v>
      </c>
      <c r="B144" s="1587">
        <v>5</v>
      </c>
      <c r="C144" s="1587"/>
      <c r="D144" s="1588">
        <v>13020000</v>
      </c>
      <c r="E144" s="190">
        <v>13407652.544</v>
      </c>
    </row>
    <row r="145" spans="1:5" x14ac:dyDescent="0.25">
      <c r="A145" s="496" t="s">
        <v>74</v>
      </c>
      <c r="B145" s="1587">
        <v>78</v>
      </c>
      <c r="C145" s="1587"/>
      <c r="D145" s="1588">
        <v>11216240.990990991</v>
      </c>
      <c r="E145" s="190">
        <v>12605505.987409912</v>
      </c>
    </row>
    <row r="146" spans="1:5" x14ac:dyDescent="0.25">
      <c r="A146" s="497" t="s">
        <v>72</v>
      </c>
      <c r="B146" s="1587">
        <v>7</v>
      </c>
      <c r="C146" s="1587"/>
      <c r="D146" s="1588">
        <v>11766571.428571429</v>
      </c>
      <c r="E146" s="190">
        <v>12284285.714285715</v>
      </c>
    </row>
    <row r="147" spans="1:5" x14ac:dyDescent="0.25">
      <c r="A147" s="498" t="s">
        <v>796</v>
      </c>
      <c r="B147" s="1587">
        <v>2</v>
      </c>
      <c r="C147" s="1587"/>
      <c r="D147" s="1588">
        <v>13950000</v>
      </c>
      <c r="E147" s="190">
        <v>14250000</v>
      </c>
    </row>
    <row r="148" spans="1:5" x14ac:dyDescent="0.25">
      <c r="A148" s="498" t="s">
        <v>885</v>
      </c>
      <c r="B148" s="1587">
        <v>2</v>
      </c>
      <c r="C148" s="1587"/>
      <c r="D148" s="1588">
        <v>13950000</v>
      </c>
      <c r="E148" s="190">
        <v>14345000</v>
      </c>
    </row>
    <row r="149" spans="1:5" x14ac:dyDescent="0.25">
      <c r="A149" s="498" t="s">
        <v>72</v>
      </c>
      <c r="B149" s="1587">
        <v>1</v>
      </c>
      <c r="C149" s="1587"/>
      <c r="D149" s="1588">
        <v>9300000</v>
      </c>
      <c r="E149" s="190">
        <v>9600000</v>
      </c>
    </row>
    <row r="150" spans="1:5" x14ac:dyDescent="0.25">
      <c r="A150" s="498" t="s">
        <v>1042</v>
      </c>
      <c r="B150" s="1587">
        <v>1</v>
      </c>
      <c r="C150" s="1587"/>
      <c r="D150" s="1588">
        <v>7993000</v>
      </c>
      <c r="E150" s="190">
        <v>9600000</v>
      </c>
    </row>
    <row r="151" spans="1:5" x14ac:dyDescent="0.25">
      <c r="A151" s="498" t="s">
        <v>1206</v>
      </c>
      <c r="B151" s="1587">
        <v>1</v>
      </c>
      <c r="C151" s="1587"/>
      <c r="D151" s="1588">
        <v>9273000</v>
      </c>
      <c r="E151" s="190">
        <v>9600000</v>
      </c>
    </row>
    <row r="152" spans="1:5" x14ac:dyDescent="0.25">
      <c r="A152" s="497" t="s">
        <v>87</v>
      </c>
      <c r="B152" s="1587">
        <v>9</v>
      </c>
      <c r="C152" s="1587"/>
      <c r="D152" s="1588">
        <v>12090000</v>
      </c>
      <c r="E152" s="190">
        <v>13300000</v>
      </c>
    </row>
    <row r="153" spans="1:5" x14ac:dyDescent="0.25">
      <c r="A153" s="498" t="s">
        <v>892</v>
      </c>
      <c r="B153" s="1587">
        <v>4</v>
      </c>
      <c r="C153" s="1587"/>
      <c r="D153" s="1588">
        <v>9300000</v>
      </c>
      <c r="E153" s="190">
        <v>11875000</v>
      </c>
    </row>
    <row r="154" spans="1:5" x14ac:dyDescent="0.25">
      <c r="A154" s="498" t="s">
        <v>1027</v>
      </c>
      <c r="B154" s="1587">
        <v>1</v>
      </c>
      <c r="C154" s="1587"/>
      <c r="D154" s="1588">
        <v>13950000</v>
      </c>
      <c r="E154" s="190">
        <v>14250000</v>
      </c>
    </row>
    <row r="155" spans="1:5" x14ac:dyDescent="0.25">
      <c r="A155" s="498" t="s">
        <v>1043</v>
      </c>
      <c r="B155" s="1587">
        <v>2</v>
      </c>
      <c r="C155" s="1587"/>
      <c r="D155" s="1588">
        <v>13950000</v>
      </c>
      <c r="E155" s="190">
        <v>14250000</v>
      </c>
    </row>
    <row r="156" spans="1:5" x14ac:dyDescent="0.25">
      <c r="A156" s="498" t="s">
        <v>1280</v>
      </c>
      <c r="B156" s="1587">
        <v>2</v>
      </c>
      <c r="C156" s="1587"/>
      <c r="D156" s="1588">
        <v>13950000</v>
      </c>
      <c r="E156" s="190">
        <v>14250000</v>
      </c>
    </row>
    <row r="157" spans="1:5" x14ac:dyDescent="0.25">
      <c r="A157" s="497" t="s">
        <v>97</v>
      </c>
      <c r="B157" s="1587">
        <v>8</v>
      </c>
      <c r="C157" s="1587"/>
      <c r="D157" s="1588">
        <v>12555000</v>
      </c>
      <c r="E157" s="190">
        <v>12872500</v>
      </c>
    </row>
    <row r="158" spans="1:5" x14ac:dyDescent="0.25">
      <c r="A158" s="498" t="s">
        <v>603</v>
      </c>
      <c r="B158" s="1587">
        <v>5</v>
      </c>
      <c r="C158" s="1587"/>
      <c r="D158" s="1588">
        <v>12787500</v>
      </c>
      <c r="E158" s="190">
        <v>13131250</v>
      </c>
    </row>
    <row r="159" spans="1:5" x14ac:dyDescent="0.25">
      <c r="A159" s="498" t="s">
        <v>97</v>
      </c>
      <c r="B159" s="1587">
        <v>2</v>
      </c>
      <c r="C159" s="1587"/>
      <c r="D159" s="1588">
        <v>13950000</v>
      </c>
      <c r="E159" s="190">
        <v>14250000</v>
      </c>
    </row>
    <row r="160" spans="1:5" x14ac:dyDescent="0.25">
      <c r="A160" s="498" t="s">
        <v>1252</v>
      </c>
      <c r="B160" s="1587">
        <v>1</v>
      </c>
      <c r="C160" s="1587"/>
      <c r="D160" s="1588">
        <v>9300000</v>
      </c>
      <c r="E160" s="190">
        <v>9600000</v>
      </c>
    </row>
    <row r="161" spans="1:5" x14ac:dyDescent="0.25">
      <c r="A161" s="497" t="s">
        <v>75</v>
      </c>
      <c r="B161" s="1587">
        <v>10</v>
      </c>
      <c r="C161" s="1587"/>
      <c r="D161" s="1588">
        <v>11959375</v>
      </c>
      <c r="E161" s="190">
        <v>12312500</v>
      </c>
    </row>
    <row r="162" spans="1:5" x14ac:dyDescent="0.25">
      <c r="A162" s="498" t="s">
        <v>903</v>
      </c>
      <c r="B162" s="1587">
        <v>5</v>
      </c>
      <c r="C162" s="1587"/>
      <c r="D162" s="1588">
        <v>13175000</v>
      </c>
      <c r="E162" s="190">
        <v>13475000</v>
      </c>
    </row>
    <row r="163" spans="1:5" x14ac:dyDescent="0.25">
      <c r="A163" s="498" t="s">
        <v>1016</v>
      </c>
      <c r="B163" s="1587">
        <v>2</v>
      </c>
      <c r="C163" s="1587"/>
      <c r="D163" s="1588">
        <v>9087500</v>
      </c>
      <c r="E163" s="190">
        <v>9600000</v>
      </c>
    </row>
    <row r="164" spans="1:5" x14ac:dyDescent="0.25">
      <c r="A164" s="498" t="s">
        <v>1430</v>
      </c>
      <c r="B164" s="1587">
        <v>3</v>
      </c>
      <c r="C164" s="1587"/>
      <c r="D164" s="1588">
        <v>12400000</v>
      </c>
      <c r="E164" s="190">
        <v>12700000</v>
      </c>
    </row>
    <row r="165" spans="1:5" x14ac:dyDescent="0.25">
      <c r="A165" s="497" t="s">
        <v>74</v>
      </c>
      <c r="B165" s="1587">
        <v>2</v>
      </c>
      <c r="C165" s="1587"/>
      <c r="D165" s="1588">
        <v>9263500</v>
      </c>
      <c r="E165" s="190">
        <v>9600000</v>
      </c>
    </row>
    <row r="166" spans="1:5" x14ac:dyDescent="0.25">
      <c r="A166" s="498" t="s">
        <v>1029</v>
      </c>
      <c r="B166" s="1587">
        <v>2</v>
      </c>
      <c r="C166" s="1587"/>
      <c r="D166" s="1588">
        <v>9263500</v>
      </c>
      <c r="E166" s="190">
        <v>9600000</v>
      </c>
    </row>
    <row r="167" spans="1:5" x14ac:dyDescent="0.25">
      <c r="A167" s="497" t="s">
        <v>785</v>
      </c>
      <c r="B167" s="1587">
        <v>9</v>
      </c>
      <c r="C167" s="1587"/>
      <c r="D167" s="1588">
        <v>10452416.666666649</v>
      </c>
      <c r="E167" s="190">
        <v>10762500</v>
      </c>
    </row>
    <row r="168" spans="1:5" x14ac:dyDescent="0.25">
      <c r="A168" s="498" t="s">
        <v>785</v>
      </c>
      <c r="B168" s="1587">
        <v>9</v>
      </c>
      <c r="C168" s="1587"/>
      <c r="D168" s="1588">
        <v>10452416.666666649</v>
      </c>
      <c r="E168" s="190">
        <v>10762500</v>
      </c>
    </row>
    <row r="169" spans="1:5" x14ac:dyDescent="0.25">
      <c r="A169" s="497" t="s">
        <v>786</v>
      </c>
      <c r="B169" s="1587">
        <v>22</v>
      </c>
      <c r="C169" s="1587"/>
      <c r="D169" s="1588">
        <v>9563011.9047619049</v>
      </c>
      <c r="E169" s="190">
        <v>14500174.504880955</v>
      </c>
    </row>
    <row r="170" spans="1:5" x14ac:dyDescent="0.25">
      <c r="A170" s="498" t="s">
        <v>908</v>
      </c>
      <c r="B170" s="1587">
        <v>10</v>
      </c>
      <c r="C170" s="1587"/>
      <c r="D170" s="1588">
        <v>9765000</v>
      </c>
      <c r="E170" s="190">
        <v>12390000</v>
      </c>
    </row>
    <row r="171" spans="1:5" x14ac:dyDescent="0.25">
      <c r="A171" s="498" t="s">
        <v>955</v>
      </c>
      <c r="B171" s="1587">
        <v>4</v>
      </c>
      <c r="C171" s="1587"/>
      <c r="D171" s="1588">
        <v>8063166.6666666651</v>
      </c>
      <c r="E171" s="190">
        <v>22143920.313333347</v>
      </c>
    </row>
    <row r="172" spans="1:5" x14ac:dyDescent="0.25">
      <c r="A172" s="498" t="s">
        <v>1253</v>
      </c>
      <c r="B172" s="1587">
        <v>4</v>
      </c>
      <c r="C172" s="1587"/>
      <c r="D172" s="1588">
        <v>10459000</v>
      </c>
      <c r="E172" s="190">
        <v>10808711.147500001</v>
      </c>
    </row>
    <row r="173" spans="1:5" x14ac:dyDescent="0.25">
      <c r="A173" s="498" t="s">
        <v>1376</v>
      </c>
      <c r="B173" s="1587">
        <v>4</v>
      </c>
      <c r="C173" s="1587"/>
      <c r="D173" s="1588">
        <v>10366750</v>
      </c>
      <c r="E173" s="190">
        <v>10815958.612500001</v>
      </c>
    </row>
    <row r="174" spans="1:5" x14ac:dyDescent="0.25">
      <c r="A174" s="497" t="s">
        <v>954</v>
      </c>
      <c r="B174" s="1587">
        <v>5</v>
      </c>
      <c r="C174" s="1587"/>
      <c r="D174" s="1588">
        <v>10931333.333333334</v>
      </c>
      <c r="E174" s="190">
        <v>11666666.666666666</v>
      </c>
    </row>
    <row r="175" spans="1:5" x14ac:dyDescent="0.25">
      <c r="A175" s="498" t="s">
        <v>1103</v>
      </c>
      <c r="B175" s="1587">
        <v>1</v>
      </c>
      <c r="C175" s="1587"/>
      <c r="D175" s="1588">
        <v>8077000</v>
      </c>
      <c r="E175" s="190">
        <v>9600000</v>
      </c>
    </row>
    <row r="176" spans="1:5" x14ac:dyDescent="0.25">
      <c r="A176" s="498" t="s">
        <v>954</v>
      </c>
      <c r="B176" s="1587">
        <v>4</v>
      </c>
      <c r="C176" s="1587"/>
      <c r="D176" s="1588">
        <v>12358500</v>
      </c>
      <c r="E176" s="190">
        <v>12700000</v>
      </c>
    </row>
    <row r="177" spans="1:5" x14ac:dyDescent="0.25">
      <c r="A177" s="497" t="s">
        <v>1018</v>
      </c>
      <c r="B177" s="1587">
        <v>5</v>
      </c>
      <c r="C177" s="1587"/>
      <c r="D177" s="1588">
        <v>11227500</v>
      </c>
      <c r="E177" s="190">
        <v>11537500</v>
      </c>
    </row>
    <row r="178" spans="1:5" x14ac:dyDescent="0.25">
      <c r="A178" s="498" t="s">
        <v>1018</v>
      </c>
      <c r="B178" s="1587">
        <v>5</v>
      </c>
      <c r="C178" s="1587"/>
      <c r="D178" s="1588">
        <v>11227500</v>
      </c>
      <c r="E178" s="190">
        <v>11537500</v>
      </c>
    </row>
    <row r="179" spans="1:5" x14ac:dyDescent="0.25">
      <c r="A179" s="497" t="s">
        <v>1028</v>
      </c>
      <c r="B179" s="1587">
        <v>1</v>
      </c>
      <c r="C179" s="1587"/>
      <c r="D179" s="1588">
        <v>9214000</v>
      </c>
      <c r="E179" s="190">
        <v>9600000</v>
      </c>
    </row>
    <row r="180" spans="1:5" x14ac:dyDescent="0.25">
      <c r="A180" s="498" t="s">
        <v>1365</v>
      </c>
      <c r="B180" s="1587">
        <v>1</v>
      </c>
      <c r="C180" s="1587"/>
      <c r="D180" s="1588">
        <v>9214000</v>
      </c>
      <c r="E180" s="190">
        <v>9600000</v>
      </c>
    </row>
    <row r="181" spans="1:5" x14ac:dyDescent="0.25">
      <c r="A181" s="496" t="s">
        <v>103</v>
      </c>
      <c r="B181" s="1587">
        <v>52</v>
      </c>
      <c r="C181" s="1587"/>
      <c r="D181" s="1588">
        <v>9526245.7142857146</v>
      </c>
      <c r="E181" s="190">
        <v>10840173.176019048</v>
      </c>
    </row>
    <row r="182" spans="1:5" x14ac:dyDescent="0.25">
      <c r="A182" s="497" t="s">
        <v>94</v>
      </c>
      <c r="B182" s="1587">
        <v>2</v>
      </c>
      <c r="C182" s="1587"/>
      <c r="D182" s="1588">
        <v>13950000</v>
      </c>
      <c r="E182" s="190">
        <v>14250000</v>
      </c>
    </row>
    <row r="183" spans="1:5" x14ac:dyDescent="0.25">
      <c r="A183" s="498" t="s">
        <v>1260</v>
      </c>
      <c r="B183" s="1587">
        <v>2</v>
      </c>
      <c r="C183" s="1587"/>
      <c r="D183" s="1588">
        <v>13950000</v>
      </c>
      <c r="E183" s="190">
        <v>14250000</v>
      </c>
    </row>
    <row r="184" spans="1:5" x14ac:dyDescent="0.25">
      <c r="A184" s="497" t="s">
        <v>109</v>
      </c>
      <c r="B184" s="1587">
        <v>16</v>
      </c>
      <c r="C184" s="1587"/>
      <c r="D184" s="1588">
        <v>9401450</v>
      </c>
      <c r="E184" s="190">
        <v>12715590.543833338</v>
      </c>
    </row>
    <row r="185" spans="1:5" x14ac:dyDescent="0.25">
      <c r="A185" s="498" t="s">
        <v>82</v>
      </c>
      <c r="B185" s="1587">
        <v>1</v>
      </c>
      <c r="C185" s="1587"/>
      <c r="D185" s="1588">
        <v>9195000</v>
      </c>
      <c r="E185" s="190">
        <v>9600000</v>
      </c>
    </row>
    <row r="186" spans="1:5" x14ac:dyDescent="0.25">
      <c r="A186" s="498" t="s">
        <v>782</v>
      </c>
      <c r="B186" s="1587">
        <v>2</v>
      </c>
      <c r="C186" s="1587"/>
      <c r="D186" s="1588">
        <v>9293000</v>
      </c>
      <c r="E186" s="190">
        <v>9649528.8449999988</v>
      </c>
    </row>
    <row r="187" spans="1:5" x14ac:dyDescent="0.25">
      <c r="A187" s="498" t="s">
        <v>791</v>
      </c>
      <c r="B187" s="1587">
        <v>8</v>
      </c>
      <c r="C187" s="1587"/>
      <c r="D187" s="1588">
        <v>11624300</v>
      </c>
      <c r="E187" s="190">
        <v>15243833.330333348</v>
      </c>
    </row>
    <row r="188" spans="1:5" x14ac:dyDescent="0.25">
      <c r="A188" s="498" t="s">
        <v>801</v>
      </c>
      <c r="B188" s="1587">
        <v>2</v>
      </c>
      <c r="C188" s="1587"/>
      <c r="D188" s="1588">
        <v>8038000</v>
      </c>
      <c r="E188" s="190">
        <v>20913000</v>
      </c>
    </row>
    <row r="189" spans="1:5" x14ac:dyDescent="0.25">
      <c r="A189" s="498" t="s">
        <v>886</v>
      </c>
      <c r="B189" s="1587">
        <v>2</v>
      </c>
      <c r="C189" s="1587"/>
      <c r="D189" s="1588">
        <v>6975000</v>
      </c>
      <c r="E189" s="190">
        <v>11825000</v>
      </c>
    </row>
    <row r="190" spans="1:5" x14ac:dyDescent="0.25">
      <c r="A190" s="498" t="s">
        <v>958</v>
      </c>
      <c r="B190" s="1587">
        <v>1</v>
      </c>
      <c r="C190" s="1587"/>
      <c r="D190" s="1588">
        <v>9169000</v>
      </c>
      <c r="E190" s="190">
        <v>9600000</v>
      </c>
    </row>
    <row r="191" spans="1:5" x14ac:dyDescent="0.25">
      <c r="A191" s="497" t="s">
        <v>790</v>
      </c>
      <c r="B191" s="1587">
        <v>2</v>
      </c>
      <c r="C191" s="1587"/>
      <c r="D191" s="1588">
        <v>9192500</v>
      </c>
      <c r="E191" s="190">
        <v>9600000</v>
      </c>
    </row>
    <row r="192" spans="1:5" x14ac:dyDescent="0.25">
      <c r="A192" s="498" t="s">
        <v>1188</v>
      </c>
      <c r="B192" s="1587">
        <v>1</v>
      </c>
      <c r="C192" s="1587"/>
      <c r="D192" s="1588">
        <v>9085000</v>
      </c>
      <c r="E192" s="190">
        <v>9600000</v>
      </c>
    </row>
    <row r="193" spans="1:5" x14ac:dyDescent="0.25">
      <c r="A193" s="498" t="s">
        <v>95</v>
      </c>
      <c r="B193" s="1587">
        <v>1</v>
      </c>
      <c r="C193" s="1587"/>
      <c r="D193" s="1588">
        <v>9300000</v>
      </c>
      <c r="E193" s="190">
        <v>9600000</v>
      </c>
    </row>
    <row r="194" spans="1:5" x14ac:dyDescent="0.25">
      <c r="A194" s="497" t="s">
        <v>797</v>
      </c>
      <c r="B194" s="1587">
        <v>13</v>
      </c>
      <c r="C194" s="1587"/>
      <c r="D194" s="1588">
        <v>8912875</v>
      </c>
      <c r="E194" s="190">
        <v>10552167.10125</v>
      </c>
    </row>
    <row r="195" spans="1:5" x14ac:dyDescent="0.25">
      <c r="A195" s="498" t="s">
        <v>1243</v>
      </c>
      <c r="B195" s="1587">
        <v>3</v>
      </c>
      <c r="C195" s="1587"/>
      <c r="D195" s="1588">
        <v>9222750</v>
      </c>
      <c r="E195" s="190">
        <v>9600000</v>
      </c>
    </row>
    <row r="196" spans="1:5" x14ac:dyDescent="0.25">
      <c r="A196" s="498" t="s">
        <v>1244</v>
      </c>
      <c r="B196" s="1587">
        <v>3</v>
      </c>
      <c r="C196" s="1587"/>
      <c r="D196" s="1588">
        <v>8137500</v>
      </c>
      <c r="E196" s="190">
        <v>10762500</v>
      </c>
    </row>
    <row r="197" spans="1:5" x14ac:dyDescent="0.25">
      <c r="A197" s="498" t="s">
        <v>1299</v>
      </c>
      <c r="B197" s="1587">
        <v>3</v>
      </c>
      <c r="C197" s="1587"/>
      <c r="D197" s="1588">
        <v>9193750</v>
      </c>
      <c r="E197" s="190">
        <v>12246168.405000001</v>
      </c>
    </row>
    <row r="198" spans="1:5" x14ac:dyDescent="0.25">
      <c r="A198" s="498" t="s">
        <v>1427</v>
      </c>
      <c r="B198" s="1587">
        <v>4</v>
      </c>
      <c r="C198" s="1587"/>
      <c r="D198" s="1588">
        <v>9097500</v>
      </c>
      <c r="E198" s="190">
        <v>9600000</v>
      </c>
    </row>
    <row r="199" spans="1:5" x14ac:dyDescent="0.25">
      <c r="A199" s="497" t="s">
        <v>877</v>
      </c>
      <c r="B199" s="1587">
        <v>2</v>
      </c>
      <c r="C199" s="1587"/>
      <c r="D199" s="1588">
        <v>9286500</v>
      </c>
      <c r="E199" s="190">
        <v>9600000</v>
      </c>
    </row>
    <row r="200" spans="1:5" x14ac:dyDescent="0.25">
      <c r="A200" s="498" t="s">
        <v>877</v>
      </c>
      <c r="B200" s="1587">
        <v>1</v>
      </c>
      <c r="C200" s="1587"/>
      <c r="D200" s="1588">
        <v>9273000</v>
      </c>
      <c r="E200" s="190">
        <v>9600000</v>
      </c>
    </row>
    <row r="201" spans="1:5" x14ac:dyDescent="0.25">
      <c r="A201" s="498" t="s">
        <v>1439</v>
      </c>
      <c r="B201" s="1587">
        <v>1</v>
      </c>
      <c r="C201" s="1587"/>
      <c r="D201" s="1588">
        <v>9300000</v>
      </c>
      <c r="E201" s="190">
        <v>9600000</v>
      </c>
    </row>
    <row r="202" spans="1:5" x14ac:dyDescent="0.25">
      <c r="A202" s="497" t="s">
        <v>103</v>
      </c>
      <c r="B202" s="1587">
        <v>4</v>
      </c>
      <c r="C202" s="1587"/>
      <c r="D202" s="1588">
        <v>9046333.333333334</v>
      </c>
      <c r="E202" s="190">
        <v>9346333.333333334</v>
      </c>
    </row>
    <row r="203" spans="1:5" x14ac:dyDescent="0.25">
      <c r="A203" s="498" t="s">
        <v>997</v>
      </c>
      <c r="B203" s="1587">
        <v>2</v>
      </c>
      <c r="C203" s="1587"/>
      <c r="D203" s="1588">
        <v>9300000</v>
      </c>
      <c r="E203" s="190">
        <v>9600000</v>
      </c>
    </row>
    <row r="204" spans="1:5" x14ac:dyDescent="0.25">
      <c r="A204" s="498" t="s">
        <v>1202</v>
      </c>
      <c r="B204" s="1587">
        <v>2</v>
      </c>
      <c r="C204" s="1587"/>
      <c r="D204" s="1588">
        <v>8919500</v>
      </c>
      <c r="E204" s="190">
        <v>9219500</v>
      </c>
    </row>
    <row r="205" spans="1:5" x14ac:dyDescent="0.25">
      <c r="A205" s="497" t="s">
        <v>1037</v>
      </c>
      <c r="B205" s="1587">
        <v>7</v>
      </c>
      <c r="C205" s="1587"/>
      <c r="D205" s="1588">
        <v>9757700</v>
      </c>
      <c r="E205" s="190">
        <v>10065000</v>
      </c>
    </row>
    <row r="206" spans="1:5" x14ac:dyDescent="0.25">
      <c r="A206" s="498" t="s">
        <v>1044</v>
      </c>
      <c r="B206" s="1587">
        <v>2</v>
      </c>
      <c r="C206" s="1587"/>
      <c r="D206" s="1588">
        <v>9263500</v>
      </c>
      <c r="E206" s="190">
        <v>9600000</v>
      </c>
    </row>
    <row r="207" spans="1:5" x14ac:dyDescent="0.25">
      <c r="A207" s="498" t="s">
        <v>1240</v>
      </c>
      <c r="B207" s="1587">
        <v>2</v>
      </c>
      <c r="C207" s="1587"/>
      <c r="D207" s="1588">
        <v>9300000</v>
      </c>
      <c r="E207" s="190">
        <v>9600000</v>
      </c>
    </row>
    <row r="208" spans="1:5" x14ac:dyDescent="0.25">
      <c r="A208" s="498" t="s">
        <v>1316</v>
      </c>
      <c r="B208" s="1587">
        <v>2</v>
      </c>
      <c r="C208" s="1587"/>
      <c r="D208" s="1588">
        <v>11625000</v>
      </c>
      <c r="E208" s="190">
        <v>11925000</v>
      </c>
    </row>
    <row r="209" spans="1:5" x14ac:dyDescent="0.25">
      <c r="A209" s="498" t="s">
        <v>1367</v>
      </c>
      <c r="B209" s="1587">
        <v>1</v>
      </c>
      <c r="C209" s="1587"/>
      <c r="D209" s="1588">
        <v>9300000</v>
      </c>
      <c r="E209" s="190">
        <v>9600000</v>
      </c>
    </row>
    <row r="210" spans="1:5" x14ac:dyDescent="0.25">
      <c r="A210" s="497" t="s">
        <v>1107</v>
      </c>
      <c r="B210" s="1587">
        <v>2</v>
      </c>
      <c r="C210" s="1587"/>
      <c r="D210" s="1588">
        <v>9234500</v>
      </c>
      <c r="E210" s="190">
        <v>9600000</v>
      </c>
    </row>
    <row r="211" spans="1:5" x14ac:dyDescent="0.25">
      <c r="A211" s="498" t="s">
        <v>548</v>
      </c>
      <c r="B211" s="1587">
        <v>1</v>
      </c>
      <c r="C211" s="1587"/>
      <c r="D211" s="1588">
        <v>9300000</v>
      </c>
      <c r="E211" s="190">
        <v>9600000</v>
      </c>
    </row>
    <row r="212" spans="1:5" x14ac:dyDescent="0.25">
      <c r="A212" s="498" t="s">
        <v>800</v>
      </c>
      <c r="B212" s="1587">
        <v>1</v>
      </c>
      <c r="C212" s="1587"/>
      <c r="D212" s="1588">
        <v>9169000</v>
      </c>
      <c r="E212" s="190">
        <v>9600000</v>
      </c>
    </row>
    <row r="213" spans="1:5" x14ac:dyDescent="0.25">
      <c r="A213" s="497" t="s">
        <v>1189</v>
      </c>
      <c r="B213" s="1587">
        <v>1</v>
      </c>
      <c r="C213" s="1587"/>
      <c r="D213" s="1588">
        <v>9300000</v>
      </c>
      <c r="E213" s="190">
        <v>9600000</v>
      </c>
    </row>
    <row r="214" spans="1:5" x14ac:dyDescent="0.25">
      <c r="A214" s="498" t="s">
        <v>1440</v>
      </c>
      <c r="B214" s="1587">
        <v>1</v>
      </c>
      <c r="C214" s="1587"/>
      <c r="D214" s="1588">
        <v>9300000</v>
      </c>
      <c r="E214" s="190">
        <v>9600000</v>
      </c>
    </row>
    <row r="215" spans="1:5" x14ac:dyDescent="0.25">
      <c r="A215" s="497" t="s">
        <v>1195</v>
      </c>
      <c r="B215" s="1587">
        <v>1</v>
      </c>
      <c r="C215" s="1587"/>
      <c r="D215" s="1588">
        <v>9241000</v>
      </c>
      <c r="E215" s="190">
        <v>9600000</v>
      </c>
    </row>
    <row r="216" spans="1:5" x14ac:dyDescent="0.25">
      <c r="A216" s="498" t="s">
        <v>1196</v>
      </c>
      <c r="B216" s="1587">
        <v>1</v>
      </c>
      <c r="C216" s="1587"/>
      <c r="D216" s="1588">
        <v>9241000</v>
      </c>
      <c r="E216" s="190">
        <v>9600000</v>
      </c>
    </row>
    <row r="217" spans="1:5" x14ac:dyDescent="0.25">
      <c r="A217" s="497" t="s">
        <v>1241</v>
      </c>
      <c r="B217" s="1587">
        <v>2</v>
      </c>
      <c r="C217" s="1587"/>
      <c r="D217" s="1588">
        <v>9108500</v>
      </c>
      <c r="E217" s="190">
        <v>9600000</v>
      </c>
    </row>
    <row r="218" spans="1:5" x14ac:dyDescent="0.25">
      <c r="A218" s="498" t="s">
        <v>1242</v>
      </c>
      <c r="B218" s="1587">
        <v>2</v>
      </c>
      <c r="C218" s="1587"/>
      <c r="D218" s="1588">
        <v>9108500</v>
      </c>
      <c r="E218" s="190">
        <v>9600000</v>
      </c>
    </row>
    <row r="219" spans="1:5" x14ac:dyDescent="0.25">
      <c r="A219" s="1590" t="s">
        <v>137</v>
      </c>
      <c r="B219" s="1587">
        <v>8</v>
      </c>
      <c r="C219" s="1587"/>
      <c r="D219" s="1588">
        <v>4976500</v>
      </c>
      <c r="E219" s="190">
        <v>5054277.2162500005</v>
      </c>
    </row>
    <row r="220" spans="1:5" x14ac:dyDescent="0.25">
      <c r="A220" s="496" t="s">
        <v>105</v>
      </c>
      <c r="B220" s="1587">
        <v>4</v>
      </c>
      <c r="C220" s="1587"/>
      <c r="D220" s="1588">
        <v>4174000</v>
      </c>
      <c r="E220" s="190">
        <v>4265164.0549999997</v>
      </c>
    </row>
    <row r="221" spans="1:5" x14ac:dyDescent="0.25">
      <c r="A221" s="497" t="s">
        <v>105</v>
      </c>
      <c r="B221" s="1587">
        <v>4</v>
      </c>
      <c r="C221" s="1587"/>
      <c r="D221" s="1588">
        <v>4174000</v>
      </c>
      <c r="E221" s="190">
        <v>4265164.0549999997</v>
      </c>
    </row>
    <row r="222" spans="1:5" x14ac:dyDescent="0.25">
      <c r="A222" s="498" t="s">
        <v>105</v>
      </c>
      <c r="B222" s="1587">
        <v>4</v>
      </c>
      <c r="C222" s="1587"/>
      <c r="D222" s="1588">
        <v>4174000</v>
      </c>
      <c r="E222" s="190">
        <v>4265164.0549999997</v>
      </c>
    </row>
    <row r="223" spans="1:5" x14ac:dyDescent="0.25">
      <c r="A223" s="496" t="s">
        <v>103</v>
      </c>
      <c r="B223" s="1587">
        <v>4</v>
      </c>
      <c r="C223" s="1587"/>
      <c r="D223" s="1588">
        <v>5779000</v>
      </c>
      <c r="E223" s="190">
        <v>5843390.3775000004</v>
      </c>
    </row>
    <row r="224" spans="1:5" x14ac:dyDescent="0.25">
      <c r="A224" s="497" t="s">
        <v>660</v>
      </c>
      <c r="B224" s="1587">
        <v>4</v>
      </c>
      <c r="C224" s="1587"/>
      <c r="D224" s="1588">
        <v>5779000</v>
      </c>
      <c r="E224" s="190">
        <v>5843390.3775000004</v>
      </c>
    </row>
    <row r="225" spans="1:5" x14ac:dyDescent="0.25">
      <c r="A225" s="498" t="s">
        <v>661</v>
      </c>
      <c r="B225" s="1587">
        <v>4</v>
      </c>
      <c r="C225" s="1587"/>
      <c r="D225" s="1588">
        <v>5779000</v>
      </c>
      <c r="E225" s="190">
        <v>5843390.3775000004</v>
      </c>
    </row>
    <row r="226" spans="1:5" x14ac:dyDescent="0.25">
      <c r="A226" s="1590" t="s">
        <v>100</v>
      </c>
      <c r="B226" s="1587">
        <v>159</v>
      </c>
      <c r="C226" s="1587">
        <v>1</v>
      </c>
      <c r="D226" s="1588">
        <v>9430571.5250000004</v>
      </c>
      <c r="E226" s="190">
        <v>10089668.124833325</v>
      </c>
    </row>
    <row r="227" spans="1:5" x14ac:dyDescent="0.25">
      <c r="A227" s="496" t="s">
        <v>11</v>
      </c>
      <c r="B227" s="1587">
        <v>35</v>
      </c>
      <c r="C227" s="1587">
        <v>1</v>
      </c>
      <c r="D227" s="1588">
        <v>9549898.1730769239</v>
      </c>
      <c r="E227" s="190">
        <v>10336102.219615383</v>
      </c>
    </row>
    <row r="228" spans="1:5" x14ac:dyDescent="0.25">
      <c r="A228" s="497" t="s">
        <v>99</v>
      </c>
      <c r="B228" s="1587">
        <v>5</v>
      </c>
      <c r="C228" s="1587"/>
      <c r="D228" s="1588">
        <v>9274666.666666666</v>
      </c>
      <c r="E228" s="190">
        <v>9600041.6799999997</v>
      </c>
    </row>
    <row r="229" spans="1:5" x14ac:dyDescent="0.25">
      <c r="A229" s="498" t="s">
        <v>800</v>
      </c>
      <c r="B229" s="1587">
        <v>3</v>
      </c>
      <c r="C229" s="1587"/>
      <c r="D229" s="1588">
        <v>9286750</v>
      </c>
      <c r="E229" s="190">
        <v>9597329.6799999997</v>
      </c>
    </row>
    <row r="230" spans="1:5" x14ac:dyDescent="0.25">
      <c r="A230" s="498" t="s">
        <v>1013</v>
      </c>
      <c r="B230" s="1587">
        <v>2</v>
      </c>
      <c r="C230" s="1587"/>
      <c r="D230" s="1588">
        <v>9250500</v>
      </c>
      <c r="E230" s="190">
        <v>9605465.6799999997</v>
      </c>
    </row>
    <row r="231" spans="1:5" x14ac:dyDescent="0.25">
      <c r="A231" s="497" t="s">
        <v>95</v>
      </c>
      <c r="B231" s="1587">
        <v>8</v>
      </c>
      <c r="C231" s="1587"/>
      <c r="D231" s="1588">
        <v>9291750</v>
      </c>
      <c r="E231" s="190">
        <v>9595113.0512499996</v>
      </c>
    </row>
    <row r="232" spans="1:5" x14ac:dyDescent="0.25">
      <c r="A232" s="498" t="s">
        <v>96</v>
      </c>
      <c r="B232" s="1587">
        <v>1</v>
      </c>
      <c r="C232" s="1587"/>
      <c r="D232" s="1588">
        <v>9300000</v>
      </c>
      <c r="E232" s="190">
        <v>9571842.5299999993</v>
      </c>
    </row>
    <row r="233" spans="1:5" x14ac:dyDescent="0.25">
      <c r="A233" s="498" t="s">
        <v>793</v>
      </c>
      <c r="B233" s="1587">
        <v>1</v>
      </c>
      <c r="C233" s="1587"/>
      <c r="D233" s="1588">
        <v>9280000</v>
      </c>
      <c r="E233" s="190">
        <v>9605799.0299999993</v>
      </c>
    </row>
    <row r="234" spans="1:5" x14ac:dyDescent="0.25">
      <c r="A234" s="498" t="s">
        <v>887</v>
      </c>
      <c r="B234" s="1587">
        <v>1</v>
      </c>
      <c r="C234" s="1587"/>
      <c r="D234" s="1588">
        <v>9300000</v>
      </c>
      <c r="E234" s="190">
        <v>9606025.0299999993</v>
      </c>
    </row>
    <row r="235" spans="1:5" x14ac:dyDescent="0.25">
      <c r="A235" s="498" t="s">
        <v>899</v>
      </c>
      <c r="B235" s="1587">
        <v>1</v>
      </c>
      <c r="C235" s="1587"/>
      <c r="D235" s="1588">
        <v>9300000</v>
      </c>
      <c r="E235" s="190">
        <v>9606025.0299999993</v>
      </c>
    </row>
    <row r="236" spans="1:5" x14ac:dyDescent="0.25">
      <c r="A236" s="498" t="s">
        <v>900</v>
      </c>
      <c r="B236" s="1587">
        <v>2</v>
      </c>
      <c r="C236" s="1587"/>
      <c r="D236" s="1588">
        <v>9277000</v>
      </c>
      <c r="E236" s="190">
        <v>9596672.6150000002</v>
      </c>
    </row>
    <row r="237" spans="1:5" x14ac:dyDescent="0.25">
      <c r="A237" s="498" t="s">
        <v>902</v>
      </c>
      <c r="B237" s="1587">
        <v>1</v>
      </c>
      <c r="C237" s="1587"/>
      <c r="D237" s="1588">
        <v>9300000</v>
      </c>
      <c r="E237" s="190">
        <v>9571842.5299999993</v>
      </c>
    </row>
    <row r="238" spans="1:5" x14ac:dyDescent="0.25">
      <c r="A238" s="498" t="s">
        <v>910</v>
      </c>
      <c r="B238" s="1587">
        <v>1</v>
      </c>
      <c r="C238" s="1587"/>
      <c r="D238" s="1588">
        <v>9300000</v>
      </c>
      <c r="E238" s="190">
        <v>9606025.0299999993</v>
      </c>
    </row>
    <row r="239" spans="1:5" x14ac:dyDescent="0.25">
      <c r="A239" s="497" t="s">
        <v>84</v>
      </c>
      <c r="B239" s="1587">
        <v>8</v>
      </c>
      <c r="C239" s="1587"/>
      <c r="D239" s="1588">
        <v>11042875</v>
      </c>
      <c r="E239" s="190">
        <v>11389307.51125</v>
      </c>
    </row>
    <row r="240" spans="1:5" x14ac:dyDescent="0.25">
      <c r="A240" s="498" t="s">
        <v>84</v>
      </c>
      <c r="B240" s="1587">
        <v>2</v>
      </c>
      <c r="C240" s="1587"/>
      <c r="D240" s="1588">
        <v>9300000</v>
      </c>
      <c r="E240" s="190">
        <v>9606025.0299999993</v>
      </c>
    </row>
    <row r="241" spans="1:5" x14ac:dyDescent="0.25">
      <c r="A241" s="498" t="s">
        <v>950</v>
      </c>
      <c r="B241" s="1587">
        <v>2</v>
      </c>
      <c r="C241" s="1587"/>
      <c r="D241" s="1588">
        <v>9296500</v>
      </c>
      <c r="E241" s="190">
        <v>9596892.9649999999</v>
      </c>
    </row>
    <row r="242" spans="1:5" x14ac:dyDescent="0.25">
      <c r="A242" s="498" t="s">
        <v>1010</v>
      </c>
      <c r="B242" s="1587">
        <v>4</v>
      </c>
      <c r="C242" s="1587"/>
      <c r="D242" s="1588">
        <v>12787500</v>
      </c>
      <c r="E242" s="190">
        <v>13177156.025</v>
      </c>
    </row>
    <row r="243" spans="1:5" x14ac:dyDescent="0.25">
      <c r="A243" s="497" t="s">
        <v>523</v>
      </c>
      <c r="B243" s="1587">
        <v>3</v>
      </c>
      <c r="C243" s="1587">
        <v>1</v>
      </c>
      <c r="D243" s="1588">
        <v>10989117.5</v>
      </c>
      <c r="E243" s="190">
        <v>11194383.228333334</v>
      </c>
    </row>
    <row r="244" spans="1:5" x14ac:dyDescent="0.25">
      <c r="A244" s="498" t="s">
        <v>523</v>
      </c>
      <c r="B244" s="1587">
        <v>2</v>
      </c>
      <c r="C244" s="1587"/>
      <c r="D244" s="1588">
        <v>9300000</v>
      </c>
      <c r="E244" s="190">
        <v>9643954.6549999993</v>
      </c>
    </row>
    <row r="245" spans="1:5" x14ac:dyDescent="0.25">
      <c r="A245" s="498" t="s">
        <v>1160</v>
      </c>
      <c r="B245" s="1587">
        <v>1</v>
      </c>
      <c r="C245" s="1587">
        <v>1</v>
      </c>
      <c r="D245" s="1588">
        <v>11833676.25</v>
      </c>
      <c r="E245" s="190">
        <v>11969597.515000001</v>
      </c>
    </row>
    <row r="246" spans="1:5" x14ac:dyDescent="0.25">
      <c r="A246" s="497" t="s">
        <v>798</v>
      </c>
      <c r="B246" s="1587">
        <v>7</v>
      </c>
      <c r="C246" s="1587"/>
      <c r="D246" s="1588">
        <v>8226200</v>
      </c>
      <c r="E246" s="190">
        <v>11061016.338</v>
      </c>
    </row>
    <row r="247" spans="1:5" x14ac:dyDescent="0.25">
      <c r="A247" s="498" t="s">
        <v>798</v>
      </c>
      <c r="B247" s="1587">
        <v>2</v>
      </c>
      <c r="C247" s="1587"/>
      <c r="D247" s="1588">
        <v>8940500</v>
      </c>
      <c r="E247" s="190">
        <v>13187480.704999998</v>
      </c>
    </row>
    <row r="248" spans="1:5" x14ac:dyDescent="0.25">
      <c r="A248" s="498" t="s">
        <v>1023</v>
      </c>
      <c r="B248" s="1587">
        <v>2</v>
      </c>
      <c r="C248" s="1587"/>
      <c r="D248" s="1588">
        <v>4650000</v>
      </c>
      <c r="E248" s="190">
        <v>9718070.2200000007</v>
      </c>
    </row>
    <row r="249" spans="1:5" x14ac:dyDescent="0.25">
      <c r="A249" s="498" t="s">
        <v>1207</v>
      </c>
      <c r="B249" s="1587">
        <v>1</v>
      </c>
      <c r="C249" s="1587"/>
      <c r="D249" s="1588">
        <v>9300000</v>
      </c>
      <c r="E249" s="190">
        <v>9606025.0299999993</v>
      </c>
    </row>
    <row r="250" spans="1:5" x14ac:dyDescent="0.25">
      <c r="A250" s="498" t="s">
        <v>1274</v>
      </c>
      <c r="B250" s="1587">
        <v>2</v>
      </c>
      <c r="C250" s="1587"/>
      <c r="D250" s="1588">
        <v>9300000</v>
      </c>
      <c r="E250" s="190">
        <v>9606025.0299999993</v>
      </c>
    </row>
    <row r="251" spans="1:5" x14ac:dyDescent="0.25">
      <c r="A251" s="497" t="s">
        <v>951</v>
      </c>
      <c r="B251" s="1587">
        <v>1</v>
      </c>
      <c r="C251" s="1587"/>
      <c r="D251" s="1588">
        <v>9300000</v>
      </c>
      <c r="E251" s="190">
        <v>9571842.5299999993</v>
      </c>
    </row>
    <row r="252" spans="1:5" x14ac:dyDescent="0.25">
      <c r="A252" s="498" t="s">
        <v>951</v>
      </c>
      <c r="B252" s="1587">
        <v>1</v>
      </c>
      <c r="C252" s="1587"/>
      <c r="D252" s="1588">
        <v>9300000</v>
      </c>
      <c r="E252" s="190">
        <v>9571842.5299999993</v>
      </c>
    </row>
    <row r="253" spans="1:5" x14ac:dyDescent="0.25">
      <c r="A253" s="497" t="s">
        <v>1271</v>
      </c>
      <c r="B253" s="1587">
        <v>3</v>
      </c>
      <c r="C253" s="1587"/>
      <c r="D253" s="1588">
        <v>9284750</v>
      </c>
      <c r="E253" s="190">
        <v>9580162.1549999993</v>
      </c>
    </row>
    <row r="254" spans="1:5" x14ac:dyDescent="0.25">
      <c r="A254" s="498" t="s">
        <v>1273</v>
      </c>
      <c r="B254" s="1587">
        <v>3</v>
      </c>
      <c r="C254" s="1587"/>
      <c r="D254" s="1588">
        <v>9284750</v>
      </c>
      <c r="E254" s="190">
        <v>9580162.1549999993</v>
      </c>
    </row>
    <row r="255" spans="1:5" x14ac:dyDescent="0.25">
      <c r="A255" s="496" t="s">
        <v>12</v>
      </c>
      <c r="B255" s="1587">
        <v>1</v>
      </c>
      <c r="C255" s="1587"/>
      <c r="D255" s="1588">
        <v>13950000</v>
      </c>
      <c r="E255" s="190">
        <v>14383612.550000001</v>
      </c>
    </row>
    <row r="256" spans="1:5" x14ac:dyDescent="0.25">
      <c r="A256" s="497" t="s">
        <v>85</v>
      </c>
      <c r="B256" s="1587">
        <v>1</v>
      </c>
      <c r="C256" s="1587"/>
      <c r="D256" s="1588">
        <v>13950000</v>
      </c>
      <c r="E256" s="190">
        <v>14383612.550000001</v>
      </c>
    </row>
    <row r="257" spans="1:5" x14ac:dyDescent="0.25">
      <c r="A257" s="498" t="s">
        <v>86</v>
      </c>
      <c r="B257" s="1587">
        <v>1</v>
      </c>
      <c r="C257" s="1587"/>
      <c r="D257" s="1588">
        <v>13950000</v>
      </c>
      <c r="E257" s="190">
        <v>14383612.550000001</v>
      </c>
    </row>
    <row r="258" spans="1:5" x14ac:dyDescent="0.25">
      <c r="A258" s="496" t="s">
        <v>73</v>
      </c>
      <c r="B258" s="1587">
        <v>57</v>
      </c>
      <c r="C258" s="1587"/>
      <c r="D258" s="1588">
        <v>9184707.0707070716</v>
      </c>
      <c r="E258" s="190">
        <v>9865062.0055555552</v>
      </c>
    </row>
    <row r="259" spans="1:5" x14ac:dyDescent="0.25">
      <c r="A259" s="497" t="s">
        <v>86</v>
      </c>
      <c r="B259" s="1587">
        <v>8</v>
      </c>
      <c r="C259" s="1587"/>
      <c r="D259" s="1588">
        <v>9450111.1111111175</v>
      </c>
      <c r="E259" s="190">
        <v>9857718.8427777831</v>
      </c>
    </row>
    <row r="260" spans="1:5" x14ac:dyDescent="0.25">
      <c r="A260" s="498" t="s">
        <v>86</v>
      </c>
      <c r="B260" s="1587">
        <v>3</v>
      </c>
      <c r="C260" s="1587"/>
      <c r="D260" s="1588">
        <v>10576666.6666667</v>
      </c>
      <c r="E260" s="190">
        <v>11172804.2366667</v>
      </c>
    </row>
    <row r="261" spans="1:5" x14ac:dyDescent="0.25">
      <c r="A261" s="498" t="s">
        <v>1026</v>
      </c>
      <c r="B261" s="1587">
        <v>1</v>
      </c>
      <c r="C261" s="1587"/>
      <c r="D261" s="1588">
        <v>9300000</v>
      </c>
      <c r="E261" s="190">
        <v>9606025.0299999993</v>
      </c>
    </row>
    <row r="262" spans="1:5" x14ac:dyDescent="0.25">
      <c r="A262" s="498" t="s">
        <v>1104</v>
      </c>
      <c r="B262" s="1587">
        <v>1</v>
      </c>
      <c r="C262" s="1587"/>
      <c r="D262" s="1588">
        <v>9208000</v>
      </c>
      <c r="E262" s="190">
        <v>9604985.4299999997</v>
      </c>
    </row>
    <row r="263" spans="1:5" x14ac:dyDescent="0.25">
      <c r="A263" s="498" t="s">
        <v>1208</v>
      </c>
      <c r="B263" s="1587">
        <v>1</v>
      </c>
      <c r="C263" s="1587"/>
      <c r="D263" s="1588">
        <v>9043000</v>
      </c>
      <c r="E263" s="190">
        <v>9568938.4299999997</v>
      </c>
    </row>
    <row r="264" spans="1:5" x14ac:dyDescent="0.25">
      <c r="A264" s="498" t="s">
        <v>1279</v>
      </c>
      <c r="B264" s="1587">
        <v>2</v>
      </c>
      <c r="C264" s="1587"/>
      <c r="D264" s="1588">
        <v>9286500</v>
      </c>
      <c r="E264" s="190">
        <v>9596779.9649999999</v>
      </c>
    </row>
    <row r="265" spans="1:5" x14ac:dyDescent="0.25">
      <c r="A265" s="497" t="s">
        <v>521</v>
      </c>
      <c r="B265" s="1587">
        <v>1</v>
      </c>
      <c r="C265" s="1587"/>
      <c r="D265" s="1588">
        <v>9175000</v>
      </c>
      <c r="E265" s="190">
        <v>9604612.5299999993</v>
      </c>
    </row>
    <row r="266" spans="1:5" x14ac:dyDescent="0.25">
      <c r="A266" s="498" t="s">
        <v>1311</v>
      </c>
      <c r="B266" s="1587">
        <v>1</v>
      </c>
      <c r="C266" s="1587"/>
      <c r="D266" s="1588">
        <v>9175000</v>
      </c>
      <c r="E266" s="190">
        <v>9604612.5299999993</v>
      </c>
    </row>
    <row r="267" spans="1:5" x14ac:dyDescent="0.25">
      <c r="A267" s="497" t="s">
        <v>665</v>
      </c>
      <c r="B267" s="1587">
        <v>4</v>
      </c>
      <c r="C267" s="1587"/>
      <c r="D267" s="1588">
        <v>10819333.333333334</v>
      </c>
      <c r="E267" s="190">
        <v>11198211.183333332</v>
      </c>
    </row>
    <row r="268" spans="1:5" x14ac:dyDescent="0.25">
      <c r="A268" s="498" t="s">
        <v>682</v>
      </c>
      <c r="B268" s="1587">
        <v>1</v>
      </c>
      <c r="C268" s="1587"/>
      <c r="D268" s="1588">
        <v>9300000</v>
      </c>
      <c r="E268" s="190">
        <v>9606025.0299999993</v>
      </c>
    </row>
    <row r="269" spans="1:5" x14ac:dyDescent="0.25">
      <c r="A269" s="498" t="s">
        <v>1014</v>
      </c>
      <c r="B269" s="1587">
        <v>1</v>
      </c>
      <c r="C269" s="1587"/>
      <c r="D269" s="1588">
        <v>13950000</v>
      </c>
      <c r="E269" s="190">
        <v>14383623.09</v>
      </c>
    </row>
    <row r="270" spans="1:5" x14ac:dyDescent="0.25">
      <c r="A270" s="498" t="s">
        <v>1358</v>
      </c>
      <c r="B270" s="1587">
        <v>2</v>
      </c>
      <c r="C270" s="1587"/>
      <c r="D270" s="1588">
        <v>9208000</v>
      </c>
      <c r="E270" s="190">
        <v>9604985.4299999997</v>
      </c>
    </row>
    <row r="271" spans="1:5" x14ac:dyDescent="0.25">
      <c r="A271" s="497" t="s">
        <v>783</v>
      </c>
      <c r="B271" s="1587">
        <v>5</v>
      </c>
      <c r="C271" s="1587"/>
      <c r="D271" s="1588">
        <v>9299125</v>
      </c>
      <c r="E271" s="190">
        <v>9606015.1425000001</v>
      </c>
    </row>
    <row r="272" spans="1:5" x14ac:dyDescent="0.25">
      <c r="A272" s="498" t="s">
        <v>783</v>
      </c>
      <c r="B272" s="1587">
        <v>3</v>
      </c>
      <c r="C272" s="1587"/>
      <c r="D272" s="1588">
        <v>9298250</v>
      </c>
      <c r="E272" s="190">
        <v>9606005.254999999</v>
      </c>
    </row>
    <row r="273" spans="1:5" x14ac:dyDescent="0.25">
      <c r="A273" s="498" t="s">
        <v>1205</v>
      </c>
      <c r="B273" s="1587">
        <v>2</v>
      </c>
      <c r="C273" s="1587"/>
      <c r="D273" s="1588">
        <v>9300000</v>
      </c>
      <c r="E273" s="190">
        <v>9606025.0299999993</v>
      </c>
    </row>
    <row r="274" spans="1:5" x14ac:dyDescent="0.25">
      <c r="A274" s="497" t="s">
        <v>794</v>
      </c>
      <c r="B274" s="1587">
        <v>1</v>
      </c>
      <c r="C274" s="1587"/>
      <c r="D274" s="1588">
        <v>9300000</v>
      </c>
      <c r="E274" s="190">
        <v>9606025.0299999993</v>
      </c>
    </row>
    <row r="275" spans="1:5" x14ac:dyDescent="0.25">
      <c r="A275" s="498" t="s">
        <v>1033</v>
      </c>
      <c r="B275" s="1587">
        <v>1</v>
      </c>
      <c r="C275" s="1587"/>
      <c r="D275" s="1588">
        <v>9300000</v>
      </c>
      <c r="E275" s="190">
        <v>9606025.0299999993</v>
      </c>
    </row>
    <row r="276" spans="1:5" x14ac:dyDescent="0.25">
      <c r="A276" s="497" t="s">
        <v>888</v>
      </c>
      <c r="B276" s="1587">
        <v>9</v>
      </c>
      <c r="C276" s="1587"/>
      <c r="D276" s="1588">
        <v>9598000</v>
      </c>
      <c r="E276" s="190">
        <v>9941855.9985714275</v>
      </c>
    </row>
    <row r="277" spans="1:5" x14ac:dyDescent="0.25">
      <c r="A277" s="498" t="s">
        <v>906</v>
      </c>
      <c r="B277" s="1587">
        <v>2</v>
      </c>
      <c r="C277" s="1587"/>
      <c r="D277" s="1588">
        <v>9267000</v>
      </c>
      <c r="E277" s="190">
        <v>9605652.129999999</v>
      </c>
    </row>
    <row r="278" spans="1:5" x14ac:dyDescent="0.25">
      <c r="A278" s="498" t="s">
        <v>996</v>
      </c>
      <c r="B278" s="1587">
        <v>4</v>
      </c>
      <c r="C278" s="1587"/>
      <c r="D278" s="1588">
        <v>10376000</v>
      </c>
      <c r="E278" s="190">
        <v>10790898.835000001</v>
      </c>
    </row>
    <row r="279" spans="1:5" x14ac:dyDescent="0.25">
      <c r="A279" s="498" t="s">
        <v>1156</v>
      </c>
      <c r="B279" s="1587">
        <v>1</v>
      </c>
      <c r="C279" s="1587"/>
      <c r="D279" s="1588">
        <v>9300000</v>
      </c>
      <c r="E279" s="190">
        <v>9587840</v>
      </c>
    </row>
    <row r="280" spans="1:5" x14ac:dyDescent="0.25">
      <c r="A280" s="498" t="s">
        <v>1283</v>
      </c>
      <c r="B280" s="1587">
        <v>2</v>
      </c>
      <c r="C280" s="1587"/>
      <c r="D280" s="1588">
        <v>9300000</v>
      </c>
      <c r="E280" s="190">
        <v>9606025.0299999993</v>
      </c>
    </row>
    <row r="281" spans="1:5" x14ac:dyDescent="0.25">
      <c r="A281" s="497" t="s">
        <v>890</v>
      </c>
      <c r="B281" s="1587">
        <v>26</v>
      </c>
      <c r="C281" s="1587"/>
      <c r="D281" s="1588">
        <v>8574296.2962962966</v>
      </c>
      <c r="E281" s="190">
        <v>9600166.7512962949</v>
      </c>
    </row>
    <row r="282" spans="1:5" x14ac:dyDescent="0.25">
      <c r="A282" s="498" t="s">
        <v>890</v>
      </c>
      <c r="B282" s="1587">
        <v>10</v>
      </c>
      <c r="C282" s="1587"/>
      <c r="D282" s="1588">
        <v>7654833.3333333349</v>
      </c>
      <c r="E282" s="190">
        <v>9604945.4749999996</v>
      </c>
    </row>
    <row r="283" spans="1:5" x14ac:dyDescent="0.25">
      <c r="A283" s="498" t="s">
        <v>953</v>
      </c>
      <c r="B283" s="1587">
        <v>3</v>
      </c>
      <c r="C283" s="1587"/>
      <c r="D283" s="1588">
        <v>6200000</v>
      </c>
      <c r="E283" s="190">
        <v>9606025.0299999993</v>
      </c>
    </row>
    <row r="284" spans="1:5" x14ac:dyDescent="0.25">
      <c r="A284" s="498" t="s">
        <v>1024</v>
      </c>
      <c r="B284" s="1587">
        <v>9</v>
      </c>
      <c r="C284" s="1587"/>
      <c r="D284" s="1588">
        <v>9289000</v>
      </c>
      <c r="E284" s="190">
        <v>9598505.9308333304</v>
      </c>
    </row>
    <row r="285" spans="1:5" x14ac:dyDescent="0.25">
      <c r="A285" s="498" t="s">
        <v>1025</v>
      </c>
      <c r="B285" s="1587">
        <v>2</v>
      </c>
      <c r="C285" s="1587"/>
      <c r="D285" s="1588">
        <v>9277000</v>
      </c>
      <c r="E285" s="190">
        <v>9605765.129999999</v>
      </c>
    </row>
    <row r="286" spans="1:5" x14ac:dyDescent="0.25">
      <c r="A286" s="498" t="s">
        <v>1161</v>
      </c>
      <c r="B286" s="1587">
        <v>1</v>
      </c>
      <c r="C286" s="1587"/>
      <c r="D286" s="1588">
        <v>9300000</v>
      </c>
      <c r="E286" s="190">
        <v>9606025.0299999993</v>
      </c>
    </row>
    <row r="287" spans="1:5" x14ac:dyDescent="0.25">
      <c r="A287" s="498" t="s">
        <v>1278</v>
      </c>
      <c r="B287" s="1587">
        <v>1</v>
      </c>
      <c r="C287" s="1587"/>
      <c r="D287" s="1588">
        <v>9227000</v>
      </c>
      <c r="E287" s="190">
        <v>9571017.6300000008</v>
      </c>
    </row>
    <row r="288" spans="1:5" x14ac:dyDescent="0.25">
      <c r="A288" s="497" t="s">
        <v>891</v>
      </c>
      <c r="B288" s="1587">
        <v>3</v>
      </c>
      <c r="C288" s="1587"/>
      <c r="D288" s="1588">
        <v>6955250</v>
      </c>
      <c r="E288" s="190">
        <v>9588454.3475000001</v>
      </c>
    </row>
    <row r="289" spans="1:5" x14ac:dyDescent="0.25">
      <c r="A289" s="498" t="s">
        <v>891</v>
      </c>
      <c r="B289" s="1587">
        <v>2</v>
      </c>
      <c r="C289" s="1587"/>
      <c r="D289" s="1588">
        <v>4610500</v>
      </c>
      <c r="E289" s="190">
        <v>9605066.1649999991</v>
      </c>
    </row>
    <row r="290" spans="1:5" x14ac:dyDescent="0.25">
      <c r="A290" s="498" t="s">
        <v>1210</v>
      </c>
      <c r="B290" s="1587">
        <v>1</v>
      </c>
      <c r="C290" s="1587"/>
      <c r="D290" s="1588">
        <v>9300000</v>
      </c>
      <c r="E290" s="190">
        <v>9571842.5299999993</v>
      </c>
    </row>
    <row r="291" spans="1:5" x14ac:dyDescent="0.25">
      <c r="A291" s="496" t="s">
        <v>13</v>
      </c>
      <c r="B291" s="1587">
        <v>15</v>
      </c>
      <c r="C291" s="1587"/>
      <c r="D291" s="1588">
        <v>9161666.666666666</v>
      </c>
      <c r="E291" s="190">
        <v>9598551.4091666657</v>
      </c>
    </row>
    <row r="292" spans="1:5" x14ac:dyDescent="0.25">
      <c r="A292" s="497" t="s">
        <v>106</v>
      </c>
      <c r="B292" s="1587">
        <v>15</v>
      </c>
      <c r="C292" s="1587"/>
      <c r="D292" s="1588">
        <v>9161666.666666666</v>
      </c>
      <c r="E292" s="190">
        <v>9598551.4091666657</v>
      </c>
    </row>
    <row r="293" spans="1:5" x14ac:dyDescent="0.25">
      <c r="A293" s="498" t="s">
        <v>529</v>
      </c>
      <c r="B293" s="1587">
        <v>6</v>
      </c>
      <c r="C293" s="1587"/>
      <c r="D293" s="1588">
        <v>8916375</v>
      </c>
      <c r="E293" s="190">
        <v>9609505.1799999997</v>
      </c>
    </row>
    <row r="294" spans="1:5" x14ac:dyDescent="0.25">
      <c r="A294" s="498" t="s">
        <v>621</v>
      </c>
      <c r="B294" s="1587">
        <v>5</v>
      </c>
      <c r="C294" s="1587"/>
      <c r="D294" s="1588">
        <v>9283375</v>
      </c>
      <c r="E294" s="190">
        <v>9597291.5425000004</v>
      </c>
    </row>
    <row r="295" spans="1:5" x14ac:dyDescent="0.25">
      <c r="A295" s="498" t="s">
        <v>1249</v>
      </c>
      <c r="B295" s="1587">
        <v>4</v>
      </c>
      <c r="C295" s="1587"/>
      <c r="D295" s="1588">
        <v>9285250</v>
      </c>
      <c r="E295" s="190">
        <v>9588857.504999999</v>
      </c>
    </row>
    <row r="296" spans="1:5" x14ac:dyDescent="0.25">
      <c r="A296" s="496" t="s">
        <v>105</v>
      </c>
      <c r="B296" s="1587">
        <v>6</v>
      </c>
      <c r="C296" s="1587"/>
      <c r="D296" s="1588">
        <v>10825333.333333325</v>
      </c>
      <c r="E296" s="190">
        <v>11261996.799166674</v>
      </c>
    </row>
    <row r="297" spans="1:5" x14ac:dyDescent="0.25">
      <c r="A297" s="497" t="s">
        <v>105</v>
      </c>
      <c r="B297" s="1587">
        <v>1</v>
      </c>
      <c r="C297" s="1587"/>
      <c r="D297" s="1588">
        <v>13950000</v>
      </c>
      <c r="E297" s="190">
        <v>14383612.550000001</v>
      </c>
    </row>
    <row r="298" spans="1:5" x14ac:dyDescent="0.25">
      <c r="A298" s="498" t="s">
        <v>907</v>
      </c>
      <c r="B298" s="1587">
        <v>1</v>
      </c>
      <c r="C298" s="1587"/>
      <c r="D298" s="1588">
        <v>13950000</v>
      </c>
      <c r="E298" s="190">
        <v>14383612.550000001</v>
      </c>
    </row>
    <row r="299" spans="1:5" x14ac:dyDescent="0.25">
      <c r="A299" s="497" t="s">
        <v>107</v>
      </c>
      <c r="B299" s="1587">
        <v>1</v>
      </c>
      <c r="C299" s="1587"/>
      <c r="D299" s="1588">
        <v>9300000</v>
      </c>
      <c r="E299" s="190">
        <v>9606025.0299999993</v>
      </c>
    </row>
    <row r="300" spans="1:5" x14ac:dyDescent="0.25">
      <c r="A300" s="498" t="s">
        <v>92</v>
      </c>
      <c r="B300" s="1587">
        <v>1</v>
      </c>
      <c r="C300" s="1587"/>
      <c r="D300" s="1588">
        <v>9300000</v>
      </c>
      <c r="E300" s="190">
        <v>9606025.0299999993</v>
      </c>
    </row>
    <row r="301" spans="1:5" x14ac:dyDescent="0.25">
      <c r="A301" s="497" t="s">
        <v>514</v>
      </c>
      <c r="B301" s="1587">
        <v>4</v>
      </c>
      <c r="C301" s="1587"/>
      <c r="D301" s="1588">
        <v>10025666.666666649</v>
      </c>
      <c r="E301" s="190">
        <v>10529174.80833335</v>
      </c>
    </row>
    <row r="302" spans="1:5" x14ac:dyDescent="0.25">
      <c r="A302" s="498" t="s">
        <v>672</v>
      </c>
      <c r="B302" s="1587">
        <v>4</v>
      </c>
      <c r="C302" s="1587"/>
      <c r="D302" s="1588">
        <v>10025666.666666649</v>
      </c>
      <c r="E302" s="190">
        <v>10529174.80833335</v>
      </c>
    </row>
    <row r="303" spans="1:5" x14ac:dyDescent="0.25">
      <c r="A303" s="496" t="s">
        <v>74</v>
      </c>
      <c r="B303" s="1587">
        <v>38</v>
      </c>
      <c r="C303" s="1587"/>
      <c r="D303" s="1588">
        <v>9495889.7435897421</v>
      </c>
      <c r="E303" s="190">
        <v>9937108.6700000037</v>
      </c>
    </row>
    <row r="304" spans="1:5" x14ac:dyDescent="0.25">
      <c r="A304" s="497" t="s">
        <v>72</v>
      </c>
      <c r="B304" s="1587">
        <v>10</v>
      </c>
      <c r="C304" s="1587"/>
      <c r="D304" s="1588">
        <v>9278560</v>
      </c>
      <c r="E304" s="190">
        <v>9581198.7400000002</v>
      </c>
    </row>
    <row r="305" spans="1:5" x14ac:dyDescent="0.25">
      <c r="A305" s="498" t="s">
        <v>796</v>
      </c>
      <c r="B305" s="1587">
        <v>1</v>
      </c>
      <c r="C305" s="1587"/>
      <c r="D305" s="1588">
        <v>9300000</v>
      </c>
      <c r="E305" s="190">
        <v>9553657.5</v>
      </c>
    </row>
    <row r="306" spans="1:5" x14ac:dyDescent="0.25">
      <c r="A306" s="498" t="s">
        <v>998</v>
      </c>
      <c r="B306" s="1587">
        <v>5</v>
      </c>
      <c r="C306" s="1587"/>
      <c r="D306" s="1588">
        <v>9278800</v>
      </c>
      <c r="E306" s="190">
        <v>9587600.4399999995</v>
      </c>
    </row>
    <row r="307" spans="1:5" x14ac:dyDescent="0.25">
      <c r="A307" s="498" t="s">
        <v>1206</v>
      </c>
      <c r="B307" s="1587">
        <v>1</v>
      </c>
      <c r="C307" s="1587"/>
      <c r="D307" s="1588">
        <v>9214000</v>
      </c>
      <c r="E307" s="190">
        <v>9570870.7300000004</v>
      </c>
    </row>
    <row r="308" spans="1:5" x14ac:dyDescent="0.25">
      <c r="A308" s="498" t="s">
        <v>1325</v>
      </c>
      <c r="B308" s="1587">
        <v>1</v>
      </c>
      <c r="C308" s="1587"/>
      <c r="D308" s="1588">
        <v>9300000</v>
      </c>
      <c r="E308" s="190">
        <v>9587840</v>
      </c>
    </row>
    <row r="309" spans="1:5" x14ac:dyDescent="0.25">
      <c r="A309" s="498" t="s">
        <v>1429</v>
      </c>
      <c r="B309" s="1587">
        <v>2</v>
      </c>
      <c r="C309" s="1587"/>
      <c r="D309" s="1588">
        <v>9300000</v>
      </c>
      <c r="E309" s="190">
        <v>9606025.0299999993</v>
      </c>
    </row>
    <row r="310" spans="1:5" x14ac:dyDescent="0.25">
      <c r="A310" s="497" t="s">
        <v>87</v>
      </c>
      <c r="B310" s="1587">
        <v>10</v>
      </c>
      <c r="C310" s="1587"/>
      <c r="D310" s="1588">
        <v>9249722.222222222</v>
      </c>
      <c r="E310" s="190">
        <v>9822692.6583333388</v>
      </c>
    </row>
    <row r="311" spans="1:5" x14ac:dyDescent="0.25">
      <c r="A311" s="498" t="s">
        <v>98</v>
      </c>
      <c r="B311" s="1587">
        <v>4</v>
      </c>
      <c r="C311" s="1587"/>
      <c r="D311" s="1588">
        <v>9188666.6666666642</v>
      </c>
      <c r="E311" s="190">
        <v>10271263.86333335</v>
      </c>
    </row>
    <row r="312" spans="1:5" x14ac:dyDescent="0.25">
      <c r="A312" s="498" t="s">
        <v>892</v>
      </c>
      <c r="B312" s="1587">
        <v>1</v>
      </c>
      <c r="C312" s="1587"/>
      <c r="D312" s="1588">
        <v>9300000</v>
      </c>
      <c r="E312" s="190">
        <v>9587840</v>
      </c>
    </row>
    <row r="313" spans="1:5" x14ac:dyDescent="0.25">
      <c r="A313" s="498" t="s">
        <v>1027</v>
      </c>
      <c r="B313" s="1587">
        <v>3</v>
      </c>
      <c r="C313" s="1587"/>
      <c r="D313" s="1588">
        <v>9300000</v>
      </c>
      <c r="E313" s="190">
        <v>9594630.8633333296</v>
      </c>
    </row>
    <row r="314" spans="1:5" x14ac:dyDescent="0.25">
      <c r="A314" s="498" t="s">
        <v>1280</v>
      </c>
      <c r="B314" s="1587">
        <v>2</v>
      </c>
      <c r="C314" s="1587"/>
      <c r="D314" s="1588">
        <v>9260500</v>
      </c>
      <c r="E314" s="190">
        <v>9605578.6799999997</v>
      </c>
    </row>
    <row r="315" spans="1:5" x14ac:dyDescent="0.25">
      <c r="A315" s="497" t="s">
        <v>97</v>
      </c>
      <c r="B315" s="1587">
        <v>5</v>
      </c>
      <c r="C315" s="1587"/>
      <c r="D315" s="1588">
        <v>9173000</v>
      </c>
      <c r="E315" s="190">
        <v>9597315.9180000015</v>
      </c>
    </row>
    <row r="316" spans="1:5" x14ac:dyDescent="0.25">
      <c r="A316" s="498" t="s">
        <v>603</v>
      </c>
      <c r="B316" s="1587">
        <v>2</v>
      </c>
      <c r="C316" s="1587"/>
      <c r="D316" s="1588">
        <v>9300000</v>
      </c>
      <c r="E316" s="190">
        <v>9606025.0299999993</v>
      </c>
    </row>
    <row r="317" spans="1:5" x14ac:dyDescent="0.25">
      <c r="A317" s="498" t="s">
        <v>97</v>
      </c>
      <c r="B317" s="1587">
        <v>2</v>
      </c>
      <c r="C317" s="1587"/>
      <c r="D317" s="1588">
        <v>8982500</v>
      </c>
      <c r="E317" s="190">
        <v>9584252.25</v>
      </c>
    </row>
    <row r="318" spans="1:5" x14ac:dyDescent="0.25">
      <c r="A318" s="498" t="s">
        <v>1252</v>
      </c>
      <c r="B318" s="1587">
        <v>1</v>
      </c>
      <c r="C318" s="1587"/>
      <c r="D318" s="1588">
        <v>9300000</v>
      </c>
      <c r="E318" s="190">
        <v>9606025.0299999993</v>
      </c>
    </row>
    <row r="319" spans="1:5" x14ac:dyDescent="0.25">
      <c r="A319" s="497" t="s">
        <v>75</v>
      </c>
      <c r="B319" s="1587">
        <v>4</v>
      </c>
      <c r="C319" s="1587"/>
      <c r="D319" s="1588">
        <v>9260500</v>
      </c>
      <c r="E319" s="190">
        <v>9588487.4299999997</v>
      </c>
    </row>
    <row r="320" spans="1:5" x14ac:dyDescent="0.25">
      <c r="A320" s="498" t="s">
        <v>903</v>
      </c>
      <c r="B320" s="1587">
        <v>3</v>
      </c>
      <c r="C320" s="1587"/>
      <c r="D320" s="1588">
        <v>9300000</v>
      </c>
      <c r="E320" s="190">
        <v>9606025.0299999993</v>
      </c>
    </row>
    <row r="321" spans="1:5" x14ac:dyDescent="0.25">
      <c r="A321" s="498" t="s">
        <v>1430</v>
      </c>
      <c r="B321" s="1587">
        <v>1</v>
      </c>
      <c r="C321" s="1587"/>
      <c r="D321" s="1588">
        <v>9221000</v>
      </c>
      <c r="E321" s="190">
        <v>9570949.8300000001</v>
      </c>
    </row>
    <row r="322" spans="1:5" x14ac:dyDescent="0.25">
      <c r="A322" s="497" t="s">
        <v>785</v>
      </c>
      <c r="B322" s="1587">
        <v>1</v>
      </c>
      <c r="C322" s="1587"/>
      <c r="D322" s="1588">
        <v>13950000</v>
      </c>
      <c r="E322" s="190">
        <v>14349430.050000001</v>
      </c>
    </row>
    <row r="323" spans="1:5" x14ac:dyDescent="0.25">
      <c r="A323" s="498" t="s">
        <v>785</v>
      </c>
      <c r="B323" s="1587">
        <v>1</v>
      </c>
      <c r="C323" s="1587"/>
      <c r="D323" s="1588">
        <v>13950000</v>
      </c>
      <c r="E323" s="190">
        <v>14349430.050000001</v>
      </c>
    </row>
    <row r="324" spans="1:5" x14ac:dyDescent="0.25">
      <c r="A324" s="497" t="s">
        <v>786</v>
      </c>
      <c r="B324" s="1587">
        <v>4</v>
      </c>
      <c r="C324" s="1587"/>
      <c r="D324" s="1588">
        <v>9290000</v>
      </c>
      <c r="E324" s="190">
        <v>9601365.7725000009</v>
      </c>
    </row>
    <row r="325" spans="1:5" x14ac:dyDescent="0.25">
      <c r="A325" s="498" t="s">
        <v>908</v>
      </c>
      <c r="B325" s="1587">
        <v>1</v>
      </c>
      <c r="C325" s="1587"/>
      <c r="D325" s="1588">
        <v>9300000</v>
      </c>
      <c r="E325" s="190">
        <v>9587840</v>
      </c>
    </row>
    <row r="326" spans="1:5" x14ac:dyDescent="0.25">
      <c r="A326" s="498" t="s">
        <v>955</v>
      </c>
      <c r="B326" s="1587">
        <v>1</v>
      </c>
      <c r="C326" s="1587"/>
      <c r="D326" s="1588">
        <v>9300000</v>
      </c>
      <c r="E326" s="190">
        <v>9606025.0299999993</v>
      </c>
    </row>
    <row r="327" spans="1:5" x14ac:dyDescent="0.25">
      <c r="A327" s="498" t="s">
        <v>1253</v>
      </c>
      <c r="B327" s="1587">
        <v>2</v>
      </c>
      <c r="C327" s="1587"/>
      <c r="D327" s="1588">
        <v>9280000</v>
      </c>
      <c r="E327" s="190">
        <v>9605799.0299999993</v>
      </c>
    </row>
    <row r="328" spans="1:5" x14ac:dyDescent="0.25">
      <c r="A328" s="497" t="s">
        <v>1018</v>
      </c>
      <c r="B328" s="1587">
        <v>1</v>
      </c>
      <c r="C328" s="1587"/>
      <c r="D328" s="1588">
        <v>8581000</v>
      </c>
      <c r="E328" s="190">
        <v>9563717.8300000001</v>
      </c>
    </row>
    <row r="329" spans="1:5" x14ac:dyDescent="0.25">
      <c r="A329" s="498" t="s">
        <v>1018</v>
      </c>
      <c r="B329" s="1587">
        <v>1</v>
      </c>
      <c r="C329" s="1587"/>
      <c r="D329" s="1588">
        <v>8581000</v>
      </c>
      <c r="E329" s="190">
        <v>9563717.8300000001</v>
      </c>
    </row>
    <row r="330" spans="1:5" x14ac:dyDescent="0.25">
      <c r="A330" s="497" t="s">
        <v>1028</v>
      </c>
      <c r="B330" s="1587">
        <v>3</v>
      </c>
      <c r="C330" s="1587"/>
      <c r="D330" s="1588">
        <v>10462500</v>
      </c>
      <c r="E330" s="190">
        <v>11020255.175000001</v>
      </c>
    </row>
    <row r="331" spans="1:5" x14ac:dyDescent="0.25">
      <c r="A331" s="498" t="s">
        <v>1281</v>
      </c>
      <c r="B331" s="1587">
        <v>3</v>
      </c>
      <c r="C331" s="1587"/>
      <c r="D331" s="1588">
        <v>10462500</v>
      </c>
      <c r="E331" s="190">
        <v>11020255.175000001</v>
      </c>
    </row>
    <row r="332" spans="1:5" x14ac:dyDescent="0.25">
      <c r="A332" s="496" t="s">
        <v>103</v>
      </c>
      <c r="B332" s="1587">
        <v>7</v>
      </c>
      <c r="C332" s="1587"/>
      <c r="D332" s="1588">
        <v>8137500</v>
      </c>
      <c r="E332" s="190">
        <v>9823343.7420833334</v>
      </c>
    </row>
    <row r="333" spans="1:5" x14ac:dyDescent="0.25">
      <c r="A333" s="497" t="s">
        <v>109</v>
      </c>
      <c r="B333" s="1587">
        <v>7</v>
      </c>
      <c r="C333" s="1587"/>
      <c r="D333" s="1588">
        <v>8137500</v>
      </c>
      <c r="E333" s="190">
        <v>9823343.7420833334</v>
      </c>
    </row>
    <row r="334" spans="1:5" x14ac:dyDescent="0.25">
      <c r="A334" s="498" t="s">
        <v>82</v>
      </c>
      <c r="B334" s="1587">
        <v>3</v>
      </c>
      <c r="C334" s="1587"/>
      <c r="D334" s="1588">
        <v>6975000</v>
      </c>
      <c r="E334" s="190">
        <v>9529519.0225000009</v>
      </c>
    </row>
    <row r="335" spans="1:5" x14ac:dyDescent="0.25">
      <c r="A335" s="498" t="s">
        <v>791</v>
      </c>
      <c r="B335" s="1587">
        <v>3</v>
      </c>
      <c r="C335" s="1587"/>
      <c r="D335" s="1588">
        <v>9300000</v>
      </c>
      <c r="E335" s="190">
        <v>9915760.6233333293</v>
      </c>
    </row>
    <row r="336" spans="1:5" x14ac:dyDescent="0.25">
      <c r="A336" s="498" t="s">
        <v>801</v>
      </c>
      <c r="B336" s="1587">
        <v>1</v>
      </c>
      <c r="C336" s="1587"/>
      <c r="D336" s="1588">
        <v>9300000</v>
      </c>
      <c r="E336" s="190">
        <v>10318576.300000001</v>
      </c>
    </row>
    <row r="337" spans="1:5" x14ac:dyDescent="0.25">
      <c r="A337" s="1590" t="s">
        <v>296</v>
      </c>
      <c r="B337" s="1587">
        <v>104</v>
      </c>
      <c r="C337" s="1587">
        <v>48</v>
      </c>
      <c r="D337" s="1588">
        <v>11519615.324189221</v>
      </c>
      <c r="E337" s="190">
        <v>13878064.682132147</v>
      </c>
    </row>
    <row r="338" spans="1:5" x14ac:dyDescent="0.25">
      <c r="A338" s="496" t="s">
        <v>11</v>
      </c>
      <c r="B338" s="1587">
        <v>18</v>
      </c>
      <c r="C338" s="1587">
        <v>5</v>
      </c>
      <c r="D338" s="1588">
        <v>12971086.585441176</v>
      </c>
      <c r="E338" s="190">
        <v>15621085.404411767</v>
      </c>
    </row>
    <row r="339" spans="1:5" x14ac:dyDescent="0.25">
      <c r="A339" s="497" t="s">
        <v>99</v>
      </c>
      <c r="B339" s="1587">
        <v>5</v>
      </c>
      <c r="C339" s="1587">
        <v>1</v>
      </c>
      <c r="D339" s="1588">
        <v>15030466.506000001</v>
      </c>
      <c r="E339" s="190">
        <v>15320950.142000001</v>
      </c>
    </row>
    <row r="340" spans="1:5" x14ac:dyDescent="0.25">
      <c r="A340" s="498" t="s">
        <v>800</v>
      </c>
      <c r="B340" s="1587">
        <v>1</v>
      </c>
      <c r="C340" s="1587">
        <v>1</v>
      </c>
      <c r="D340" s="1588">
        <v>21301166.265000001</v>
      </c>
      <c r="E340" s="190">
        <v>21513367.855</v>
      </c>
    </row>
    <row r="341" spans="1:5" x14ac:dyDescent="0.25">
      <c r="A341" s="498" t="s">
        <v>1013</v>
      </c>
      <c r="B341" s="1587">
        <v>3</v>
      </c>
      <c r="C341" s="1587"/>
      <c r="D341" s="1588">
        <v>11625000</v>
      </c>
      <c r="E341" s="190">
        <v>11988112.5</v>
      </c>
    </row>
    <row r="342" spans="1:5" x14ac:dyDescent="0.25">
      <c r="A342" s="498" t="s">
        <v>1275</v>
      </c>
      <c r="B342" s="1587">
        <v>1</v>
      </c>
      <c r="C342" s="1587"/>
      <c r="D342" s="1588">
        <v>9300000</v>
      </c>
      <c r="E342" s="190">
        <v>9601790</v>
      </c>
    </row>
    <row r="343" spans="1:5" x14ac:dyDescent="0.25">
      <c r="A343" s="497" t="s">
        <v>95</v>
      </c>
      <c r="B343" s="1587">
        <v>5</v>
      </c>
      <c r="C343" s="1587"/>
      <c r="D343" s="1588">
        <v>9184500</v>
      </c>
      <c r="E343" s="190">
        <v>13238469.932499999</v>
      </c>
    </row>
    <row r="344" spans="1:5" x14ac:dyDescent="0.25">
      <c r="A344" s="498" t="s">
        <v>101</v>
      </c>
      <c r="B344" s="1587">
        <v>1</v>
      </c>
      <c r="C344" s="1587"/>
      <c r="D344" s="1588">
        <v>9300000</v>
      </c>
      <c r="E344" s="190">
        <v>9601790</v>
      </c>
    </row>
    <row r="345" spans="1:5" x14ac:dyDescent="0.25">
      <c r="A345" s="498" t="s">
        <v>887</v>
      </c>
      <c r="B345" s="1587">
        <v>1</v>
      </c>
      <c r="C345" s="1587"/>
      <c r="D345" s="1588">
        <v>8875000</v>
      </c>
      <c r="E345" s="190">
        <v>24297461.079999998</v>
      </c>
    </row>
    <row r="346" spans="1:5" x14ac:dyDescent="0.25">
      <c r="A346" s="498" t="s">
        <v>899</v>
      </c>
      <c r="B346" s="1587">
        <v>1</v>
      </c>
      <c r="C346" s="1587"/>
      <c r="D346" s="1588">
        <v>9300000</v>
      </c>
      <c r="E346" s="190">
        <v>9567607.5</v>
      </c>
    </row>
    <row r="347" spans="1:5" x14ac:dyDescent="0.25">
      <c r="A347" s="498" t="s">
        <v>900</v>
      </c>
      <c r="B347" s="1587">
        <v>2</v>
      </c>
      <c r="C347" s="1587"/>
      <c r="D347" s="1588">
        <v>9263000</v>
      </c>
      <c r="E347" s="190">
        <v>9487021.1500000004</v>
      </c>
    </row>
    <row r="348" spans="1:5" x14ac:dyDescent="0.25">
      <c r="A348" s="497" t="s">
        <v>104</v>
      </c>
      <c r="B348" s="1587">
        <v>1</v>
      </c>
      <c r="C348" s="1587"/>
      <c r="D348" s="1588">
        <v>8119000</v>
      </c>
      <c r="E348" s="190">
        <v>34035713.43</v>
      </c>
    </row>
    <row r="349" spans="1:5" x14ac:dyDescent="0.25">
      <c r="A349" s="498" t="s">
        <v>1288</v>
      </c>
      <c r="B349" s="1587">
        <v>1</v>
      </c>
      <c r="C349" s="1587"/>
      <c r="D349" s="1588">
        <v>8119000</v>
      </c>
      <c r="E349" s="190">
        <v>34035713.43</v>
      </c>
    </row>
    <row r="350" spans="1:5" x14ac:dyDescent="0.25">
      <c r="A350" s="497" t="s">
        <v>84</v>
      </c>
      <c r="B350" s="1587">
        <v>3</v>
      </c>
      <c r="C350" s="1587"/>
      <c r="D350" s="1588">
        <v>9300000</v>
      </c>
      <c r="E350" s="190">
        <v>9525277.4333333336</v>
      </c>
    </row>
    <row r="351" spans="1:5" x14ac:dyDescent="0.25">
      <c r="A351" s="498" t="s">
        <v>950</v>
      </c>
      <c r="B351" s="1587">
        <v>1</v>
      </c>
      <c r="C351" s="1587"/>
      <c r="D351" s="1588">
        <v>9300000</v>
      </c>
      <c r="E351" s="190">
        <v>9567607.5</v>
      </c>
    </row>
    <row r="352" spans="1:5" x14ac:dyDescent="0.25">
      <c r="A352" s="498" t="s">
        <v>993</v>
      </c>
      <c r="B352" s="1587">
        <v>1</v>
      </c>
      <c r="C352" s="1587"/>
      <c r="D352" s="1588">
        <v>9300000</v>
      </c>
      <c r="E352" s="190">
        <v>9601790</v>
      </c>
    </row>
    <row r="353" spans="1:5" x14ac:dyDescent="0.25">
      <c r="A353" s="498" t="s">
        <v>1011</v>
      </c>
      <c r="B353" s="1587">
        <v>1</v>
      </c>
      <c r="C353" s="1587"/>
      <c r="D353" s="1588">
        <v>9300000</v>
      </c>
      <c r="E353" s="190">
        <v>9406434.8000000007</v>
      </c>
    </row>
    <row r="354" spans="1:5" x14ac:dyDescent="0.25">
      <c r="A354" s="497" t="s">
        <v>523</v>
      </c>
      <c r="B354" s="1587">
        <v>4</v>
      </c>
      <c r="C354" s="1587"/>
      <c r="D354" s="1588">
        <v>9300000</v>
      </c>
      <c r="E354" s="190">
        <v>9525277.4333333336</v>
      </c>
    </row>
    <row r="355" spans="1:5" x14ac:dyDescent="0.25">
      <c r="A355" s="498" t="s">
        <v>523</v>
      </c>
      <c r="B355" s="1587">
        <v>2</v>
      </c>
      <c r="C355" s="1587"/>
      <c r="D355" s="1588">
        <v>9300000</v>
      </c>
      <c r="E355" s="190">
        <v>9406434.8000000007</v>
      </c>
    </row>
    <row r="356" spans="1:5" x14ac:dyDescent="0.25">
      <c r="A356" s="498" t="s">
        <v>1012</v>
      </c>
      <c r="B356" s="1587">
        <v>2</v>
      </c>
      <c r="C356" s="1587"/>
      <c r="D356" s="1588">
        <v>9300000</v>
      </c>
      <c r="E356" s="190">
        <v>9584698.75</v>
      </c>
    </row>
    <row r="357" spans="1:5" x14ac:dyDescent="0.25">
      <c r="A357" s="497" t="s">
        <v>898</v>
      </c>
      <c r="B357" s="1587"/>
      <c r="C357" s="1587">
        <v>4</v>
      </c>
      <c r="D357" s="1588">
        <v>44699139.422499999</v>
      </c>
      <c r="E357" s="190">
        <v>44812443.405000001</v>
      </c>
    </row>
    <row r="358" spans="1:5" x14ac:dyDescent="0.25">
      <c r="A358" s="498" t="s">
        <v>1021</v>
      </c>
      <c r="B358" s="1587"/>
      <c r="C358" s="1587">
        <v>4</v>
      </c>
      <c r="D358" s="1588">
        <v>44699139.422499999</v>
      </c>
      <c r="E358" s="190">
        <v>44812443.405000001</v>
      </c>
    </row>
    <row r="359" spans="1:5" x14ac:dyDescent="0.25">
      <c r="A359" s="496" t="s">
        <v>12</v>
      </c>
      <c r="B359" s="1587">
        <v>1</v>
      </c>
      <c r="C359" s="1587">
        <v>7</v>
      </c>
      <c r="D359" s="1588">
        <v>23931295.965555567</v>
      </c>
      <c r="E359" s="190">
        <v>24061380.132222235</v>
      </c>
    </row>
    <row r="360" spans="1:5" x14ac:dyDescent="0.25">
      <c r="A360" s="497" t="s">
        <v>376</v>
      </c>
      <c r="B360" s="1587"/>
      <c r="C360" s="1587">
        <v>1</v>
      </c>
      <c r="D360" s="1588">
        <v>38238493.25</v>
      </c>
      <c r="E360" s="190">
        <v>38238493.25</v>
      </c>
    </row>
    <row r="361" spans="1:5" x14ac:dyDescent="0.25">
      <c r="A361" s="498" t="s">
        <v>880</v>
      </c>
      <c r="B361" s="1587"/>
      <c r="C361" s="1587">
        <v>1</v>
      </c>
      <c r="D361" s="1588">
        <v>38238493.25</v>
      </c>
      <c r="E361" s="190">
        <v>38238493.25</v>
      </c>
    </row>
    <row r="362" spans="1:5" x14ac:dyDescent="0.25">
      <c r="A362" s="497" t="s">
        <v>85</v>
      </c>
      <c r="B362" s="1587"/>
      <c r="C362" s="1587">
        <v>6</v>
      </c>
      <c r="D362" s="1588">
        <v>19605394.646666698</v>
      </c>
      <c r="E362" s="190">
        <v>19605394.646666698</v>
      </c>
    </row>
    <row r="363" spans="1:5" x14ac:dyDescent="0.25">
      <c r="A363" s="498" t="s">
        <v>1209</v>
      </c>
      <c r="B363" s="1587"/>
      <c r="C363" s="1587">
        <v>6</v>
      </c>
      <c r="D363" s="1588">
        <v>19605394.646666698</v>
      </c>
      <c r="E363" s="190">
        <v>19605394.646666698</v>
      </c>
    </row>
    <row r="364" spans="1:5" x14ac:dyDescent="0.25">
      <c r="A364" s="497" t="s">
        <v>1265</v>
      </c>
      <c r="B364" s="1587">
        <v>1</v>
      </c>
      <c r="C364" s="1587"/>
      <c r="D364" s="1588">
        <v>13950000</v>
      </c>
      <c r="E364" s="190">
        <v>14340252.5</v>
      </c>
    </row>
    <row r="365" spans="1:5" x14ac:dyDescent="0.25">
      <c r="A365" s="498" t="s">
        <v>1441</v>
      </c>
      <c r="B365" s="1587">
        <v>1</v>
      </c>
      <c r="C365" s="1587"/>
      <c r="D365" s="1588">
        <v>13950000</v>
      </c>
      <c r="E365" s="190">
        <v>14340252.5</v>
      </c>
    </row>
    <row r="366" spans="1:5" x14ac:dyDescent="0.25">
      <c r="A366" s="496" t="s">
        <v>73</v>
      </c>
      <c r="B366" s="1587">
        <v>17</v>
      </c>
      <c r="C366" s="1587"/>
      <c r="D366" s="1588">
        <v>9666678.5714285709</v>
      </c>
      <c r="E366" s="190">
        <v>11452916.099999998</v>
      </c>
    </row>
    <row r="367" spans="1:5" x14ac:dyDescent="0.25">
      <c r="A367" s="497" t="s">
        <v>86</v>
      </c>
      <c r="B367" s="1587">
        <v>4</v>
      </c>
      <c r="C367" s="1587"/>
      <c r="D367" s="1588">
        <v>9211000</v>
      </c>
      <c r="E367" s="190">
        <v>9438182.3500000015</v>
      </c>
    </row>
    <row r="368" spans="1:5" x14ac:dyDescent="0.25">
      <c r="A368" s="498" t="s">
        <v>86</v>
      </c>
      <c r="B368" s="1587">
        <v>2</v>
      </c>
      <c r="C368" s="1587"/>
      <c r="D368" s="1588">
        <v>9129500</v>
      </c>
      <c r="E368" s="190">
        <v>9487021.1500000004</v>
      </c>
    </row>
    <row r="369" spans="1:5" x14ac:dyDescent="0.25">
      <c r="A369" s="498" t="s">
        <v>1250</v>
      </c>
      <c r="B369" s="1587">
        <v>1</v>
      </c>
      <c r="C369" s="1587"/>
      <c r="D369" s="1588">
        <v>9285000</v>
      </c>
      <c r="E369" s="190">
        <v>9372252.3000000007</v>
      </c>
    </row>
    <row r="370" spans="1:5" x14ac:dyDescent="0.25">
      <c r="A370" s="498" t="s">
        <v>1279</v>
      </c>
      <c r="B370" s="1587">
        <v>1</v>
      </c>
      <c r="C370" s="1587"/>
      <c r="D370" s="1588">
        <v>9300000</v>
      </c>
      <c r="E370" s="190">
        <v>9406434.8000000007</v>
      </c>
    </row>
    <row r="371" spans="1:5" x14ac:dyDescent="0.25">
      <c r="A371" s="497" t="s">
        <v>521</v>
      </c>
      <c r="B371" s="1587">
        <v>1</v>
      </c>
      <c r="C371" s="1587"/>
      <c r="D371" s="1588">
        <v>9254000</v>
      </c>
      <c r="E371" s="190">
        <v>9606024.2899999991</v>
      </c>
    </row>
    <row r="372" spans="1:5" x14ac:dyDescent="0.25">
      <c r="A372" s="498" t="s">
        <v>1041</v>
      </c>
      <c r="B372" s="1587">
        <v>1</v>
      </c>
      <c r="C372" s="1587"/>
      <c r="D372" s="1588">
        <v>9254000</v>
      </c>
      <c r="E372" s="190">
        <v>9606024.2899999991</v>
      </c>
    </row>
    <row r="373" spans="1:5" x14ac:dyDescent="0.25">
      <c r="A373" s="497" t="s">
        <v>622</v>
      </c>
      <c r="B373" s="1587">
        <v>2</v>
      </c>
      <c r="C373" s="1587"/>
      <c r="D373" s="1588">
        <v>13950000</v>
      </c>
      <c r="E373" s="190">
        <v>14333048.75</v>
      </c>
    </row>
    <row r="374" spans="1:5" x14ac:dyDescent="0.25">
      <c r="A374" s="498" t="s">
        <v>1203</v>
      </c>
      <c r="B374" s="1587">
        <v>2</v>
      </c>
      <c r="C374" s="1587"/>
      <c r="D374" s="1588">
        <v>13950000</v>
      </c>
      <c r="E374" s="190">
        <v>14333048.75</v>
      </c>
    </row>
    <row r="375" spans="1:5" x14ac:dyDescent="0.25">
      <c r="A375" s="497" t="s">
        <v>794</v>
      </c>
      <c r="B375" s="1587">
        <v>1</v>
      </c>
      <c r="C375" s="1587"/>
      <c r="D375" s="1588">
        <v>9300000</v>
      </c>
      <c r="E375" s="190">
        <v>9567607.5</v>
      </c>
    </row>
    <row r="376" spans="1:5" x14ac:dyDescent="0.25">
      <c r="A376" s="498" t="s">
        <v>794</v>
      </c>
      <c r="B376" s="1587">
        <v>1</v>
      </c>
      <c r="C376" s="1587"/>
      <c r="D376" s="1588">
        <v>9300000</v>
      </c>
      <c r="E376" s="190">
        <v>9567607.5</v>
      </c>
    </row>
    <row r="377" spans="1:5" x14ac:dyDescent="0.25">
      <c r="A377" s="497" t="s">
        <v>888</v>
      </c>
      <c r="B377" s="1587">
        <v>6</v>
      </c>
      <c r="C377" s="1587"/>
      <c r="D377" s="1588">
        <v>8590100</v>
      </c>
      <c r="E377" s="190">
        <v>9513393.1699999981</v>
      </c>
    </row>
    <row r="378" spans="1:5" x14ac:dyDescent="0.25">
      <c r="A378" s="498" t="s">
        <v>906</v>
      </c>
      <c r="B378" s="1587">
        <v>2</v>
      </c>
      <c r="C378" s="1587"/>
      <c r="D378" s="1588">
        <v>8098500</v>
      </c>
      <c r="E378" s="190">
        <v>9584698.75</v>
      </c>
    </row>
    <row r="379" spans="1:5" x14ac:dyDescent="0.25">
      <c r="A379" s="498" t="s">
        <v>996</v>
      </c>
      <c r="B379" s="1587">
        <v>1</v>
      </c>
      <c r="C379" s="1587"/>
      <c r="D379" s="1588">
        <v>8161000</v>
      </c>
      <c r="E379" s="190">
        <v>9601790</v>
      </c>
    </row>
    <row r="380" spans="1:5" x14ac:dyDescent="0.25">
      <c r="A380" s="498" t="s">
        <v>1156</v>
      </c>
      <c r="B380" s="1587">
        <v>3</v>
      </c>
      <c r="C380" s="1587"/>
      <c r="D380" s="1588">
        <v>9296250</v>
      </c>
      <c r="E380" s="190">
        <v>9397889.1750000007</v>
      </c>
    </row>
    <row r="381" spans="1:5" x14ac:dyDescent="0.25">
      <c r="A381" s="497" t="s">
        <v>890</v>
      </c>
      <c r="B381" s="1587">
        <v>3</v>
      </c>
      <c r="C381" s="1587"/>
      <c r="D381" s="1588">
        <v>11517500</v>
      </c>
      <c r="E381" s="190">
        <v>20757224.805</v>
      </c>
    </row>
    <row r="382" spans="1:5" x14ac:dyDescent="0.25">
      <c r="A382" s="498" t="s">
        <v>890</v>
      </c>
      <c r="B382" s="1587">
        <v>2</v>
      </c>
      <c r="C382" s="1587"/>
      <c r="D382" s="1588">
        <v>13950000</v>
      </c>
      <c r="E382" s="190">
        <v>14298866.25</v>
      </c>
    </row>
    <row r="383" spans="1:5" x14ac:dyDescent="0.25">
      <c r="A383" s="498" t="s">
        <v>953</v>
      </c>
      <c r="B383" s="1587">
        <v>1</v>
      </c>
      <c r="C383" s="1587"/>
      <c r="D383" s="1588">
        <v>9085000</v>
      </c>
      <c r="E383" s="190">
        <v>27215583.359999999</v>
      </c>
    </row>
    <row r="384" spans="1:5" x14ac:dyDescent="0.25">
      <c r="A384" s="496" t="s">
        <v>13</v>
      </c>
      <c r="B384" s="1587">
        <v>2</v>
      </c>
      <c r="C384" s="1587"/>
      <c r="D384" s="1588">
        <v>9300000</v>
      </c>
      <c r="E384" s="190">
        <v>9601790</v>
      </c>
    </row>
    <row r="385" spans="1:5" x14ac:dyDescent="0.25">
      <c r="A385" s="497" t="s">
        <v>106</v>
      </c>
      <c r="B385" s="1587">
        <v>2</v>
      </c>
      <c r="C385" s="1587"/>
      <c r="D385" s="1588">
        <v>9300000</v>
      </c>
      <c r="E385" s="190">
        <v>9601790</v>
      </c>
    </row>
    <row r="386" spans="1:5" x14ac:dyDescent="0.25">
      <c r="A386" s="498" t="s">
        <v>529</v>
      </c>
      <c r="B386" s="1587">
        <v>2</v>
      </c>
      <c r="C386" s="1587"/>
      <c r="D386" s="1588">
        <v>9300000</v>
      </c>
      <c r="E386" s="190">
        <v>9601790</v>
      </c>
    </row>
    <row r="387" spans="1:5" x14ac:dyDescent="0.25">
      <c r="A387" s="496" t="s">
        <v>105</v>
      </c>
      <c r="B387" s="1587">
        <v>32</v>
      </c>
      <c r="C387" s="1587">
        <v>34</v>
      </c>
      <c r="D387" s="1588">
        <v>10574111.182855591</v>
      </c>
      <c r="E387" s="190">
        <v>12652844.872035488</v>
      </c>
    </row>
    <row r="388" spans="1:5" x14ac:dyDescent="0.25">
      <c r="A388" s="497" t="s">
        <v>107</v>
      </c>
      <c r="B388" s="1587">
        <v>9</v>
      </c>
      <c r="C388" s="1587"/>
      <c r="D388" s="1588">
        <v>10343952.380952381</v>
      </c>
      <c r="E388" s="190">
        <v>12079109.175714299</v>
      </c>
    </row>
    <row r="389" spans="1:5" x14ac:dyDescent="0.25">
      <c r="A389" s="498" t="s">
        <v>77</v>
      </c>
      <c r="B389" s="1587">
        <v>8</v>
      </c>
      <c r="C389" s="1587"/>
      <c r="D389" s="1588">
        <v>10885928.571428571</v>
      </c>
      <c r="E389" s="190">
        <v>13334860.013571449</v>
      </c>
    </row>
    <row r="390" spans="1:5" x14ac:dyDescent="0.25">
      <c r="A390" s="498" t="s">
        <v>76</v>
      </c>
      <c r="B390" s="1587">
        <v>1</v>
      </c>
      <c r="C390" s="1587"/>
      <c r="D390" s="1588">
        <v>9260000</v>
      </c>
      <c r="E390" s="190">
        <v>9567607.5</v>
      </c>
    </row>
    <row r="391" spans="1:5" x14ac:dyDescent="0.25">
      <c r="A391" s="497" t="s">
        <v>488</v>
      </c>
      <c r="B391" s="1587">
        <v>16</v>
      </c>
      <c r="C391" s="1587"/>
      <c r="D391" s="1588">
        <v>9090125</v>
      </c>
      <c r="E391" s="190">
        <v>9413762.9499999993</v>
      </c>
    </row>
    <row r="392" spans="1:5" x14ac:dyDescent="0.25">
      <c r="A392" s="498" t="s">
        <v>905</v>
      </c>
      <c r="B392" s="1587">
        <v>16</v>
      </c>
      <c r="C392" s="1587"/>
      <c r="D392" s="1588">
        <v>9090125</v>
      </c>
      <c r="E392" s="190">
        <v>9413762.9499999993</v>
      </c>
    </row>
    <row r="393" spans="1:5" x14ac:dyDescent="0.25">
      <c r="A393" s="497" t="s">
        <v>514</v>
      </c>
      <c r="B393" s="1587"/>
      <c r="C393" s="1587">
        <v>34</v>
      </c>
      <c r="D393" s="1588">
        <v>19651226.8361765</v>
      </c>
      <c r="E393" s="190">
        <v>19651226.8361765</v>
      </c>
    </row>
    <row r="394" spans="1:5" x14ac:dyDescent="0.25">
      <c r="A394" s="498" t="s">
        <v>514</v>
      </c>
      <c r="B394" s="1587"/>
      <c r="C394" s="1587">
        <v>34</v>
      </c>
      <c r="D394" s="1588">
        <v>19651226.8361765</v>
      </c>
      <c r="E394" s="190">
        <v>19651226.8361765</v>
      </c>
    </row>
    <row r="395" spans="1:5" x14ac:dyDescent="0.25">
      <c r="A395" s="497" t="s">
        <v>884</v>
      </c>
      <c r="B395" s="1587">
        <v>7</v>
      </c>
      <c r="C395" s="1587"/>
      <c r="D395" s="1588">
        <v>8767888.8888888899</v>
      </c>
      <c r="E395" s="190">
        <v>13053174.528333334</v>
      </c>
    </row>
    <row r="396" spans="1:5" x14ac:dyDescent="0.25">
      <c r="A396" s="498" t="s">
        <v>884</v>
      </c>
      <c r="B396" s="1587">
        <v>3</v>
      </c>
      <c r="C396" s="1587"/>
      <c r="D396" s="1588">
        <v>7710666.6666666698</v>
      </c>
      <c r="E396" s="190">
        <v>12786760.109999999</v>
      </c>
    </row>
    <row r="397" spans="1:5" x14ac:dyDescent="0.25">
      <c r="A397" s="498" t="s">
        <v>956</v>
      </c>
      <c r="B397" s="1587">
        <v>2</v>
      </c>
      <c r="C397" s="1587"/>
      <c r="D397" s="1588">
        <v>11618000</v>
      </c>
      <c r="E397" s="190">
        <v>11998328.475</v>
      </c>
    </row>
    <row r="398" spans="1:5" x14ac:dyDescent="0.25">
      <c r="A398" s="498" t="s">
        <v>1256</v>
      </c>
      <c r="B398" s="1587">
        <v>2</v>
      </c>
      <c r="C398" s="1587"/>
      <c r="D398" s="1588">
        <v>6975000</v>
      </c>
      <c r="E398" s="190">
        <v>14374435</v>
      </c>
    </row>
    <row r="399" spans="1:5" x14ac:dyDescent="0.25">
      <c r="A399" s="496" t="s">
        <v>74</v>
      </c>
      <c r="B399" s="1587">
        <v>27</v>
      </c>
      <c r="C399" s="1587">
        <v>1</v>
      </c>
      <c r="D399" s="1588">
        <v>9649576.527499998</v>
      </c>
      <c r="E399" s="190">
        <v>10985750.737187503</v>
      </c>
    </row>
    <row r="400" spans="1:5" x14ac:dyDescent="0.25">
      <c r="A400" s="497" t="s">
        <v>72</v>
      </c>
      <c r="B400" s="1587">
        <v>5</v>
      </c>
      <c r="C400" s="1587"/>
      <c r="D400" s="1588">
        <v>8719333.333333334</v>
      </c>
      <c r="E400" s="190">
        <v>9506287.1555555556</v>
      </c>
    </row>
    <row r="401" spans="1:5" x14ac:dyDescent="0.25">
      <c r="A401" s="498" t="s">
        <v>796</v>
      </c>
      <c r="B401" s="1587">
        <v>4</v>
      </c>
      <c r="C401" s="1587"/>
      <c r="D401" s="1588">
        <v>8767500</v>
      </c>
      <c r="E401" s="190">
        <v>9475626.9833333343</v>
      </c>
    </row>
    <row r="402" spans="1:5" x14ac:dyDescent="0.25">
      <c r="A402" s="498" t="s">
        <v>998</v>
      </c>
      <c r="B402" s="1587">
        <v>1</v>
      </c>
      <c r="C402" s="1587"/>
      <c r="D402" s="1588">
        <v>8623000</v>
      </c>
      <c r="E402" s="190">
        <v>9567607.5</v>
      </c>
    </row>
    <row r="403" spans="1:5" x14ac:dyDescent="0.25">
      <c r="A403" s="497" t="s">
        <v>87</v>
      </c>
      <c r="B403" s="1587">
        <v>9</v>
      </c>
      <c r="C403" s="1587"/>
      <c r="D403" s="1588">
        <v>9890566.6666666605</v>
      </c>
      <c r="E403" s="190">
        <v>10657197.863333341</v>
      </c>
    </row>
    <row r="404" spans="1:5" x14ac:dyDescent="0.25">
      <c r="A404" s="498" t="s">
        <v>98</v>
      </c>
      <c r="B404" s="1587">
        <v>3</v>
      </c>
      <c r="C404" s="1587"/>
      <c r="D404" s="1588">
        <v>10600333.3333333</v>
      </c>
      <c r="E404" s="190">
        <v>11586369.766666699</v>
      </c>
    </row>
    <row r="405" spans="1:5" x14ac:dyDescent="0.25">
      <c r="A405" s="498" t="s">
        <v>892</v>
      </c>
      <c r="B405" s="1587">
        <v>3</v>
      </c>
      <c r="C405" s="1587"/>
      <c r="D405" s="1588">
        <v>10434000</v>
      </c>
      <c r="E405" s="190">
        <v>10718321.125</v>
      </c>
    </row>
    <row r="406" spans="1:5" x14ac:dyDescent="0.25">
      <c r="A406" s="498" t="s">
        <v>1027</v>
      </c>
      <c r="B406" s="1587">
        <v>3</v>
      </c>
      <c r="C406" s="1587"/>
      <c r="D406" s="1588">
        <v>8992250</v>
      </c>
      <c r="E406" s="190">
        <v>10131488.65</v>
      </c>
    </row>
    <row r="407" spans="1:5" x14ac:dyDescent="0.25">
      <c r="A407" s="497" t="s">
        <v>97</v>
      </c>
      <c r="B407" s="1587">
        <v>2</v>
      </c>
      <c r="C407" s="1587"/>
      <c r="D407" s="1588">
        <v>9273500</v>
      </c>
      <c r="E407" s="190">
        <v>9509112.4000000004</v>
      </c>
    </row>
    <row r="408" spans="1:5" x14ac:dyDescent="0.25">
      <c r="A408" s="498" t="s">
        <v>603</v>
      </c>
      <c r="B408" s="1587">
        <v>2</v>
      </c>
      <c r="C408" s="1587"/>
      <c r="D408" s="1588">
        <v>9273500</v>
      </c>
      <c r="E408" s="190">
        <v>9509112.4000000004</v>
      </c>
    </row>
    <row r="409" spans="1:5" x14ac:dyDescent="0.25">
      <c r="A409" s="497" t="s">
        <v>74</v>
      </c>
      <c r="B409" s="1587">
        <v>1</v>
      </c>
      <c r="C409" s="1587">
        <v>1</v>
      </c>
      <c r="D409" s="1588">
        <v>13210862.220000001</v>
      </c>
      <c r="E409" s="190">
        <v>18481563.25</v>
      </c>
    </row>
    <row r="410" spans="1:5" x14ac:dyDescent="0.25">
      <c r="A410" s="498" t="s">
        <v>789</v>
      </c>
      <c r="B410" s="1587">
        <v>1</v>
      </c>
      <c r="C410" s="1587"/>
      <c r="D410" s="1588">
        <v>8623000</v>
      </c>
      <c r="E410" s="190">
        <v>19164402.059999999</v>
      </c>
    </row>
    <row r="411" spans="1:5" x14ac:dyDescent="0.25">
      <c r="A411" s="498" t="s">
        <v>1112</v>
      </c>
      <c r="B411" s="1587"/>
      <c r="C411" s="1587">
        <v>1</v>
      </c>
      <c r="D411" s="1588">
        <v>17798724.440000001</v>
      </c>
      <c r="E411" s="190">
        <v>17798724.440000001</v>
      </c>
    </row>
    <row r="412" spans="1:5" x14ac:dyDescent="0.25">
      <c r="A412" s="497" t="s">
        <v>786</v>
      </c>
      <c r="B412" s="1587">
        <v>8</v>
      </c>
      <c r="C412" s="1587"/>
      <c r="D412" s="1588">
        <v>8171222.2222222239</v>
      </c>
      <c r="E412" s="190">
        <v>9526458.303888889</v>
      </c>
    </row>
    <row r="413" spans="1:5" x14ac:dyDescent="0.25">
      <c r="A413" s="498" t="s">
        <v>955</v>
      </c>
      <c r="B413" s="1587">
        <v>3</v>
      </c>
      <c r="C413" s="1587"/>
      <c r="D413" s="1588">
        <v>6173666.6666666698</v>
      </c>
      <c r="E413" s="190">
        <v>9513883.2666666694</v>
      </c>
    </row>
    <row r="414" spans="1:5" x14ac:dyDescent="0.25">
      <c r="A414" s="498" t="s">
        <v>1253</v>
      </c>
      <c r="B414" s="1587">
        <v>5</v>
      </c>
      <c r="C414" s="1587"/>
      <c r="D414" s="1588">
        <v>9170000</v>
      </c>
      <c r="E414" s="190">
        <v>9532745.8224999998</v>
      </c>
    </row>
    <row r="415" spans="1:5" x14ac:dyDescent="0.25">
      <c r="A415" s="497" t="s">
        <v>1018</v>
      </c>
      <c r="B415" s="1587">
        <v>2</v>
      </c>
      <c r="C415" s="1587"/>
      <c r="D415" s="1588">
        <v>9300000</v>
      </c>
      <c r="E415" s="190">
        <v>9406434.8000000007</v>
      </c>
    </row>
    <row r="416" spans="1:5" x14ac:dyDescent="0.25">
      <c r="A416" s="498" t="s">
        <v>1018</v>
      </c>
      <c r="B416" s="1587">
        <v>2</v>
      </c>
      <c r="C416" s="1587"/>
      <c r="D416" s="1588">
        <v>9300000</v>
      </c>
      <c r="E416" s="190">
        <v>9406434.8000000007</v>
      </c>
    </row>
    <row r="417" spans="1:5" x14ac:dyDescent="0.25">
      <c r="A417" s="496" t="s">
        <v>103</v>
      </c>
      <c r="B417" s="1587">
        <v>7</v>
      </c>
      <c r="C417" s="1587">
        <v>1</v>
      </c>
      <c r="D417" s="1588">
        <v>12104719.63875</v>
      </c>
      <c r="E417" s="190">
        <v>18296946.883749999</v>
      </c>
    </row>
    <row r="418" spans="1:5" x14ac:dyDescent="0.25">
      <c r="A418" s="497" t="s">
        <v>109</v>
      </c>
      <c r="B418" s="1587">
        <v>4</v>
      </c>
      <c r="C418" s="1587"/>
      <c r="D418" s="1588">
        <v>9427500</v>
      </c>
      <c r="E418" s="190">
        <v>21263813.607499998</v>
      </c>
    </row>
    <row r="419" spans="1:5" x14ac:dyDescent="0.25">
      <c r="A419" s="498" t="s">
        <v>82</v>
      </c>
      <c r="B419" s="1587">
        <v>1</v>
      </c>
      <c r="C419" s="1587"/>
      <c r="D419" s="1588">
        <v>6482000</v>
      </c>
      <c r="E419" s="190">
        <v>45798458.43</v>
      </c>
    </row>
    <row r="420" spans="1:5" x14ac:dyDescent="0.25">
      <c r="A420" s="498" t="s">
        <v>791</v>
      </c>
      <c r="B420" s="1587">
        <v>1</v>
      </c>
      <c r="C420" s="1587"/>
      <c r="D420" s="1588">
        <v>13935000</v>
      </c>
      <c r="E420" s="190">
        <v>14055359.5</v>
      </c>
    </row>
    <row r="421" spans="1:5" x14ac:dyDescent="0.25">
      <c r="A421" s="498" t="s">
        <v>893</v>
      </c>
      <c r="B421" s="1587">
        <v>2</v>
      </c>
      <c r="C421" s="1587"/>
      <c r="D421" s="1588">
        <v>8646500</v>
      </c>
      <c r="E421" s="190">
        <v>12600718.25</v>
      </c>
    </row>
    <row r="422" spans="1:5" x14ac:dyDescent="0.25">
      <c r="A422" s="497" t="s">
        <v>660</v>
      </c>
      <c r="B422" s="1587">
        <v>1</v>
      </c>
      <c r="C422" s="1587"/>
      <c r="D422" s="1588">
        <v>8329000</v>
      </c>
      <c r="E422" s="190">
        <v>9512858.0800000001</v>
      </c>
    </row>
    <row r="423" spans="1:5" x14ac:dyDescent="0.25">
      <c r="A423" s="498" t="s">
        <v>661</v>
      </c>
      <c r="B423" s="1587">
        <v>1</v>
      </c>
      <c r="C423" s="1587"/>
      <c r="D423" s="1588">
        <v>8329000</v>
      </c>
      <c r="E423" s="190">
        <v>9512858.0800000001</v>
      </c>
    </row>
    <row r="424" spans="1:5" x14ac:dyDescent="0.25">
      <c r="A424" s="497" t="s">
        <v>797</v>
      </c>
      <c r="B424" s="1587"/>
      <c r="C424" s="1587">
        <v>1</v>
      </c>
      <c r="D424" s="1588">
        <v>27666757.109999999</v>
      </c>
      <c r="E424" s="190">
        <v>27939644.219999999</v>
      </c>
    </row>
    <row r="425" spans="1:5" x14ac:dyDescent="0.25">
      <c r="A425" s="498" t="s">
        <v>1243</v>
      </c>
      <c r="B425" s="1587"/>
      <c r="C425" s="1587">
        <v>1</v>
      </c>
      <c r="D425" s="1588">
        <v>27666757.109999999</v>
      </c>
      <c r="E425" s="190">
        <v>27939644.219999999</v>
      </c>
    </row>
    <row r="426" spans="1:5" x14ac:dyDescent="0.25">
      <c r="A426" s="497" t="s">
        <v>877</v>
      </c>
      <c r="B426" s="1587">
        <v>1</v>
      </c>
      <c r="C426" s="1587"/>
      <c r="D426" s="1588">
        <v>13950000</v>
      </c>
      <c r="E426" s="190">
        <v>14374435</v>
      </c>
    </row>
    <row r="427" spans="1:5" x14ac:dyDescent="0.25">
      <c r="A427" s="498" t="s">
        <v>877</v>
      </c>
      <c r="B427" s="1587">
        <v>1</v>
      </c>
      <c r="C427" s="1587"/>
      <c r="D427" s="1588">
        <v>13950000</v>
      </c>
      <c r="E427" s="190">
        <v>14374435</v>
      </c>
    </row>
    <row r="428" spans="1:5" x14ac:dyDescent="0.25">
      <c r="A428" s="497" t="s">
        <v>1195</v>
      </c>
      <c r="B428" s="1587">
        <v>1</v>
      </c>
      <c r="C428" s="1587"/>
      <c r="D428" s="1588">
        <v>9182000</v>
      </c>
      <c r="E428" s="190">
        <v>9493383.3399999999</v>
      </c>
    </row>
    <row r="429" spans="1:5" x14ac:dyDescent="0.25">
      <c r="A429" s="498" t="s">
        <v>1196</v>
      </c>
      <c r="B429" s="1587">
        <v>1</v>
      </c>
      <c r="C429" s="1587"/>
      <c r="D429" s="1588">
        <v>9182000</v>
      </c>
      <c r="E429" s="190">
        <v>9493383.3399999999</v>
      </c>
    </row>
    <row r="430" spans="1:5" x14ac:dyDescent="0.25">
      <c r="A430" s="1590" t="s">
        <v>268</v>
      </c>
      <c r="B430" s="1587">
        <v>424</v>
      </c>
      <c r="C430" s="1587">
        <v>20</v>
      </c>
      <c r="D430" s="1588">
        <v>10981529.347606802</v>
      </c>
      <c r="E430" s="190">
        <v>16592231.011366272</v>
      </c>
    </row>
    <row r="431" spans="1:5" x14ac:dyDescent="0.25">
      <c r="A431" s="496" t="s">
        <v>11</v>
      </c>
      <c r="B431" s="1587">
        <v>98</v>
      </c>
      <c r="C431" s="1587">
        <v>1</v>
      </c>
      <c r="D431" s="1588">
        <v>9743212.1878787875</v>
      </c>
      <c r="E431" s="190">
        <v>19921990.976020198</v>
      </c>
    </row>
    <row r="432" spans="1:5" x14ac:dyDescent="0.25">
      <c r="A432" s="497" t="s">
        <v>83</v>
      </c>
      <c r="B432" s="1587">
        <v>6</v>
      </c>
      <c r="C432" s="1587"/>
      <c r="D432" s="1588">
        <v>8856900</v>
      </c>
      <c r="E432" s="190">
        <v>13921361.985000003</v>
      </c>
    </row>
    <row r="433" spans="1:5" x14ac:dyDescent="0.25">
      <c r="A433" s="498" t="s">
        <v>103</v>
      </c>
      <c r="B433" s="1587">
        <v>2</v>
      </c>
      <c r="C433" s="1587"/>
      <c r="D433" s="1588">
        <v>8436500</v>
      </c>
      <c r="E433" s="190">
        <v>13723024.705</v>
      </c>
    </row>
    <row r="434" spans="1:5" x14ac:dyDescent="0.25">
      <c r="A434" s="498" t="s">
        <v>962</v>
      </c>
      <c r="B434" s="1587">
        <v>1</v>
      </c>
      <c r="C434" s="1587"/>
      <c r="D434" s="1588">
        <v>9297000</v>
      </c>
      <c r="E434" s="190">
        <v>9597899.5399999991</v>
      </c>
    </row>
    <row r="435" spans="1:5" x14ac:dyDescent="0.25">
      <c r="A435" s="498" t="s">
        <v>1039</v>
      </c>
      <c r="B435" s="1587">
        <v>1</v>
      </c>
      <c r="C435" s="1587"/>
      <c r="D435" s="1588">
        <v>9300000</v>
      </c>
      <c r="E435" s="190">
        <v>9711600</v>
      </c>
    </row>
    <row r="436" spans="1:5" x14ac:dyDescent="0.25">
      <c r="A436" s="498" t="s">
        <v>1380</v>
      </c>
      <c r="B436" s="1587">
        <v>2</v>
      </c>
      <c r="C436" s="1587"/>
      <c r="D436" s="1588">
        <v>8814500</v>
      </c>
      <c r="E436" s="190">
        <v>22851260.975000001</v>
      </c>
    </row>
    <row r="437" spans="1:5" x14ac:dyDescent="0.25">
      <c r="A437" s="497" t="s">
        <v>95</v>
      </c>
      <c r="B437" s="1587">
        <v>36</v>
      </c>
      <c r="C437" s="1587">
        <v>1</v>
      </c>
      <c r="D437" s="1588">
        <v>10660528.022222223</v>
      </c>
      <c r="E437" s="190">
        <v>19818883.518462967</v>
      </c>
    </row>
    <row r="438" spans="1:5" x14ac:dyDescent="0.25">
      <c r="A438" s="498" t="s">
        <v>101</v>
      </c>
      <c r="B438" s="1587">
        <v>10</v>
      </c>
      <c r="C438" s="1587">
        <v>1</v>
      </c>
      <c r="D438" s="1588">
        <v>15554918.133333333</v>
      </c>
      <c r="E438" s="190">
        <v>20626056.047999997</v>
      </c>
    </row>
    <row r="439" spans="1:5" x14ac:dyDescent="0.25">
      <c r="A439" s="498" t="s">
        <v>96</v>
      </c>
      <c r="B439" s="1587">
        <v>2</v>
      </c>
      <c r="C439" s="1587"/>
      <c r="D439" s="1588">
        <v>7944000</v>
      </c>
      <c r="E439" s="190">
        <v>22239649.405000001</v>
      </c>
    </row>
    <row r="440" spans="1:5" x14ac:dyDescent="0.25">
      <c r="A440" s="498" t="s">
        <v>662</v>
      </c>
      <c r="B440" s="1587">
        <v>2</v>
      </c>
      <c r="C440" s="1587"/>
      <c r="D440" s="1588">
        <v>9296500</v>
      </c>
      <c r="E440" s="190">
        <v>14419688.539999999</v>
      </c>
    </row>
    <row r="441" spans="1:5" x14ac:dyDescent="0.25">
      <c r="A441" s="498" t="s">
        <v>887</v>
      </c>
      <c r="B441" s="1587">
        <v>6</v>
      </c>
      <c r="C441" s="1587"/>
      <c r="D441" s="1588">
        <v>7914625</v>
      </c>
      <c r="E441" s="190">
        <v>33312893.692500003</v>
      </c>
    </row>
    <row r="442" spans="1:5" x14ac:dyDescent="0.25">
      <c r="A442" s="498" t="s">
        <v>899</v>
      </c>
      <c r="B442" s="1587">
        <v>6</v>
      </c>
      <c r="C442" s="1587"/>
      <c r="D442" s="1588">
        <v>11350000</v>
      </c>
      <c r="E442" s="190">
        <v>16670603.811666701</v>
      </c>
    </row>
    <row r="443" spans="1:5" x14ac:dyDescent="0.25">
      <c r="A443" s="498" t="s">
        <v>900</v>
      </c>
      <c r="B443" s="1587">
        <v>2</v>
      </c>
      <c r="C443" s="1587"/>
      <c r="D443" s="1588">
        <v>9234000</v>
      </c>
      <c r="E443" s="190">
        <v>19561703.505000003</v>
      </c>
    </row>
    <row r="444" spans="1:5" x14ac:dyDescent="0.25">
      <c r="A444" s="498" t="s">
        <v>902</v>
      </c>
      <c r="B444" s="1587">
        <v>1</v>
      </c>
      <c r="C444" s="1587"/>
      <c r="D444" s="1588">
        <v>9227000</v>
      </c>
      <c r="E444" s="190">
        <v>15200000</v>
      </c>
    </row>
    <row r="445" spans="1:5" x14ac:dyDescent="0.25">
      <c r="A445" s="498" t="s">
        <v>910</v>
      </c>
      <c r="B445" s="1587">
        <v>2</v>
      </c>
      <c r="C445" s="1587"/>
      <c r="D445" s="1588">
        <v>11160500</v>
      </c>
      <c r="E445" s="190">
        <v>20711650.324999999</v>
      </c>
    </row>
    <row r="446" spans="1:5" x14ac:dyDescent="0.25">
      <c r="A446" s="498" t="s">
        <v>1008</v>
      </c>
      <c r="B446" s="1587">
        <v>1</v>
      </c>
      <c r="C446" s="1587"/>
      <c r="D446" s="1588">
        <v>8245000</v>
      </c>
      <c r="E446" s="190">
        <v>16399045.17</v>
      </c>
    </row>
    <row r="447" spans="1:5" x14ac:dyDescent="0.25">
      <c r="A447" s="498" t="s">
        <v>1162</v>
      </c>
      <c r="B447" s="1587">
        <v>4</v>
      </c>
      <c r="C447" s="1587"/>
      <c r="D447" s="1588">
        <v>11625000</v>
      </c>
      <c r="E447" s="190">
        <v>11925000</v>
      </c>
    </row>
    <row r="448" spans="1:5" x14ac:dyDescent="0.25">
      <c r="A448" s="497" t="s">
        <v>104</v>
      </c>
      <c r="B448" s="1587">
        <v>14</v>
      </c>
      <c r="C448" s="1587"/>
      <c r="D448" s="1588">
        <v>8054950</v>
      </c>
      <c r="E448" s="190">
        <v>25831988.087000001</v>
      </c>
    </row>
    <row r="449" spans="1:5" x14ac:dyDescent="0.25">
      <c r="A449" s="498" t="s">
        <v>522</v>
      </c>
      <c r="B449" s="1587">
        <v>2</v>
      </c>
      <c r="C449" s="1587"/>
      <c r="D449" s="1588">
        <v>8415500</v>
      </c>
      <c r="E449" s="190">
        <v>14221699.92</v>
      </c>
    </row>
    <row r="450" spans="1:5" x14ac:dyDescent="0.25">
      <c r="A450" s="498" t="s">
        <v>894</v>
      </c>
      <c r="B450" s="1587">
        <v>1</v>
      </c>
      <c r="C450" s="1587"/>
      <c r="D450" s="1588">
        <v>8287000</v>
      </c>
      <c r="E450" s="190">
        <v>24623000</v>
      </c>
    </row>
    <row r="451" spans="1:5" x14ac:dyDescent="0.25">
      <c r="A451" s="498" t="s">
        <v>896</v>
      </c>
      <c r="B451" s="1587">
        <v>1</v>
      </c>
      <c r="C451" s="1587"/>
      <c r="D451" s="1588">
        <v>8875000</v>
      </c>
      <c r="E451" s="190">
        <v>13103908.42</v>
      </c>
    </row>
    <row r="452" spans="1:5" x14ac:dyDescent="0.25">
      <c r="A452" s="498" t="s">
        <v>897</v>
      </c>
      <c r="B452" s="1587">
        <v>3</v>
      </c>
      <c r="C452" s="1587"/>
      <c r="D452" s="1588">
        <v>7299000</v>
      </c>
      <c r="E452" s="190">
        <v>36925000</v>
      </c>
    </row>
    <row r="453" spans="1:5" x14ac:dyDescent="0.25">
      <c r="A453" s="498" t="s">
        <v>949</v>
      </c>
      <c r="B453" s="1587">
        <v>3</v>
      </c>
      <c r="C453" s="1587"/>
      <c r="D453" s="1588">
        <v>8864500</v>
      </c>
      <c r="E453" s="190">
        <v>19170875.172499999</v>
      </c>
    </row>
    <row r="454" spans="1:5" x14ac:dyDescent="0.25">
      <c r="A454" s="498" t="s">
        <v>995</v>
      </c>
      <c r="B454" s="1587">
        <v>2</v>
      </c>
      <c r="C454" s="1587"/>
      <c r="D454" s="1588">
        <v>9009000</v>
      </c>
      <c r="E454" s="190">
        <v>26349701.195</v>
      </c>
    </row>
    <row r="455" spans="1:5" x14ac:dyDescent="0.25">
      <c r="A455" s="498" t="s">
        <v>1262</v>
      </c>
      <c r="B455" s="1587">
        <v>1</v>
      </c>
      <c r="C455" s="1587"/>
      <c r="D455" s="1588">
        <v>6608000</v>
      </c>
      <c r="E455" s="190">
        <v>12601626.1</v>
      </c>
    </row>
    <row r="456" spans="1:5" x14ac:dyDescent="0.25">
      <c r="A456" s="498" t="s">
        <v>1282</v>
      </c>
      <c r="B456" s="1587">
        <v>1</v>
      </c>
      <c r="C456" s="1587"/>
      <c r="D456" s="1588">
        <v>7028000</v>
      </c>
      <c r="E456" s="190">
        <v>55228194.890000001</v>
      </c>
    </row>
    <row r="457" spans="1:5" x14ac:dyDescent="0.25">
      <c r="A457" s="497" t="s">
        <v>84</v>
      </c>
      <c r="B457" s="1587">
        <v>8</v>
      </c>
      <c r="C457" s="1587"/>
      <c r="D457" s="1588">
        <v>12287357.142857144</v>
      </c>
      <c r="E457" s="190">
        <v>15285714.285714285</v>
      </c>
    </row>
    <row r="458" spans="1:5" x14ac:dyDescent="0.25">
      <c r="A458" s="498" t="s">
        <v>84</v>
      </c>
      <c r="B458" s="1587">
        <v>3</v>
      </c>
      <c r="C458" s="1587"/>
      <c r="D458" s="1588">
        <v>12780750</v>
      </c>
      <c r="E458" s="190">
        <v>15000000</v>
      </c>
    </row>
    <row r="459" spans="1:5" x14ac:dyDescent="0.25">
      <c r="A459" s="498" t="s">
        <v>950</v>
      </c>
      <c r="B459" s="1587">
        <v>2</v>
      </c>
      <c r="C459" s="1587"/>
      <c r="D459" s="1588">
        <v>13950000</v>
      </c>
      <c r="E459" s="190">
        <v>14350000</v>
      </c>
    </row>
    <row r="460" spans="1:5" x14ac:dyDescent="0.25">
      <c r="A460" s="498" t="s">
        <v>1010</v>
      </c>
      <c r="B460" s="1587">
        <v>1</v>
      </c>
      <c r="C460" s="1587"/>
      <c r="D460" s="1588">
        <v>13950000</v>
      </c>
      <c r="E460" s="190">
        <v>14200000</v>
      </c>
    </row>
    <row r="461" spans="1:5" x14ac:dyDescent="0.25">
      <c r="A461" s="498" t="s">
        <v>1011</v>
      </c>
      <c r="B461" s="1587">
        <v>2</v>
      </c>
      <c r="C461" s="1587"/>
      <c r="D461" s="1588">
        <v>9300000</v>
      </c>
      <c r="E461" s="190">
        <v>17050000</v>
      </c>
    </row>
    <row r="462" spans="1:5" x14ac:dyDescent="0.25">
      <c r="A462" s="497" t="s">
        <v>523</v>
      </c>
      <c r="B462" s="1587">
        <v>2</v>
      </c>
      <c r="C462" s="1587"/>
      <c r="D462" s="1588">
        <v>9194500</v>
      </c>
      <c r="E462" s="190">
        <v>17518664.5</v>
      </c>
    </row>
    <row r="463" spans="1:5" x14ac:dyDescent="0.25">
      <c r="A463" s="498" t="s">
        <v>523</v>
      </c>
      <c r="B463" s="1587">
        <v>1</v>
      </c>
      <c r="C463" s="1587"/>
      <c r="D463" s="1588">
        <v>9175000</v>
      </c>
      <c r="E463" s="190">
        <v>17355000</v>
      </c>
    </row>
    <row r="464" spans="1:5" x14ac:dyDescent="0.25">
      <c r="A464" s="498" t="s">
        <v>1012</v>
      </c>
      <c r="B464" s="1587">
        <v>1</v>
      </c>
      <c r="C464" s="1587"/>
      <c r="D464" s="1588">
        <v>9214000</v>
      </c>
      <c r="E464" s="190">
        <v>17682329</v>
      </c>
    </row>
    <row r="465" spans="1:5" x14ac:dyDescent="0.25">
      <c r="A465" s="497" t="s">
        <v>792</v>
      </c>
      <c r="B465" s="1587">
        <v>6</v>
      </c>
      <c r="C465" s="1587"/>
      <c r="D465" s="1588">
        <v>9069625</v>
      </c>
      <c r="E465" s="190">
        <v>19903510.887499999</v>
      </c>
    </row>
    <row r="466" spans="1:5" x14ac:dyDescent="0.25">
      <c r="A466" s="498" t="s">
        <v>894</v>
      </c>
      <c r="B466" s="1587">
        <v>1</v>
      </c>
      <c r="C466" s="1587"/>
      <c r="D466" s="1588">
        <v>9267000</v>
      </c>
      <c r="E466" s="190">
        <v>27650806.390000001</v>
      </c>
    </row>
    <row r="467" spans="1:5" x14ac:dyDescent="0.25">
      <c r="A467" s="498" t="s">
        <v>72</v>
      </c>
      <c r="B467" s="1587">
        <v>1</v>
      </c>
      <c r="C467" s="1587"/>
      <c r="D467" s="1588">
        <v>9300000</v>
      </c>
      <c r="E467" s="190">
        <v>10099315.4</v>
      </c>
    </row>
    <row r="468" spans="1:5" x14ac:dyDescent="0.25">
      <c r="A468" s="498" t="s">
        <v>1375</v>
      </c>
      <c r="B468" s="1587">
        <v>4</v>
      </c>
      <c r="C468" s="1587"/>
      <c r="D468" s="1588">
        <v>8855750</v>
      </c>
      <c r="E468" s="190">
        <v>20931960.879999999</v>
      </c>
    </row>
    <row r="469" spans="1:5" x14ac:dyDescent="0.25">
      <c r="A469" s="497" t="s">
        <v>798</v>
      </c>
      <c r="B469" s="1587">
        <v>2</v>
      </c>
      <c r="C469" s="1587"/>
      <c r="D469" s="1588">
        <v>9119500</v>
      </c>
      <c r="E469" s="190">
        <v>26333500</v>
      </c>
    </row>
    <row r="470" spans="1:5" x14ac:dyDescent="0.25">
      <c r="A470" s="498" t="s">
        <v>798</v>
      </c>
      <c r="B470" s="1587">
        <v>2</v>
      </c>
      <c r="C470" s="1587"/>
      <c r="D470" s="1588">
        <v>9119500</v>
      </c>
      <c r="E470" s="190">
        <v>26333500</v>
      </c>
    </row>
    <row r="471" spans="1:5" x14ac:dyDescent="0.25">
      <c r="A471" s="497" t="s">
        <v>11</v>
      </c>
      <c r="B471" s="1587">
        <v>3</v>
      </c>
      <c r="C471" s="1587"/>
      <c r="D471" s="1588">
        <v>10033333.333333334</v>
      </c>
      <c r="E471" s="190">
        <v>37819495.92666667</v>
      </c>
    </row>
    <row r="472" spans="1:5" x14ac:dyDescent="0.25">
      <c r="A472" s="498" t="s">
        <v>800</v>
      </c>
      <c r="B472" s="1587">
        <v>1</v>
      </c>
      <c r="C472" s="1587"/>
      <c r="D472" s="1588">
        <v>7993000</v>
      </c>
      <c r="E472" s="190">
        <v>50780000</v>
      </c>
    </row>
    <row r="473" spans="1:5" x14ac:dyDescent="0.25">
      <c r="A473" s="498" t="s">
        <v>1190</v>
      </c>
      <c r="B473" s="1587">
        <v>1</v>
      </c>
      <c r="C473" s="1587"/>
      <c r="D473" s="1588">
        <v>13778000</v>
      </c>
      <c r="E473" s="190">
        <v>14278487.779999999</v>
      </c>
    </row>
    <row r="474" spans="1:5" x14ac:dyDescent="0.25">
      <c r="A474" s="498" t="s">
        <v>1308</v>
      </c>
      <c r="B474" s="1587">
        <v>1</v>
      </c>
      <c r="C474" s="1587"/>
      <c r="D474" s="1588">
        <v>8329000</v>
      </c>
      <c r="E474" s="190">
        <v>48400000</v>
      </c>
    </row>
    <row r="475" spans="1:5" x14ac:dyDescent="0.25">
      <c r="A475" s="497" t="s">
        <v>878</v>
      </c>
      <c r="B475" s="1587">
        <v>2</v>
      </c>
      <c r="C475" s="1587"/>
      <c r="D475" s="1588">
        <v>8904000</v>
      </c>
      <c r="E475" s="190">
        <v>9818894.8450000007</v>
      </c>
    </row>
    <row r="476" spans="1:5" x14ac:dyDescent="0.25">
      <c r="A476" s="498" t="s">
        <v>800</v>
      </c>
      <c r="B476" s="1587">
        <v>2</v>
      </c>
      <c r="C476" s="1587"/>
      <c r="D476" s="1588">
        <v>8904000</v>
      </c>
      <c r="E476" s="190">
        <v>9818894.8450000007</v>
      </c>
    </row>
    <row r="477" spans="1:5" x14ac:dyDescent="0.25">
      <c r="A477" s="497" t="s">
        <v>889</v>
      </c>
      <c r="B477" s="1587">
        <v>3</v>
      </c>
      <c r="C477" s="1587"/>
      <c r="D477" s="1588">
        <v>9036250</v>
      </c>
      <c r="E477" s="190">
        <v>14264666.66</v>
      </c>
    </row>
    <row r="478" spans="1:5" x14ac:dyDescent="0.25">
      <c r="A478" s="498" t="s">
        <v>889</v>
      </c>
      <c r="B478" s="1587">
        <v>3</v>
      </c>
      <c r="C478" s="1587"/>
      <c r="D478" s="1588">
        <v>9036250</v>
      </c>
      <c r="E478" s="190">
        <v>14264666.66</v>
      </c>
    </row>
    <row r="479" spans="1:5" x14ac:dyDescent="0.25">
      <c r="A479" s="497" t="s">
        <v>898</v>
      </c>
      <c r="B479" s="1587">
        <v>9</v>
      </c>
      <c r="C479" s="1587"/>
      <c r="D479" s="1588">
        <v>9672000</v>
      </c>
      <c r="E479" s="190">
        <v>19382084.594166666</v>
      </c>
    </row>
    <row r="480" spans="1:5" x14ac:dyDescent="0.25">
      <c r="A480" s="498" t="s">
        <v>949</v>
      </c>
      <c r="B480" s="1587">
        <v>2</v>
      </c>
      <c r="C480" s="1587"/>
      <c r="D480" s="1588">
        <v>13949000</v>
      </c>
      <c r="E480" s="190">
        <v>14449995.17</v>
      </c>
    </row>
    <row r="481" spans="1:5" x14ac:dyDescent="0.25">
      <c r="A481" s="498" t="s">
        <v>898</v>
      </c>
      <c r="B481" s="1587">
        <v>4</v>
      </c>
      <c r="C481" s="1587"/>
      <c r="D481" s="1588">
        <v>9257000</v>
      </c>
      <c r="E481" s="190">
        <v>11645274.622500001</v>
      </c>
    </row>
    <row r="482" spans="1:5" x14ac:dyDescent="0.25">
      <c r="A482" s="498" t="s">
        <v>1320</v>
      </c>
      <c r="B482" s="1587">
        <v>1</v>
      </c>
      <c r="C482" s="1587"/>
      <c r="D482" s="1588">
        <v>8119000</v>
      </c>
      <c r="E482" s="190">
        <v>11615733.08</v>
      </c>
    </row>
    <row r="483" spans="1:5" x14ac:dyDescent="0.25">
      <c r="A483" s="498" t="s">
        <v>1381</v>
      </c>
      <c r="B483" s="1587">
        <v>2</v>
      </c>
      <c r="C483" s="1587"/>
      <c r="D483" s="1588">
        <v>8725000</v>
      </c>
      <c r="E483" s="190">
        <v>33468115.035</v>
      </c>
    </row>
    <row r="484" spans="1:5" x14ac:dyDescent="0.25">
      <c r="A484" s="497" t="s">
        <v>951</v>
      </c>
      <c r="B484" s="1587">
        <v>3</v>
      </c>
      <c r="C484" s="1587"/>
      <c r="D484" s="1588">
        <v>9300000</v>
      </c>
      <c r="E484" s="190">
        <v>9650000</v>
      </c>
    </row>
    <row r="485" spans="1:5" x14ac:dyDescent="0.25">
      <c r="A485" s="498" t="s">
        <v>1014</v>
      </c>
      <c r="B485" s="1587">
        <v>2</v>
      </c>
      <c r="C485" s="1587"/>
      <c r="D485" s="1588">
        <v>9300000</v>
      </c>
      <c r="E485" s="190">
        <v>9650000</v>
      </c>
    </row>
    <row r="486" spans="1:5" x14ac:dyDescent="0.25">
      <c r="A486" s="498" t="s">
        <v>951</v>
      </c>
      <c r="B486" s="1587">
        <v>1</v>
      </c>
      <c r="C486" s="1587"/>
      <c r="D486" s="1588">
        <v>9300000</v>
      </c>
      <c r="E486" s="190">
        <v>9650000</v>
      </c>
    </row>
    <row r="487" spans="1:5" x14ac:dyDescent="0.25">
      <c r="A487" s="497" t="s">
        <v>1031</v>
      </c>
      <c r="B487" s="1587">
        <v>1</v>
      </c>
      <c r="C487" s="1587"/>
      <c r="D487" s="1588">
        <v>9043000</v>
      </c>
      <c r="E487" s="190">
        <v>23544229.09</v>
      </c>
    </row>
    <row r="488" spans="1:5" x14ac:dyDescent="0.25">
      <c r="A488" s="498" t="s">
        <v>1330</v>
      </c>
      <c r="B488" s="1587">
        <v>1</v>
      </c>
      <c r="C488" s="1587"/>
      <c r="D488" s="1588">
        <v>9043000</v>
      </c>
      <c r="E488" s="190">
        <v>23544229.09</v>
      </c>
    </row>
    <row r="489" spans="1:5" x14ac:dyDescent="0.25">
      <c r="A489" s="497" t="s">
        <v>1108</v>
      </c>
      <c r="B489" s="1587">
        <v>3</v>
      </c>
      <c r="C489" s="1587"/>
      <c r="D489" s="1588">
        <v>8219666.666666667</v>
      </c>
      <c r="E489" s="190">
        <v>14974328.380000001</v>
      </c>
    </row>
    <row r="490" spans="1:5" x14ac:dyDescent="0.25">
      <c r="A490" s="498" t="s">
        <v>782</v>
      </c>
      <c r="B490" s="1587">
        <v>1</v>
      </c>
      <c r="C490" s="1587"/>
      <c r="D490" s="1588">
        <v>6650000</v>
      </c>
      <c r="E490" s="190">
        <v>26312538.670000002</v>
      </c>
    </row>
    <row r="491" spans="1:5" x14ac:dyDescent="0.25">
      <c r="A491" s="498" t="s">
        <v>1263</v>
      </c>
      <c r="B491" s="1587">
        <v>1</v>
      </c>
      <c r="C491" s="1587"/>
      <c r="D491" s="1588">
        <v>8711000</v>
      </c>
      <c r="E491" s="190">
        <v>8961796.4100000001</v>
      </c>
    </row>
    <row r="492" spans="1:5" x14ac:dyDescent="0.25">
      <c r="A492" s="498" t="s">
        <v>1432</v>
      </c>
      <c r="B492" s="1587">
        <v>1</v>
      </c>
      <c r="C492" s="1587"/>
      <c r="D492" s="1588">
        <v>9298000</v>
      </c>
      <c r="E492" s="190">
        <v>9648650.0600000005</v>
      </c>
    </row>
    <row r="493" spans="1:5" x14ac:dyDescent="0.25">
      <c r="A493" s="496" t="s">
        <v>12</v>
      </c>
      <c r="B493" s="1587">
        <v>15</v>
      </c>
      <c r="C493" s="1587"/>
      <c r="D493" s="1588">
        <v>11028166.666666666</v>
      </c>
      <c r="E493" s="190">
        <v>16224714.822916666</v>
      </c>
    </row>
    <row r="494" spans="1:5" x14ac:dyDescent="0.25">
      <c r="A494" s="497" t="s">
        <v>376</v>
      </c>
      <c r="B494" s="1587">
        <v>1</v>
      </c>
      <c r="C494" s="1587"/>
      <c r="D494" s="1588">
        <v>13950000</v>
      </c>
      <c r="E494" s="190">
        <v>15400000</v>
      </c>
    </row>
    <row r="495" spans="1:5" x14ac:dyDescent="0.25">
      <c r="A495" s="498" t="s">
        <v>376</v>
      </c>
      <c r="B495" s="1587">
        <v>1</v>
      </c>
      <c r="C495" s="1587"/>
      <c r="D495" s="1588">
        <v>13950000</v>
      </c>
      <c r="E495" s="190">
        <v>15400000</v>
      </c>
    </row>
    <row r="496" spans="1:5" x14ac:dyDescent="0.25">
      <c r="A496" s="497" t="s">
        <v>85</v>
      </c>
      <c r="B496" s="1587">
        <v>6</v>
      </c>
      <c r="C496" s="1587"/>
      <c r="D496" s="1588">
        <v>10879600</v>
      </c>
      <c r="E496" s="190">
        <v>11223499.489999998</v>
      </c>
    </row>
    <row r="497" spans="1:5" x14ac:dyDescent="0.25">
      <c r="A497" s="498" t="s">
        <v>85</v>
      </c>
      <c r="B497" s="1587">
        <v>2</v>
      </c>
      <c r="C497" s="1587"/>
      <c r="D497" s="1588">
        <v>11588500</v>
      </c>
      <c r="E497" s="190">
        <v>11875015.725</v>
      </c>
    </row>
    <row r="498" spans="1:5" x14ac:dyDescent="0.25">
      <c r="A498" s="498" t="s">
        <v>1201</v>
      </c>
      <c r="B498" s="1587">
        <v>1</v>
      </c>
      <c r="C498" s="1587"/>
      <c r="D498" s="1588">
        <v>9254000</v>
      </c>
      <c r="E498" s="190">
        <v>9800000</v>
      </c>
    </row>
    <row r="499" spans="1:5" x14ac:dyDescent="0.25">
      <c r="A499" s="498" t="s">
        <v>1293</v>
      </c>
      <c r="B499" s="1587">
        <v>3</v>
      </c>
      <c r="C499" s="1587"/>
      <c r="D499" s="1588">
        <v>10983500</v>
      </c>
      <c r="E499" s="190">
        <v>11283733</v>
      </c>
    </row>
    <row r="500" spans="1:5" x14ac:dyDescent="0.25">
      <c r="A500" s="497" t="s">
        <v>12</v>
      </c>
      <c r="B500" s="1587">
        <v>4</v>
      </c>
      <c r="C500" s="1587"/>
      <c r="D500" s="1588">
        <v>12286333.333333334</v>
      </c>
      <c r="E500" s="190">
        <v>20616666.666666668</v>
      </c>
    </row>
    <row r="501" spans="1:5" x14ac:dyDescent="0.25">
      <c r="A501" s="498" t="s">
        <v>879</v>
      </c>
      <c r="B501" s="1587">
        <v>2</v>
      </c>
      <c r="C501" s="1587"/>
      <c r="D501" s="1588">
        <v>13950000</v>
      </c>
      <c r="E501" s="190">
        <v>14250000</v>
      </c>
    </row>
    <row r="502" spans="1:5" x14ac:dyDescent="0.25">
      <c r="A502" s="498" t="s">
        <v>1040</v>
      </c>
      <c r="B502" s="1587">
        <v>2</v>
      </c>
      <c r="C502" s="1587"/>
      <c r="D502" s="1588">
        <v>11454500</v>
      </c>
      <c r="E502" s="190">
        <v>23800000</v>
      </c>
    </row>
    <row r="503" spans="1:5" x14ac:dyDescent="0.25">
      <c r="A503" s="497" t="s">
        <v>882</v>
      </c>
      <c r="B503" s="1587">
        <v>2</v>
      </c>
      <c r="C503" s="1587"/>
      <c r="D503" s="1588">
        <v>11601000</v>
      </c>
      <c r="E503" s="190">
        <v>11902653.005000001</v>
      </c>
    </row>
    <row r="504" spans="1:5" x14ac:dyDescent="0.25">
      <c r="A504" s="498" t="s">
        <v>1248</v>
      </c>
      <c r="B504" s="1587">
        <v>2</v>
      </c>
      <c r="C504" s="1587"/>
      <c r="D504" s="1588">
        <v>11601000</v>
      </c>
      <c r="E504" s="190">
        <v>11902653.005000001</v>
      </c>
    </row>
    <row r="505" spans="1:5" x14ac:dyDescent="0.25">
      <c r="A505" s="497" t="s">
        <v>531</v>
      </c>
      <c r="B505" s="1587">
        <v>1</v>
      </c>
      <c r="C505" s="1587"/>
      <c r="D505" s="1588">
        <v>7993000</v>
      </c>
      <c r="E505" s="190">
        <v>30010104.57</v>
      </c>
    </row>
    <row r="506" spans="1:5" x14ac:dyDescent="0.25">
      <c r="A506" s="498" t="s">
        <v>886</v>
      </c>
      <c r="B506" s="1587">
        <v>1</v>
      </c>
      <c r="C506" s="1587"/>
      <c r="D506" s="1588">
        <v>7993000</v>
      </c>
      <c r="E506" s="190">
        <v>30010104.57</v>
      </c>
    </row>
    <row r="507" spans="1:5" x14ac:dyDescent="0.25">
      <c r="A507" s="497" t="s">
        <v>1265</v>
      </c>
      <c r="B507" s="1587">
        <v>1</v>
      </c>
      <c r="C507" s="1587"/>
      <c r="D507" s="1588">
        <v>7537000</v>
      </c>
      <c r="E507" s="190">
        <v>19416322.850000001</v>
      </c>
    </row>
    <row r="508" spans="1:5" x14ac:dyDescent="0.25">
      <c r="A508" s="498" t="s">
        <v>1361</v>
      </c>
      <c r="B508" s="1587">
        <v>1</v>
      </c>
      <c r="C508" s="1587"/>
      <c r="D508" s="1588">
        <v>7537000</v>
      </c>
      <c r="E508" s="190">
        <v>19416322.850000001</v>
      </c>
    </row>
    <row r="509" spans="1:5" x14ac:dyDescent="0.25">
      <c r="A509" s="496" t="s">
        <v>73</v>
      </c>
      <c r="B509" s="1587">
        <v>40</v>
      </c>
      <c r="C509" s="1587">
        <v>5</v>
      </c>
      <c r="D509" s="1588">
        <v>11051875.080206895</v>
      </c>
      <c r="E509" s="190">
        <v>14146646.716195403</v>
      </c>
    </row>
    <row r="510" spans="1:5" x14ac:dyDescent="0.25">
      <c r="A510" s="497" t="s">
        <v>86</v>
      </c>
      <c r="B510" s="1587">
        <v>4</v>
      </c>
      <c r="C510" s="1587"/>
      <c r="D510" s="1588">
        <v>9025333.333333334</v>
      </c>
      <c r="E510" s="190">
        <v>9566666.666666666</v>
      </c>
    </row>
    <row r="511" spans="1:5" x14ac:dyDescent="0.25">
      <c r="A511" s="498" t="s">
        <v>1104</v>
      </c>
      <c r="B511" s="1587">
        <v>1</v>
      </c>
      <c r="C511" s="1587"/>
      <c r="D511" s="1588">
        <v>9300000</v>
      </c>
      <c r="E511" s="190">
        <v>9550000</v>
      </c>
    </row>
    <row r="512" spans="1:5" x14ac:dyDescent="0.25">
      <c r="A512" s="498" t="s">
        <v>1250</v>
      </c>
      <c r="B512" s="1587">
        <v>2</v>
      </c>
      <c r="C512" s="1587"/>
      <c r="D512" s="1588">
        <v>8476000</v>
      </c>
      <c r="E512" s="190">
        <v>9600000</v>
      </c>
    </row>
    <row r="513" spans="1:5" x14ac:dyDescent="0.25">
      <c r="A513" s="498" t="s">
        <v>1279</v>
      </c>
      <c r="B513" s="1587">
        <v>1</v>
      </c>
      <c r="C513" s="1587"/>
      <c r="D513" s="1588">
        <v>9300000</v>
      </c>
      <c r="E513" s="190">
        <v>9550000</v>
      </c>
    </row>
    <row r="514" spans="1:5" x14ac:dyDescent="0.25">
      <c r="A514" s="497" t="s">
        <v>521</v>
      </c>
      <c r="B514" s="1587">
        <v>4</v>
      </c>
      <c r="C514" s="1587">
        <v>5</v>
      </c>
      <c r="D514" s="1588">
        <v>16139094.331499999</v>
      </c>
      <c r="E514" s="190">
        <v>21932892.101999998</v>
      </c>
    </row>
    <row r="515" spans="1:5" x14ac:dyDescent="0.25">
      <c r="A515" s="498" t="s">
        <v>521</v>
      </c>
      <c r="B515" s="1587">
        <v>1</v>
      </c>
      <c r="C515" s="1587">
        <v>5</v>
      </c>
      <c r="D515" s="1588">
        <v>21264688.662999999</v>
      </c>
      <c r="E515" s="190">
        <v>31865784.203999996</v>
      </c>
    </row>
    <row r="516" spans="1:5" x14ac:dyDescent="0.25">
      <c r="A516" s="498" t="s">
        <v>1041</v>
      </c>
      <c r="B516" s="1587">
        <v>1</v>
      </c>
      <c r="C516" s="1587"/>
      <c r="D516" s="1588">
        <v>8077000</v>
      </c>
      <c r="E516" s="190">
        <v>9650000</v>
      </c>
    </row>
    <row r="517" spans="1:5" x14ac:dyDescent="0.25">
      <c r="A517" s="498" t="s">
        <v>1212</v>
      </c>
      <c r="B517" s="1587">
        <v>2</v>
      </c>
      <c r="C517" s="1587"/>
      <c r="D517" s="1588">
        <v>13950000</v>
      </c>
      <c r="E517" s="190">
        <v>14350000</v>
      </c>
    </row>
    <row r="518" spans="1:5" x14ac:dyDescent="0.25">
      <c r="A518" s="497" t="s">
        <v>622</v>
      </c>
      <c r="B518" s="1587">
        <v>4</v>
      </c>
      <c r="C518" s="1587"/>
      <c r="D518" s="1588">
        <v>11224666.666666666</v>
      </c>
      <c r="E518" s="190">
        <v>12075004.439999999</v>
      </c>
    </row>
    <row r="519" spans="1:5" x14ac:dyDescent="0.25">
      <c r="A519" s="498" t="s">
        <v>1046</v>
      </c>
      <c r="B519" s="1587">
        <v>1</v>
      </c>
      <c r="C519" s="1587"/>
      <c r="D519" s="1588">
        <v>8119000</v>
      </c>
      <c r="E519" s="190">
        <v>9750000</v>
      </c>
    </row>
    <row r="520" spans="1:5" x14ac:dyDescent="0.25">
      <c r="A520" s="498" t="s">
        <v>1268</v>
      </c>
      <c r="B520" s="1587">
        <v>3</v>
      </c>
      <c r="C520" s="1587"/>
      <c r="D520" s="1588">
        <v>12777500</v>
      </c>
      <c r="E520" s="190">
        <v>13237506.66</v>
      </c>
    </row>
    <row r="521" spans="1:5" x14ac:dyDescent="0.25">
      <c r="A521" s="497" t="s">
        <v>783</v>
      </c>
      <c r="B521" s="1587">
        <v>3</v>
      </c>
      <c r="C521" s="1587"/>
      <c r="D521" s="1588">
        <v>9285250</v>
      </c>
      <c r="E521" s="190">
        <v>9625000</v>
      </c>
    </row>
    <row r="522" spans="1:5" x14ac:dyDescent="0.25">
      <c r="A522" s="498" t="s">
        <v>784</v>
      </c>
      <c r="B522" s="1587">
        <v>1</v>
      </c>
      <c r="C522" s="1587"/>
      <c r="D522" s="1588">
        <v>9300000</v>
      </c>
      <c r="E522" s="190">
        <v>9600000</v>
      </c>
    </row>
    <row r="523" spans="1:5" x14ac:dyDescent="0.25">
      <c r="A523" s="498" t="s">
        <v>783</v>
      </c>
      <c r="B523" s="1587">
        <v>2</v>
      </c>
      <c r="C523" s="1587"/>
      <c r="D523" s="1588">
        <v>9270500</v>
      </c>
      <c r="E523" s="190">
        <v>9650000</v>
      </c>
    </row>
    <row r="524" spans="1:5" x14ac:dyDescent="0.25">
      <c r="A524" s="497" t="s">
        <v>794</v>
      </c>
      <c r="B524" s="1587">
        <v>11</v>
      </c>
      <c r="C524" s="1587"/>
      <c r="D524" s="1588">
        <v>10916083.333333334</v>
      </c>
      <c r="E524" s="190">
        <v>14212504.525277784</v>
      </c>
    </row>
    <row r="525" spans="1:5" x14ac:dyDescent="0.25">
      <c r="A525" s="498" t="s">
        <v>794</v>
      </c>
      <c r="B525" s="1587">
        <v>4</v>
      </c>
      <c r="C525" s="1587"/>
      <c r="D525" s="1588">
        <v>12383500</v>
      </c>
      <c r="E525" s="190">
        <v>14129020.833333351</v>
      </c>
    </row>
    <row r="526" spans="1:5" x14ac:dyDescent="0.25">
      <c r="A526" s="498" t="s">
        <v>902</v>
      </c>
      <c r="B526" s="1587">
        <v>4</v>
      </c>
      <c r="C526" s="1587"/>
      <c r="D526" s="1588">
        <v>11087500</v>
      </c>
      <c r="E526" s="190">
        <v>18843150.927500002</v>
      </c>
    </row>
    <row r="527" spans="1:5" x14ac:dyDescent="0.25">
      <c r="A527" s="498" t="s">
        <v>1033</v>
      </c>
      <c r="B527" s="1587">
        <v>3</v>
      </c>
      <c r="C527" s="1587"/>
      <c r="D527" s="1588">
        <v>9277250</v>
      </c>
      <c r="E527" s="190">
        <v>9665341.8150000013</v>
      </c>
    </row>
    <row r="528" spans="1:5" x14ac:dyDescent="0.25">
      <c r="A528" s="497" t="s">
        <v>802</v>
      </c>
      <c r="B528" s="1587">
        <v>5</v>
      </c>
      <c r="C528" s="1587"/>
      <c r="D528" s="1588">
        <v>8780000</v>
      </c>
      <c r="E528" s="190">
        <v>13927000</v>
      </c>
    </row>
    <row r="529" spans="1:5" x14ac:dyDescent="0.25">
      <c r="A529" s="498" t="s">
        <v>802</v>
      </c>
      <c r="B529" s="1587">
        <v>2</v>
      </c>
      <c r="C529" s="1587"/>
      <c r="D529" s="1588">
        <v>9267000</v>
      </c>
      <c r="E529" s="190">
        <v>9550000</v>
      </c>
    </row>
    <row r="530" spans="1:5" x14ac:dyDescent="0.25">
      <c r="A530" s="498" t="s">
        <v>1324</v>
      </c>
      <c r="B530" s="1587">
        <v>1</v>
      </c>
      <c r="C530" s="1587"/>
      <c r="D530" s="1588">
        <v>9127000</v>
      </c>
      <c r="E530" s="190">
        <v>30860000</v>
      </c>
    </row>
    <row r="531" spans="1:5" x14ac:dyDescent="0.25">
      <c r="A531" s="498" t="s">
        <v>1433</v>
      </c>
      <c r="B531" s="1587">
        <v>2</v>
      </c>
      <c r="C531" s="1587"/>
      <c r="D531" s="1588">
        <v>8119500</v>
      </c>
      <c r="E531" s="190">
        <v>9837500</v>
      </c>
    </row>
    <row r="532" spans="1:5" x14ac:dyDescent="0.25">
      <c r="A532" s="497" t="s">
        <v>888</v>
      </c>
      <c r="B532" s="1587">
        <v>1</v>
      </c>
      <c r="C532" s="1587"/>
      <c r="D532" s="1588">
        <v>9300000</v>
      </c>
      <c r="E532" s="190">
        <v>10185395.890000001</v>
      </c>
    </row>
    <row r="533" spans="1:5" x14ac:dyDescent="0.25">
      <c r="A533" s="498" t="s">
        <v>1283</v>
      </c>
      <c r="B533" s="1587">
        <v>1</v>
      </c>
      <c r="C533" s="1587"/>
      <c r="D533" s="1588">
        <v>9300000</v>
      </c>
      <c r="E533" s="190">
        <v>10185395.890000001</v>
      </c>
    </row>
    <row r="534" spans="1:5" x14ac:dyDescent="0.25">
      <c r="A534" s="497" t="s">
        <v>890</v>
      </c>
      <c r="B534" s="1587">
        <v>2</v>
      </c>
      <c r="C534" s="1587"/>
      <c r="D534" s="1588">
        <v>13950000</v>
      </c>
      <c r="E534" s="190">
        <v>14250000</v>
      </c>
    </row>
    <row r="535" spans="1:5" x14ac:dyDescent="0.25">
      <c r="A535" s="498" t="s">
        <v>1024</v>
      </c>
      <c r="B535" s="1587">
        <v>2</v>
      </c>
      <c r="C535" s="1587"/>
      <c r="D535" s="1588">
        <v>13950000</v>
      </c>
      <c r="E535" s="190">
        <v>14250000</v>
      </c>
    </row>
    <row r="536" spans="1:5" x14ac:dyDescent="0.25">
      <c r="A536" s="497" t="s">
        <v>891</v>
      </c>
      <c r="B536" s="1587">
        <v>1</v>
      </c>
      <c r="C536" s="1587"/>
      <c r="D536" s="1588">
        <v>9234000</v>
      </c>
      <c r="E536" s="190">
        <v>9600000</v>
      </c>
    </row>
    <row r="537" spans="1:5" x14ac:dyDescent="0.25">
      <c r="A537" s="498" t="s">
        <v>891</v>
      </c>
      <c r="B537" s="1587">
        <v>1</v>
      </c>
      <c r="C537" s="1587"/>
      <c r="D537" s="1588">
        <v>9234000</v>
      </c>
      <c r="E537" s="190">
        <v>9600000</v>
      </c>
    </row>
    <row r="538" spans="1:5" x14ac:dyDescent="0.25">
      <c r="A538" s="497" t="s">
        <v>1022</v>
      </c>
      <c r="B538" s="1587">
        <v>5</v>
      </c>
      <c r="C538" s="1587"/>
      <c r="D538" s="1588">
        <v>10398500</v>
      </c>
      <c r="E538" s="190">
        <v>17575375</v>
      </c>
    </row>
    <row r="539" spans="1:5" x14ac:dyDescent="0.25">
      <c r="A539" s="498" t="s">
        <v>1022</v>
      </c>
      <c r="B539" s="1587">
        <v>5</v>
      </c>
      <c r="C539" s="1587"/>
      <c r="D539" s="1588">
        <v>10398500</v>
      </c>
      <c r="E539" s="190">
        <v>17575375</v>
      </c>
    </row>
    <row r="540" spans="1:5" x14ac:dyDescent="0.25">
      <c r="A540" s="496" t="s">
        <v>13</v>
      </c>
      <c r="B540" s="1587">
        <v>25</v>
      </c>
      <c r="C540" s="1587">
        <v>2</v>
      </c>
      <c r="D540" s="1588">
        <v>11474685.36481481</v>
      </c>
      <c r="E540" s="190">
        <v>16426330.711296299</v>
      </c>
    </row>
    <row r="541" spans="1:5" x14ac:dyDescent="0.25">
      <c r="A541" s="497" t="s">
        <v>106</v>
      </c>
      <c r="B541" s="1587">
        <v>22</v>
      </c>
      <c r="C541" s="1587">
        <v>2</v>
      </c>
      <c r="D541" s="1588">
        <v>12743861.38055555</v>
      </c>
      <c r="E541" s="190">
        <v>14737101.596944449</v>
      </c>
    </row>
    <row r="542" spans="1:5" x14ac:dyDescent="0.25">
      <c r="A542" s="498" t="s">
        <v>529</v>
      </c>
      <c r="B542" s="1587">
        <v>10</v>
      </c>
      <c r="C542" s="1587">
        <v>2</v>
      </c>
      <c r="D542" s="1588">
        <v>13093611.65</v>
      </c>
      <c r="E542" s="190">
        <v>15201980.971666666</v>
      </c>
    </row>
    <row r="543" spans="1:5" x14ac:dyDescent="0.25">
      <c r="A543" s="498" t="s">
        <v>621</v>
      </c>
      <c r="B543" s="1587">
        <v>9</v>
      </c>
      <c r="C543" s="1587"/>
      <c r="D543" s="1588">
        <v>11616166.666666649</v>
      </c>
      <c r="E543" s="190">
        <v>14258333.333333351</v>
      </c>
    </row>
    <row r="544" spans="1:5" x14ac:dyDescent="0.25">
      <c r="A544" s="498" t="s">
        <v>1249</v>
      </c>
      <c r="B544" s="1587">
        <v>3</v>
      </c>
      <c r="C544" s="1587"/>
      <c r="D544" s="1588">
        <v>13950000</v>
      </c>
      <c r="E544" s="190">
        <v>14300000</v>
      </c>
    </row>
    <row r="545" spans="1:5" x14ac:dyDescent="0.25">
      <c r="A545" s="497" t="s">
        <v>13</v>
      </c>
      <c r="B545" s="1587">
        <v>1</v>
      </c>
      <c r="C545" s="1587"/>
      <c r="D545" s="1588">
        <v>8707000</v>
      </c>
      <c r="E545" s="190">
        <v>26050000</v>
      </c>
    </row>
    <row r="546" spans="1:5" x14ac:dyDescent="0.25">
      <c r="A546" s="498" t="s">
        <v>1356</v>
      </c>
      <c r="B546" s="1587">
        <v>1</v>
      </c>
      <c r="C546" s="1587"/>
      <c r="D546" s="1588">
        <v>8707000</v>
      </c>
      <c r="E546" s="190">
        <v>26050000</v>
      </c>
    </row>
    <row r="547" spans="1:5" x14ac:dyDescent="0.25">
      <c r="A547" s="497" t="s">
        <v>800</v>
      </c>
      <c r="B547" s="1587">
        <v>1</v>
      </c>
      <c r="C547" s="1587"/>
      <c r="D547" s="1588">
        <v>9227000</v>
      </c>
      <c r="E547" s="190">
        <v>23764366.82</v>
      </c>
    </row>
    <row r="548" spans="1:5" x14ac:dyDescent="0.25">
      <c r="A548" s="498" t="s">
        <v>896</v>
      </c>
      <c r="B548" s="1587">
        <v>1</v>
      </c>
      <c r="C548" s="1587"/>
      <c r="D548" s="1588">
        <v>9227000</v>
      </c>
      <c r="E548" s="190">
        <v>23764366.82</v>
      </c>
    </row>
    <row r="549" spans="1:5" x14ac:dyDescent="0.25">
      <c r="A549" s="497" t="s">
        <v>1437</v>
      </c>
      <c r="B549" s="1587">
        <v>1</v>
      </c>
      <c r="C549" s="1587"/>
      <c r="D549" s="1588">
        <v>8875000</v>
      </c>
      <c r="E549" s="190">
        <v>9600000</v>
      </c>
    </row>
    <row r="550" spans="1:5" x14ac:dyDescent="0.25">
      <c r="A550" s="498" t="s">
        <v>949</v>
      </c>
      <c r="B550" s="1587">
        <v>1</v>
      </c>
      <c r="C550" s="1587"/>
      <c r="D550" s="1588">
        <v>8875000</v>
      </c>
      <c r="E550" s="190">
        <v>9600000</v>
      </c>
    </row>
    <row r="551" spans="1:5" x14ac:dyDescent="0.25">
      <c r="A551" s="496" t="s">
        <v>105</v>
      </c>
      <c r="B551" s="1587">
        <v>96</v>
      </c>
      <c r="C551" s="1587">
        <v>6</v>
      </c>
      <c r="D551" s="1588">
        <v>12219164.726047235</v>
      </c>
      <c r="E551" s="190">
        <v>13858981.760762675</v>
      </c>
    </row>
    <row r="552" spans="1:5" x14ac:dyDescent="0.25">
      <c r="A552" s="497" t="s">
        <v>108</v>
      </c>
      <c r="B552" s="1587">
        <v>28</v>
      </c>
      <c r="C552" s="1587">
        <v>1</v>
      </c>
      <c r="D552" s="1588">
        <v>10230650.897142861</v>
      </c>
      <c r="E552" s="190">
        <v>14498526.031798933</v>
      </c>
    </row>
    <row r="553" spans="1:5" x14ac:dyDescent="0.25">
      <c r="A553" s="498" t="s">
        <v>108</v>
      </c>
      <c r="B553" s="1587">
        <v>13</v>
      </c>
      <c r="C553" s="1587">
        <v>1</v>
      </c>
      <c r="D553" s="1588">
        <v>12447424.91365079</v>
      </c>
      <c r="E553" s="190">
        <v>16292259.6142857</v>
      </c>
    </row>
    <row r="554" spans="1:5" x14ac:dyDescent="0.25">
      <c r="A554" s="498" t="s">
        <v>612</v>
      </c>
      <c r="B554" s="1587">
        <v>7</v>
      </c>
      <c r="C554" s="1587"/>
      <c r="D554" s="1588">
        <v>10637958.333333351</v>
      </c>
      <c r="E554" s="190">
        <v>13084992.531666651</v>
      </c>
    </row>
    <row r="555" spans="1:5" x14ac:dyDescent="0.25">
      <c r="A555" s="498" t="s">
        <v>957</v>
      </c>
      <c r="B555" s="1587">
        <v>3</v>
      </c>
      <c r="C555" s="1587"/>
      <c r="D555" s="1588">
        <v>6151666.6666666698</v>
      </c>
      <c r="E555" s="190">
        <v>9550000</v>
      </c>
    </row>
    <row r="556" spans="1:5" x14ac:dyDescent="0.25">
      <c r="A556" s="498" t="s">
        <v>1020</v>
      </c>
      <c r="B556" s="1587">
        <v>4</v>
      </c>
      <c r="C556" s="1587"/>
      <c r="D556" s="1588">
        <v>9299500</v>
      </c>
      <c r="E556" s="190">
        <v>11924985.190000001</v>
      </c>
    </row>
    <row r="557" spans="1:5" x14ac:dyDescent="0.25">
      <c r="A557" s="498" t="s">
        <v>1106</v>
      </c>
      <c r="B557" s="1587">
        <v>1</v>
      </c>
      <c r="C557" s="1587"/>
      <c r="D557" s="1588">
        <v>8707000</v>
      </c>
      <c r="E557" s="190">
        <v>22040000</v>
      </c>
    </row>
    <row r="558" spans="1:5" x14ac:dyDescent="0.25">
      <c r="A558" s="497" t="s">
        <v>105</v>
      </c>
      <c r="B558" s="1587">
        <v>11</v>
      </c>
      <c r="C558" s="1587"/>
      <c r="D558" s="1588">
        <v>12137000</v>
      </c>
      <c r="E558" s="190">
        <v>12463399.460000001</v>
      </c>
    </row>
    <row r="559" spans="1:5" x14ac:dyDescent="0.25">
      <c r="A559" s="498" t="s">
        <v>105</v>
      </c>
      <c r="B559" s="1587">
        <v>1</v>
      </c>
      <c r="C559" s="1587"/>
      <c r="D559" s="1588">
        <v>9300000</v>
      </c>
      <c r="E559" s="190">
        <v>9600000</v>
      </c>
    </row>
    <row r="560" spans="1:5" x14ac:dyDescent="0.25">
      <c r="A560" s="498" t="s">
        <v>907</v>
      </c>
      <c r="B560" s="1587">
        <v>7</v>
      </c>
      <c r="C560" s="1587"/>
      <c r="D560" s="1588">
        <v>13562500</v>
      </c>
      <c r="E560" s="190">
        <v>13912500</v>
      </c>
    </row>
    <row r="561" spans="1:5" x14ac:dyDescent="0.25">
      <c r="A561" s="498" t="s">
        <v>909</v>
      </c>
      <c r="B561" s="1587">
        <v>1</v>
      </c>
      <c r="C561" s="1587"/>
      <c r="D561" s="1588">
        <v>9293000</v>
      </c>
      <c r="E561" s="190">
        <v>9650000</v>
      </c>
    </row>
    <row r="562" spans="1:5" x14ac:dyDescent="0.25">
      <c r="A562" s="498" t="s">
        <v>1254</v>
      </c>
      <c r="B562" s="1587">
        <v>2</v>
      </c>
      <c r="C562" s="1587"/>
      <c r="D562" s="1588">
        <v>13552000</v>
      </c>
      <c r="E562" s="190">
        <v>13852698.380000001</v>
      </c>
    </row>
    <row r="563" spans="1:5" x14ac:dyDescent="0.25">
      <c r="A563" s="497" t="s">
        <v>107</v>
      </c>
      <c r="B563" s="1587">
        <v>38</v>
      </c>
      <c r="C563" s="1587">
        <v>5</v>
      </c>
      <c r="D563" s="1588">
        <v>14059010.406689344</v>
      </c>
      <c r="E563" s="190">
        <v>15217502.760362806</v>
      </c>
    </row>
    <row r="564" spans="1:5" x14ac:dyDescent="0.25">
      <c r="A564" s="498" t="s">
        <v>77</v>
      </c>
      <c r="B564" s="1587">
        <v>12</v>
      </c>
      <c r="C564" s="1587">
        <v>2</v>
      </c>
      <c r="D564" s="1588">
        <v>16161853.24305555</v>
      </c>
      <c r="E564" s="190">
        <v>16732352.613888899</v>
      </c>
    </row>
    <row r="565" spans="1:5" x14ac:dyDescent="0.25">
      <c r="A565" s="498" t="s">
        <v>110</v>
      </c>
      <c r="B565" s="1587">
        <v>8</v>
      </c>
      <c r="C565" s="1587"/>
      <c r="D565" s="1588">
        <v>13002200</v>
      </c>
      <c r="E565" s="190">
        <v>15424666.666666649</v>
      </c>
    </row>
    <row r="566" spans="1:5" x14ac:dyDescent="0.25">
      <c r="A566" s="498" t="s">
        <v>76</v>
      </c>
      <c r="B566" s="1587">
        <v>6</v>
      </c>
      <c r="C566" s="1587">
        <v>1</v>
      </c>
      <c r="D566" s="1588">
        <v>13620711.18</v>
      </c>
      <c r="E566" s="190">
        <v>13830127.516666651</v>
      </c>
    </row>
    <row r="567" spans="1:5" x14ac:dyDescent="0.25">
      <c r="A567" s="498" t="s">
        <v>92</v>
      </c>
      <c r="B567" s="1587">
        <v>3</v>
      </c>
      <c r="C567" s="1587">
        <v>1</v>
      </c>
      <c r="D567" s="1588">
        <v>13720340.786666667</v>
      </c>
      <c r="E567" s="190">
        <v>15060707.233333334</v>
      </c>
    </row>
    <row r="568" spans="1:5" x14ac:dyDescent="0.25">
      <c r="A568" s="498" t="s">
        <v>531</v>
      </c>
      <c r="B568" s="1587">
        <v>7</v>
      </c>
      <c r="C568" s="1587">
        <v>1</v>
      </c>
      <c r="D568" s="1588">
        <v>11910944.000714285</v>
      </c>
      <c r="E568" s="190">
        <v>14086959.061428551</v>
      </c>
    </row>
    <row r="569" spans="1:5" x14ac:dyDescent="0.25">
      <c r="A569" s="498" t="s">
        <v>1046</v>
      </c>
      <c r="B569" s="1587">
        <v>2</v>
      </c>
      <c r="C569" s="1587"/>
      <c r="D569" s="1588">
        <v>13950000</v>
      </c>
      <c r="E569" s="190">
        <v>14250000</v>
      </c>
    </row>
    <row r="570" spans="1:5" x14ac:dyDescent="0.25">
      <c r="A570" s="497" t="s">
        <v>488</v>
      </c>
      <c r="B570" s="1587">
        <v>4</v>
      </c>
      <c r="C570" s="1587"/>
      <c r="D570" s="1588">
        <v>13950000</v>
      </c>
      <c r="E570" s="190">
        <v>14250000</v>
      </c>
    </row>
    <row r="571" spans="1:5" x14ac:dyDescent="0.25">
      <c r="A571" s="498" t="s">
        <v>905</v>
      </c>
      <c r="B571" s="1587">
        <v>2</v>
      </c>
      <c r="C571" s="1587"/>
      <c r="D571" s="1588">
        <v>13950000</v>
      </c>
      <c r="E571" s="190">
        <v>14300000</v>
      </c>
    </row>
    <row r="572" spans="1:5" x14ac:dyDescent="0.25">
      <c r="A572" s="498" t="s">
        <v>1297</v>
      </c>
      <c r="B572" s="1587">
        <v>2</v>
      </c>
      <c r="C572" s="1587"/>
      <c r="D572" s="1588">
        <v>13950000</v>
      </c>
      <c r="E572" s="190">
        <v>14200000</v>
      </c>
    </row>
    <row r="573" spans="1:5" x14ac:dyDescent="0.25">
      <c r="A573" s="497" t="s">
        <v>514</v>
      </c>
      <c r="B573" s="1587">
        <v>6</v>
      </c>
      <c r="C573" s="1587"/>
      <c r="D573" s="1588">
        <v>10777333.333333334</v>
      </c>
      <c r="E573" s="190">
        <v>12593694.166666666</v>
      </c>
    </row>
    <row r="574" spans="1:5" x14ac:dyDescent="0.25">
      <c r="A574" s="498" t="s">
        <v>672</v>
      </c>
      <c r="B574" s="1587">
        <v>4</v>
      </c>
      <c r="C574" s="1587"/>
      <c r="D574" s="1588">
        <v>11588500</v>
      </c>
      <c r="E574" s="190">
        <v>11975000</v>
      </c>
    </row>
    <row r="575" spans="1:5" x14ac:dyDescent="0.25">
      <c r="A575" s="498" t="s">
        <v>1036</v>
      </c>
      <c r="B575" s="1587">
        <v>2</v>
      </c>
      <c r="C575" s="1587"/>
      <c r="D575" s="1588">
        <v>9155000</v>
      </c>
      <c r="E575" s="190">
        <v>13831082.5</v>
      </c>
    </row>
    <row r="576" spans="1:5" x14ac:dyDescent="0.25">
      <c r="A576" s="497" t="s">
        <v>884</v>
      </c>
      <c r="B576" s="1587">
        <v>9</v>
      </c>
      <c r="C576" s="1587"/>
      <c r="D576" s="1588">
        <v>10225950</v>
      </c>
      <c r="E576" s="190">
        <v>11025000</v>
      </c>
    </row>
    <row r="577" spans="1:5" x14ac:dyDescent="0.25">
      <c r="A577" s="498" t="s">
        <v>904</v>
      </c>
      <c r="B577" s="1587">
        <v>2</v>
      </c>
      <c r="C577" s="1587"/>
      <c r="D577" s="1588">
        <v>9300000</v>
      </c>
      <c r="E577" s="190">
        <v>9650000</v>
      </c>
    </row>
    <row r="578" spans="1:5" x14ac:dyDescent="0.25">
      <c r="A578" s="498" t="s">
        <v>911</v>
      </c>
      <c r="B578" s="1587">
        <v>3</v>
      </c>
      <c r="C578" s="1587"/>
      <c r="D578" s="1588">
        <v>11621500</v>
      </c>
      <c r="E578" s="190">
        <v>11925000</v>
      </c>
    </row>
    <row r="579" spans="1:5" x14ac:dyDescent="0.25">
      <c r="A579" s="498" t="s">
        <v>1255</v>
      </c>
      <c r="B579" s="1587">
        <v>4</v>
      </c>
      <c r="C579" s="1587"/>
      <c r="D579" s="1588">
        <v>9286750</v>
      </c>
      <c r="E579" s="190">
        <v>11975000</v>
      </c>
    </row>
    <row r="580" spans="1:5" x14ac:dyDescent="0.25">
      <c r="A580" s="496" t="s">
        <v>74</v>
      </c>
      <c r="B580" s="1587">
        <v>80</v>
      </c>
      <c r="C580" s="1587">
        <v>3</v>
      </c>
      <c r="D580" s="1588">
        <v>11285076.008527132</v>
      </c>
      <c r="E580" s="190">
        <v>16668386.476162789</v>
      </c>
    </row>
    <row r="581" spans="1:5" x14ac:dyDescent="0.25">
      <c r="A581" s="497" t="s">
        <v>72</v>
      </c>
      <c r="B581" s="1587">
        <v>19</v>
      </c>
      <c r="C581" s="1587">
        <v>1</v>
      </c>
      <c r="D581" s="1588">
        <v>10346477.705555554</v>
      </c>
      <c r="E581" s="190">
        <v>12708093.740277782</v>
      </c>
    </row>
    <row r="582" spans="1:5" x14ac:dyDescent="0.25">
      <c r="A582" s="498" t="s">
        <v>885</v>
      </c>
      <c r="B582" s="1587">
        <v>5</v>
      </c>
      <c r="C582" s="1587"/>
      <c r="D582" s="1588">
        <v>12072800</v>
      </c>
      <c r="E582" s="190">
        <v>12410000</v>
      </c>
    </row>
    <row r="583" spans="1:5" x14ac:dyDescent="0.25">
      <c r="A583" s="498" t="s">
        <v>72</v>
      </c>
      <c r="B583" s="1587">
        <v>11</v>
      </c>
      <c r="C583" s="1587">
        <v>1</v>
      </c>
      <c r="D583" s="1588">
        <v>10473188.744444443</v>
      </c>
      <c r="E583" s="190">
        <v>13454520.8138889</v>
      </c>
    </row>
    <row r="584" spans="1:5" x14ac:dyDescent="0.25">
      <c r="A584" s="498" t="s">
        <v>1042</v>
      </c>
      <c r="B584" s="1587">
        <v>2</v>
      </c>
      <c r="C584" s="1587"/>
      <c r="D584" s="1588">
        <v>9286500</v>
      </c>
      <c r="E584" s="190">
        <v>13875000</v>
      </c>
    </row>
    <row r="585" spans="1:5" x14ac:dyDescent="0.25">
      <c r="A585" s="498" t="s">
        <v>1326</v>
      </c>
      <c r="B585" s="1587">
        <v>1</v>
      </c>
      <c r="C585" s="1587"/>
      <c r="D585" s="1588">
        <v>9300000</v>
      </c>
      <c r="E585" s="190">
        <v>9600000</v>
      </c>
    </row>
    <row r="586" spans="1:5" x14ac:dyDescent="0.25">
      <c r="A586" s="497" t="s">
        <v>87</v>
      </c>
      <c r="B586" s="1587">
        <v>9</v>
      </c>
      <c r="C586" s="1587"/>
      <c r="D586" s="1588">
        <v>12066400</v>
      </c>
      <c r="E586" s="190">
        <v>14364125.6</v>
      </c>
    </row>
    <row r="587" spans="1:5" x14ac:dyDescent="0.25">
      <c r="A587" s="498" t="s">
        <v>892</v>
      </c>
      <c r="B587" s="1587">
        <v>6</v>
      </c>
      <c r="C587" s="1587"/>
      <c r="D587" s="1588">
        <v>11625000</v>
      </c>
      <c r="E587" s="190">
        <v>13235314</v>
      </c>
    </row>
    <row r="588" spans="1:5" x14ac:dyDescent="0.25">
      <c r="A588" s="498" t="s">
        <v>1027</v>
      </c>
      <c r="B588" s="1587">
        <v>1</v>
      </c>
      <c r="C588" s="1587"/>
      <c r="D588" s="1588">
        <v>9182000</v>
      </c>
      <c r="E588" s="190">
        <v>16950000</v>
      </c>
    </row>
    <row r="589" spans="1:5" x14ac:dyDescent="0.25">
      <c r="A589" s="498" t="s">
        <v>1158</v>
      </c>
      <c r="B589" s="1587">
        <v>2</v>
      </c>
      <c r="C589" s="1587"/>
      <c r="D589" s="1588">
        <v>13950000</v>
      </c>
      <c r="E589" s="190">
        <v>14200000</v>
      </c>
    </row>
    <row r="590" spans="1:5" x14ac:dyDescent="0.25">
      <c r="A590" s="497" t="s">
        <v>97</v>
      </c>
      <c r="B590" s="1587">
        <v>8</v>
      </c>
      <c r="C590" s="1587">
        <v>1</v>
      </c>
      <c r="D590" s="1588">
        <v>12598347.18</v>
      </c>
      <c r="E590" s="190">
        <v>19540347.18</v>
      </c>
    </row>
    <row r="591" spans="1:5" x14ac:dyDescent="0.25">
      <c r="A591" s="498" t="s">
        <v>603</v>
      </c>
      <c r="B591" s="1587">
        <v>3</v>
      </c>
      <c r="C591" s="1587">
        <v>1</v>
      </c>
      <c r="D591" s="1588">
        <v>12084745.299999999</v>
      </c>
      <c r="E591" s="190">
        <v>23421411.966666669</v>
      </c>
    </row>
    <row r="592" spans="1:5" x14ac:dyDescent="0.25">
      <c r="A592" s="498" t="s">
        <v>1252</v>
      </c>
      <c r="B592" s="1587">
        <v>5</v>
      </c>
      <c r="C592" s="1587"/>
      <c r="D592" s="1588">
        <v>13368750</v>
      </c>
      <c r="E592" s="190">
        <v>13718750</v>
      </c>
    </row>
    <row r="593" spans="1:5" x14ac:dyDescent="0.25">
      <c r="A593" s="497" t="s">
        <v>75</v>
      </c>
      <c r="B593" s="1587">
        <v>6</v>
      </c>
      <c r="C593" s="1587"/>
      <c r="D593" s="1588">
        <v>11200166.666666666</v>
      </c>
      <c r="E593" s="190">
        <v>15072372.5</v>
      </c>
    </row>
    <row r="594" spans="1:5" x14ac:dyDescent="0.25">
      <c r="A594" s="498" t="s">
        <v>903</v>
      </c>
      <c r="B594" s="1587">
        <v>5</v>
      </c>
      <c r="C594" s="1587"/>
      <c r="D594" s="1588">
        <v>12206250</v>
      </c>
      <c r="E594" s="190">
        <v>13683558.75</v>
      </c>
    </row>
    <row r="595" spans="1:5" x14ac:dyDescent="0.25">
      <c r="A595" s="498" t="s">
        <v>1016</v>
      </c>
      <c r="B595" s="1587">
        <v>1</v>
      </c>
      <c r="C595" s="1587"/>
      <c r="D595" s="1588">
        <v>9188000</v>
      </c>
      <c r="E595" s="190">
        <v>17850000</v>
      </c>
    </row>
    <row r="596" spans="1:5" x14ac:dyDescent="0.25">
      <c r="A596" s="497" t="s">
        <v>74</v>
      </c>
      <c r="B596" s="1587">
        <v>8</v>
      </c>
      <c r="C596" s="1587">
        <v>1</v>
      </c>
      <c r="D596" s="1588">
        <v>11031976.12857143</v>
      </c>
      <c r="E596" s="190">
        <v>15360690.414285716</v>
      </c>
    </row>
    <row r="597" spans="1:5" x14ac:dyDescent="0.25">
      <c r="A597" s="498" t="s">
        <v>795</v>
      </c>
      <c r="B597" s="1587">
        <v>3</v>
      </c>
      <c r="C597" s="1587"/>
      <c r="D597" s="1588">
        <v>11097000</v>
      </c>
      <c r="E597" s="190">
        <v>24862500</v>
      </c>
    </row>
    <row r="598" spans="1:5" x14ac:dyDescent="0.25">
      <c r="A598" s="498" t="s">
        <v>1029</v>
      </c>
      <c r="B598" s="1587">
        <v>2</v>
      </c>
      <c r="C598" s="1587"/>
      <c r="D598" s="1588">
        <v>13950000</v>
      </c>
      <c r="E598" s="190">
        <v>14250000</v>
      </c>
    </row>
    <row r="599" spans="1:5" x14ac:dyDescent="0.25">
      <c r="A599" s="498" t="s">
        <v>1111</v>
      </c>
      <c r="B599" s="1587"/>
      <c r="C599" s="1587">
        <v>1</v>
      </c>
      <c r="D599" s="1588">
        <v>14449832.9</v>
      </c>
      <c r="E599" s="190">
        <v>14449832.9</v>
      </c>
    </row>
    <row r="600" spans="1:5" x14ac:dyDescent="0.25">
      <c r="A600" s="498" t="s">
        <v>1284</v>
      </c>
      <c r="B600" s="1587">
        <v>2</v>
      </c>
      <c r="C600" s="1587"/>
      <c r="D600" s="1588">
        <v>8665000</v>
      </c>
      <c r="E600" s="190">
        <v>9750000</v>
      </c>
    </row>
    <row r="601" spans="1:5" x14ac:dyDescent="0.25">
      <c r="A601" s="498" t="s">
        <v>1434</v>
      </c>
      <c r="B601" s="1587">
        <v>1</v>
      </c>
      <c r="C601" s="1587"/>
      <c r="D601" s="1588">
        <v>9300000</v>
      </c>
      <c r="E601" s="190">
        <v>9600000</v>
      </c>
    </row>
    <row r="602" spans="1:5" x14ac:dyDescent="0.25">
      <c r="A602" s="497" t="s">
        <v>785</v>
      </c>
      <c r="B602" s="1587">
        <v>2</v>
      </c>
      <c r="C602" s="1587"/>
      <c r="D602" s="1588">
        <v>11582000</v>
      </c>
      <c r="E602" s="190">
        <v>11925000</v>
      </c>
    </row>
    <row r="603" spans="1:5" x14ac:dyDescent="0.25">
      <c r="A603" s="498" t="s">
        <v>785</v>
      </c>
      <c r="B603" s="1587">
        <v>2</v>
      </c>
      <c r="C603" s="1587"/>
      <c r="D603" s="1588">
        <v>11582000</v>
      </c>
      <c r="E603" s="190">
        <v>11925000</v>
      </c>
    </row>
    <row r="604" spans="1:5" x14ac:dyDescent="0.25">
      <c r="A604" s="497" t="s">
        <v>786</v>
      </c>
      <c r="B604" s="1587">
        <v>12</v>
      </c>
      <c r="C604" s="1587"/>
      <c r="D604" s="1588">
        <v>11730777.777777778</v>
      </c>
      <c r="E604" s="190">
        <v>16401550</v>
      </c>
    </row>
    <row r="605" spans="1:5" x14ac:dyDescent="0.25">
      <c r="A605" s="498" t="s">
        <v>908</v>
      </c>
      <c r="B605" s="1587">
        <v>1</v>
      </c>
      <c r="C605" s="1587"/>
      <c r="D605" s="1588">
        <v>13950000</v>
      </c>
      <c r="E605" s="190">
        <v>14200000</v>
      </c>
    </row>
    <row r="606" spans="1:5" x14ac:dyDescent="0.25">
      <c r="A606" s="498" t="s">
        <v>955</v>
      </c>
      <c r="B606" s="1587">
        <v>3</v>
      </c>
      <c r="C606" s="1587"/>
      <c r="D606" s="1588">
        <v>8570666.6666666698</v>
      </c>
      <c r="E606" s="190">
        <v>13940000</v>
      </c>
    </row>
    <row r="607" spans="1:5" x14ac:dyDescent="0.25">
      <c r="A607" s="498" t="s">
        <v>1253</v>
      </c>
      <c r="B607" s="1587">
        <v>6</v>
      </c>
      <c r="C607" s="1587"/>
      <c r="D607" s="1588">
        <v>9982000</v>
      </c>
      <c r="E607" s="190">
        <v>20884650</v>
      </c>
    </row>
    <row r="608" spans="1:5" x14ac:dyDescent="0.25">
      <c r="A608" s="498" t="s">
        <v>1376</v>
      </c>
      <c r="B608" s="1587">
        <v>2</v>
      </c>
      <c r="C608" s="1587"/>
      <c r="D608" s="1588">
        <v>13950000</v>
      </c>
      <c r="E608" s="190">
        <v>14250000</v>
      </c>
    </row>
    <row r="609" spans="1:5" x14ac:dyDescent="0.25">
      <c r="A609" s="497" t="s">
        <v>787</v>
      </c>
      <c r="B609" s="1587">
        <v>3</v>
      </c>
      <c r="C609" s="1587"/>
      <c r="D609" s="1588">
        <v>8404000</v>
      </c>
      <c r="E609" s="190">
        <v>26543590.864999998</v>
      </c>
    </row>
    <row r="610" spans="1:5" x14ac:dyDescent="0.25">
      <c r="A610" s="498" t="s">
        <v>548</v>
      </c>
      <c r="B610" s="1587">
        <v>1</v>
      </c>
      <c r="C610" s="1587"/>
      <c r="D610" s="1588">
        <v>7825000</v>
      </c>
      <c r="E610" s="190">
        <v>34412181.729999997</v>
      </c>
    </row>
    <row r="611" spans="1:5" x14ac:dyDescent="0.25">
      <c r="A611" s="498" t="s">
        <v>788</v>
      </c>
      <c r="B611" s="1587">
        <v>2</v>
      </c>
      <c r="C611" s="1587"/>
      <c r="D611" s="1588">
        <v>8983000</v>
      </c>
      <c r="E611" s="190">
        <v>18675000</v>
      </c>
    </row>
    <row r="612" spans="1:5" x14ac:dyDescent="0.25">
      <c r="A612" s="497" t="s">
        <v>803</v>
      </c>
      <c r="B612" s="1587">
        <v>6</v>
      </c>
      <c r="C612" s="1587"/>
      <c r="D612" s="1588">
        <v>9596416.6666666679</v>
      </c>
      <c r="E612" s="190">
        <v>25399481.6675</v>
      </c>
    </row>
    <row r="613" spans="1:5" x14ac:dyDescent="0.25">
      <c r="A613" s="498" t="s">
        <v>1159</v>
      </c>
      <c r="B613" s="1587">
        <v>2</v>
      </c>
      <c r="C613" s="1587"/>
      <c r="D613" s="1588">
        <v>11129500</v>
      </c>
      <c r="E613" s="190">
        <v>27116500</v>
      </c>
    </row>
    <row r="614" spans="1:5" x14ac:dyDescent="0.25">
      <c r="A614" s="498" t="s">
        <v>1306</v>
      </c>
      <c r="B614" s="1587">
        <v>1</v>
      </c>
      <c r="C614" s="1587"/>
      <c r="D614" s="1588">
        <v>8875000</v>
      </c>
      <c r="E614" s="190">
        <v>26000000</v>
      </c>
    </row>
    <row r="615" spans="1:5" x14ac:dyDescent="0.25">
      <c r="A615" s="498" t="s">
        <v>1362</v>
      </c>
      <c r="B615" s="1587">
        <v>3</v>
      </c>
      <c r="C615" s="1587"/>
      <c r="D615" s="1588">
        <v>7251666.6666666698</v>
      </c>
      <c r="E615" s="190">
        <v>21364926.670000002</v>
      </c>
    </row>
    <row r="616" spans="1:5" x14ac:dyDescent="0.25">
      <c r="A616" s="497" t="s">
        <v>954</v>
      </c>
      <c r="B616" s="1587">
        <v>2</v>
      </c>
      <c r="C616" s="1587"/>
      <c r="D616" s="1588">
        <v>13950000</v>
      </c>
      <c r="E616" s="190">
        <v>14250000</v>
      </c>
    </row>
    <row r="617" spans="1:5" x14ac:dyDescent="0.25">
      <c r="A617" s="498" t="s">
        <v>1435</v>
      </c>
      <c r="B617" s="1587">
        <v>2</v>
      </c>
      <c r="C617" s="1587"/>
      <c r="D617" s="1588">
        <v>13950000</v>
      </c>
      <c r="E617" s="190">
        <v>14250000</v>
      </c>
    </row>
    <row r="618" spans="1:5" x14ac:dyDescent="0.25">
      <c r="A618" s="497" t="s">
        <v>1018</v>
      </c>
      <c r="B618" s="1587">
        <v>5</v>
      </c>
      <c r="C618" s="1587"/>
      <c r="D618" s="1588">
        <v>13169500</v>
      </c>
      <c r="E618" s="190">
        <v>13516666.666666649</v>
      </c>
    </row>
    <row r="619" spans="1:5" x14ac:dyDescent="0.25">
      <c r="A619" s="498" t="s">
        <v>1018</v>
      </c>
      <c r="B619" s="1587">
        <v>5</v>
      </c>
      <c r="C619" s="1587"/>
      <c r="D619" s="1588">
        <v>13169500</v>
      </c>
      <c r="E619" s="190">
        <v>13516666.666666649</v>
      </c>
    </row>
    <row r="620" spans="1:5" x14ac:dyDescent="0.25">
      <c r="A620" s="496" t="s">
        <v>103</v>
      </c>
      <c r="B620" s="1587">
        <v>70</v>
      </c>
      <c r="C620" s="1587">
        <v>3</v>
      </c>
      <c r="D620" s="1588">
        <v>11455237.929233957</v>
      </c>
      <c r="E620" s="190">
        <v>15107431.800206173</v>
      </c>
    </row>
    <row r="621" spans="1:5" x14ac:dyDescent="0.25">
      <c r="A621" s="497" t="s">
        <v>94</v>
      </c>
      <c r="B621" s="1587">
        <v>1</v>
      </c>
      <c r="C621" s="1587"/>
      <c r="D621" s="1588">
        <v>8959000</v>
      </c>
      <c r="E621" s="190">
        <v>29200000</v>
      </c>
    </row>
    <row r="622" spans="1:5" x14ac:dyDescent="0.25">
      <c r="A622" s="498" t="s">
        <v>1260</v>
      </c>
      <c r="B622" s="1587">
        <v>1</v>
      </c>
      <c r="C622" s="1587"/>
      <c r="D622" s="1588">
        <v>8959000</v>
      </c>
      <c r="E622" s="190">
        <v>29200000</v>
      </c>
    </row>
    <row r="623" spans="1:5" x14ac:dyDescent="0.25">
      <c r="A623" s="497" t="s">
        <v>109</v>
      </c>
      <c r="B623" s="1587">
        <v>64</v>
      </c>
      <c r="C623" s="1587">
        <v>2</v>
      </c>
      <c r="D623" s="1588">
        <v>11271840.726398813</v>
      </c>
      <c r="E623" s="190">
        <v>14156867.315296376</v>
      </c>
    </row>
    <row r="624" spans="1:5" x14ac:dyDescent="0.25">
      <c r="A624" s="498" t="s">
        <v>82</v>
      </c>
      <c r="B624" s="1587">
        <v>12</v>
      </c>
      <c r="C624" s="1587">
        <v>1</v>
      </c>
      <c r="D624" s="1588">
        <v>12212000.666666666</v>
      </c>
      <c r="E624" s="190">
        <v>13692353.175925901</v>
      </c>
    </row>
    <row r="625" spans="1:5" x14ac:dyDescent="0.25">
      <c r="A625" s="498" t="s">
        <v>782</v>
      </c>
      <c r="B625" s="1587">
        <v>12</v>
      </c>
      <c r="C625" s="1587">
        <v>1</v>
      </c>
      <c r="D625" s="1588">
        <v>12630439.556666667</v>
      </c>
      <c r="E625" s="190">
        <v>12987076.800416665</v>
      </c>
    </row>
    <row r="626" spans="1:5" x14ac:dyDescent="0.25">
      <c r="A626" s="498" t="s">
        <v>791</v>
      </c>
      <c r="B626" s="1587">
        <v>13</v>
      </c>
      <c r="C626" s="1587"/>
      <c r="D626" s="1588">
        <v>9898250</v>
      </c>
      <c r="E626" s="190">
        <v>17096284.624404803</v>
      </c>
    </row>
    <row r="627" spans="1:5" x14ac:dyDescent="0.25">
      <c r="A627" s="498" t="s">
        <v>801</v>
      </c>
      <c r="B627" s="1587">
        <v>4</v>
      </c>
      <c r="C627" s="1587"/>
      <c r="D627" s="1588">
        <v>12639250</v>
      </c>
      <c r="E627" s="190">
        <v>14900000</v>
      </c>
    </row>
    <row r="628" spans="1:5" x14ac:dyDescent="0.25">
      <c r="A628" s="498" t="s">
        <v>886</v>
      </c>
      <c r="B628" s="1587">
        <v>1</v>
      </c>
      <c r="C628" s="1587"/>
      <c r="D628" s="1588">
        <v>9300000</v>
      </c>
      <c r="E628" s="190">
        <v>12990000</v>
      </c>
    </row>
    <row r="629" spans="1:5" x14ac:dyDescent="0.25">
      <c r="A629" s="498" t="s">
        <v>893</v>
      </c>
      <c r="B629" s="1587">
        <v>11</v>
      </c>
      <c r="C629" s="1587"/>
      <c r="D629" s="1588">
        <v>11046357.142857149</v>
      </c>
      <c r="E629" s="190">
        <v>13517211.7392857</v>
      </c>
    </row>
    <row r="630" spans="1:5" x14ac:dyDescent="0.25">
      <c r="A630" s="498" t="s">
        <v>958</v>
      </c>
      <c r="B630" s="1587">
        <v>6</v>
      </c>
      <c r="C630" s="1587"/>
      <c r="D630" s="1588">
        <v>10692666.6666667</v>
      </c>
      <c r="E630" s="190">
        <v>13865521.293333299</v>
      </c>
    </row>
    <row r="631" spans="1:5" x14ac:dyDescent="0.25">
      <c r="A631" s="498" t="s">
        <v>960</v>
      </c>
      <c r="B631" s="1587">
        <v>4</v>
      </c>
      <c r="C631" s="1587"/>
      <c r="D631" s="1588">
        <v>11255000</v>
      </c>
      <c r="E631" s="190">
        <v>13244536.547499999</v>
      </c>
    </row>
    <row r="632" spans="1:5" x14ac:dyDescent="0.25">
      <c r="A632" s="498" t="s">
        <v>1287</v>
      </c>
      <c r="B632" s="1587">
        <v>1</v>
      </c>
      <c r="C632" s="1587"/>
      <c r="D632" s="1588">
        <v>8791000</v>
      </c>
      <c r="E632" s="190">
        <v>17000000</v>
      </c>
    </row>
    <row r="633" spans="1:5" x14ac:dyDescent="0.25">
      <c r="A633" s="497" t="s">
        <v>790</v>
      </c>
      <c r="B633" s="1587">
        <v>1</v>
      </c>
      <c r="C633" s="1587"/>
      <c r="D633" s="1588">
        <v>9085000</v>
      </c>
      <c r="E633" s="190">
        <v>9556049.1699999999</v>
      </c>
    </row>
    <row r="634" spans="1:5" x14ac:dyDescent="0.25">
      <c r="A634" s="498" t="s">
        <v>1188</v>
      </c>
      <c r="B634" s="1587">
        <v>1</v>
      </c>
      <c r="C634" s="1587"/>
      <c r="D634" s="1588">
        <v>9085000</v>
      </c>
      <c r="E634" s="190">
        <v>9556049.1699999999</v>
      </c>
    </row>
    <row r="635" spans="1:5" x14ac:dyDescent="0.25">
      <c r="A635" s="497" t="s">
        <v>877</v>
      </c>
      <c r="B635" s="1587">
        <v>1</v>
      </c>
      <c r="C635" s="1587"/>
      <c r="D635" s="1588">
        <v>9208000</v>
      </c>
      <c r="E635" s="190">
        <v>9558483.1199999992</v>
      </c>
    </row>
    <row r="636" spans="1:5" x14ac:dyDescent="0.25">
      <c r="A636" s="498" t="s">
        <v>877</v>
      </c>
      <c r="B636" s="1587">
        <v>1</v>
      </c>
      <c r="C636" s="1587"/>
      <c r="D636" s="1588">
        <v>9208000</v>
      </c>
      <c r="E636" s="190">
        <v>9558483.1199999992</v>
      </c>
    </row>
    <row r="637" spans="1:5" x14ac:dyDescent="0.25">
      <c r="A637" s="497" t="s">
        <v>103</v>
      </c>
      <c r="B637" s="1587">
        <v>1</v>
      </c>
      <c r="C637" s="1587"/>
      <c r="D637" s="1588">
        <v>8371000</v>
      </c>
      <c r="E637" s="190">
        <v>24481000</v>
      </c>
    </row>
    <row r="638" spans="1:5" x14ac:dyDescent="0.25">
      <c r="A638" s="498" t="s">
        <v>997</v>
      </c>
      <c r="B638" s="1587">
        <v>1</v>
      </c>
      <c r="C638" s="1587"/>
      <c r="D638" s="1588">
        <v>8371000</v>
      </c>
      <c r="E638" s="190">
        <v>24481000</v>
      </c>
    </row>
    <row r="639" spans="1:5" x14ac:dyDescent="0.25">
      <c r="A639" s="497" t="s">
        <v>1189</v>
      </c>
      <c r="B639" s="1587">
        <v>1</v>
      </c>
      <c r="C639" s="1587"/>
      <c r="D639" s="1588">
        <v>9300000</v>
      </c>
      <c r="E639" s="190">
        <v>9564501.3200000003</v>
      </c>
    </row>
    <row r="640" spans="1:5" x14ac:dyDescent="0.25">
      <c r="A640" s="498" t="s">
        <v>1199</v>
      </c>
      <c r="B640" s="1587">
        <v>1</v>
      </c>
      <c r="C640" s="1587"/>
      <c r="D640" s="1588">
        <v>9300000</v>
      </c>
      <c r="E640" s="190">
        <v>9564501.3200000003</v>
      </c>
    </row>
    <row r="641" spans="1:5" x14ac:dyDescent="0.25">
      <c r="A641" s="497" t="s">
        <v>1241</v>
      </c>
      <c r="B641" s="1587"/>
      <c r="C641" s="1587">
        <v>1</v>
      </c>
      <c r="D641" s="1588">
        <v>28951020.75</v>
      </c>
      <c r="E641" s="190">
        <v>28951020.75</v>
      </c>
    </row>
    <row r="642" spans="1:5" x14ac:dyDescent="0.25">
      <c r="A642" s="498" t="s">
        <v>1242</v>
      </c>
      <c r="B642" s="1587"/>
      <c r="C642" s="1587">
        <v>1</v>
      </c>
      <c r="D642" s="1588">
        <v>28951020.75</v>
      </c>
      <c r="E642" s="190">
        <v>28951020.75</v>
      </c>
    </row>
    <row r="643" spans="1:5" x14ac:dyDescent="0.25">
      <c r="A643" s="497" t="s">
        <v>1368</v>
      </c>
      <c r="B643" s="1587">
        <v>1</v>
      </c>
      <c r="C643" s="1587"/>
      <c r="D643" s="1588">
        <v>9247000</v>
      </c>
      <c r="E643" s="190">
        <v>9650000</v>
      </c>
    </row>
    <row r="644" spans="1:5" x14ac:dyDescent="0.25">
      <c r="A644" s="498" t="s">
        <v>1379</v>
      </c>
      <c r="B644" s="1587">
        <v>1</v>
      </c>
      <c r="C644" s="1587"/>
      <c r="D644" s="1588">
        <v>9247000</v>
      </c>
      <c r="E644" s="190">
        <v>9650000</v>
      </c>
    </row>
    <row r="645" spans="1:5" x14ac:dyDescent="0.25">
      <c r="A645" s="1590" t="s">
        <v>119</v>
      </c>
      <c r="B645" s="1587">
        <v>48</v>
      </c>
      <c r="C645" s="1587"/>
      <c r="D645" s="1588">
        <v>8221174.4186046515</v>
      </c>
      <c r="E645" s="190">
        <v>35560413.479534879</v>
      </c>
    </row>
    <row r="646" spans="1:5" x14ac:dyDescent="0.25">
      <c r="A646" s="496" t="s">
        <v>11</v>
      </c>
      <c r="B646" s="1587">
        <v>20</v>
      </c>
      <c r="C646" s="1587"/>
      <c r="D646" s="1588">
        <v>7931882.3529411769</v>
      </c>
      <c r="E646" s="190">
        <v>42091058.823529415</v>
      </c>
    </row>
    <row r="647" spans="1:5" x14ac:dyDescent="0.25">
      <c r="A647" s="497" t="s">
        <v>83</v>
      </c>
      <c r="B647" s="1587">
        <v>4</v>
      </c>
      <c r="C647" s="1587"/>
      <c r="D647" s="1588">
        <v>7125833.333333333</v>
      </c>
      <c r="E647" s="190">
        <v>52882500</v>
      </c>
    </row>
    <row r="648" spans="1:5" x14ac:dyDescent="0.25">
      <c r="A648" s="498" t="s">
        <v>1187</v>
      </c>
      <c r="B648" s="1587">
        <v>2</v>
      </c>
      <c r="C648" s="1587"/>
      <c r="D648" s="1588">
        <v>7195500</v>
      </c>
      <c r="E648" s="190">
        <v>45497500</v>
      </c>
    </row>
    <row r="649" spans="1:5" x14ac:dyDescent="0.25">
      <c r="A649" s="498" t="s">
        <v>1380</v>
      </c>
      <c r="B649" s="1587">
        <v>2</v>
      </c>
      <c r="C649" s="1587"/>
      <c r="D649" s="1588">
        <v>7091000</v>
      </c>
      <c r="E649" s="190">
        <v>56575000</v>
      </c>
    </row>
    <row r="650" spans="1:5" x14ac:dyDescent="0.25">
      <c r="A650" s="497" t="s">
        <v>95</v>
      </c>
      <c r="B650" s="1587">
        <v>6</v>
      </c>
      <c r="C650" s="1587"/>
      <c r="D650" s="1588">
        <v>8774375</v>
      </c>
      <c r="E650" s="190">
        <v>27287625</v>
      </c>
    </row>
    <row r="651" spans="1:5" x14ac:dyDescent="0.25">
      <c r="A651" s="498" t="s">
        <v>101</v>
      </c>
      <c r="B651" s="1587">
        <v>1</v>
      </c>
      <c r="C651" s="1587"/>
      <c r="D651" s="1588">
        <v>9267000</v>
      </c>
      <c r="E651" s="190">
        <v>26250000</v>
      </c>
    </row>
    <row r="652" spans="1:5" x14ac:dyDescent="0.25">
      <c r="A652" s="498" t="s">
        <v>662</v>
      </c>
      <c r="B652" s="1587">
        <v>2</v>
      </c>
      <c r="C652" s="1587"/>
      <c r="D652" s="1588">
        <v>9155000</v>
      </c>
      <c r="E652" s="190">
        <v>22852500</v>
      </c>
    </row>
    <row r="653" spans="1:5" x14ac:dyDescent="0.25">
      <c r="A653" s="498" t="s">
        <v>887</v>
      </c>
      <c r="B653" s="1587">
        <v>2</v>
      </c>
      <c r="C653" s="1587"/>
      <c r="D653" s="1588">
        <v>9227500</v>
      </c>
      <c r="E653" s="190">
        <v>29485000</v>
      </c>
    </row>
    <row r="654" spans="1:5" x14ac:dyDescent="0.25">
      <c r="A654" s="498" t="s">
        <v>1008</v>
      </c>
      <c r="B654" s="1587">
        <v>1</v>
      </c>
      <c r="C654" s="1587"/>
      <c r="D654" s="1588">
        <v>7448000</v>
      </c>
      <c r="E654" s="190">
        <v>30563000</v>
      </c>
    </row>
    <row r="655" spans="1:5" x14ac:dyDescent="0.25">
      <c r="A655" s="497" t="s">
        <v>104</v>
      </c>
      <c r="B655" s="1587">
        <v>1</v>
      </c>
      <c r="C655" s="1587"/>
      <c r="D655" s="1588">
        <v>7573000</v>
      </c>
      <c r="E655" s="190">
        <v>41071000</v>
      </c>
    </row>
    <row r="656" spans="1:5" x14ac:dyDescent="0.25">
      <c r="A656" s="498" t="s">
        <v>949</v>
      </c>
      <c r="B656" s="1587">
        <v>1</v>
      </c>
      <c r="C656" s="1587"/>
      <c r="D656" s="1588">
        <v>7573000</v>
      </c>
      <c r="E656" s="190">
        <v>41071000</v>
      </c>
    </row>
    <row r="657" spans="1:5" x14ac:dyDescent="0.25">
      <c r="A657" s="497" t="s">
        <v>11</v>
      </c>
      <c r="B657" s="1587">
        <v>5</v>
      </c>
      <c r="C657" s="1587"/>
      <c r="D657" s="1588">
        <v>7932200</v>
      </c>
      <c r="E657" s="190">
        <v>50690800</v>
      </c>
    </row>
    <row r="658" spans="1:5" x14ac:dyDescent="0.25">
      <c r="A658" s="498" t="s">
        <v>548</v>
      </c>
      <c r="B658" s="1587">
        <v>1</v>
      </c>
      <c r="C658" s="1587"/>
      <c r="D658" s="1588">
        <v>6566000</v>
      </c>
      <c r="E658" s="190">
        <v>59358000</v>
      </c>
    </row>
    <row r="659" spans="1:5" x14ac:dyDescent="0.25">
      <c r="A659" s="498" t="s">
        <v>103</v>
      </c>
      <c r="B659" s="1587">
        <v>1</v>
      </c>
      <c r="C659" s="1587"/>
      <c r="D659" s="1588">
        <v>7951000</v>
      </c>
      <c r="E659" s="190">
        <v>52494000</v>
      </c>
    </row>
    <row r="660" spans="1:5" x14ac:dyDescent="0.25">
      <c r="A660" s="498" t="s">
        <v>895</v>
      </c>
      <c r="B660" s="1587">
        <v>1</v>
      </c>
      <c r="C660" s="1587"/>
      <c r="D660" s="1588">
        <v>9241000</v>
      </c>
      <c r="E660" s="190">
        <v>36840000</v>
      </c>
    </row>
    <row r="661" spans="1:5" x14ac:dyDescent="0.25">
      <c r="A661" s="498" t="s">
        <v>1190</v>
      </c>
      <c r="B661" s="1587">
        <v>1</v>
      </c>
      <c r="C661" s="1587"/>
      <c r="D661" s="1588">
        <v>6818000</v>
      </c>
      <c r="E661" s="190">
        <v>64111000</v>
      </c>
    </row>
    <row r="662" spans="1:5" x14ac:dyDescent="0.25">
      <c r="A662" s="498" t="s">
        <v>1308</v>
      </c>
      <c r="B662" s="1587">
        <v>1</v>
      </c>
      <c r="C662" s="1587"/>
      <c r="D662" s="1588">
        <v>9085000</v>
      </c>
      <c r="E662" s="190">
        <v>40651000</v>
      </c>
    </row>
    <row r="663" spans="1:5" x14ac:dyDescent="0.25">
      <c r="A663" s="497" t="s">
        <v>878</v>
      </c>
      <c r="B663" s="1587">
        <v>1</v>
      </c>
      <c r="C663" s="1587"/>
      <c r="D663" s="1588">
        <v>8371000</v>
      </c>
      <c r="E663" s="190">
        <v>48649000</v>
      </c>
    </row>
    <row r="664" spans="1:5" x14ac:dyDescent="0.25">
      <c r="A664" s="498" t="s">
        <v>1291</v>
      </c>
      <c r="B664" s="1587">
        <v>1</v>
      </c>
      <c r="C664" s="1587"/>
      <c r="D664" s="1588">
        <v>8371000</v>
      </c>
      <c r="E664" s="190">
        <v>48649000</v>
      </c>
    </row>
    <row r="665" spans="1:5" x14ac:dyDescent="0.25">
      <c r="A665" s="497" t="s">
        <v>898</v>
      </c>
      <c r="B665" s="1587">
        <v>2</v>
      </c>
      <c r="C665" s="1587"/>
      <c r="D665" s="1588">
        <v>7993000</v>
      </c>
      <c r="E665" s="190">
        <v>38960000</v>
      </c>
    </row>
    <row r="666" spans="1:5" x14ac:dyDescent="0.25">
      <c r="A666" s="498" t="s">
        <v>1110</v>
      </c>
      <c r="B666" s="1587">
        <v>1</v>
      </c>
      <c r="C666" s="1587"/>
      <c r="D666" s="1588">
        <v>8413000</v>
      </c>
      <c r="E666" s="190">
        <v>27085000</v>
      </c>
    </row>
    <row r="667" spans="1:5" x14ac:dyDescent="0.25">
      <c r="A667" s="498" t="s">
        <v>1320</v>
      </c>
      <c r="B667" s="1587">
        <v>1</v>
      </c>
      <c r="C667" s="1587"/>
      <c r="D667" s="1588">
        <v>7573000</v>
      </c>
      <c r="E667" s="190">
        <v>50835000</v>
      </c>
    </row>
    <row r="668" spans="1:5" x14ac:dyDescent="0.25">
      <c r="A668" s="497" t="s">
        <v>1271</v>
      </c>
      <c r="B668" s="1587">
        <v>1</v>
      </c>
      <c r="C668" s="1587"/>
      <c r="D668" s="1588">
        <v>6776000</v>
      </c>
      <c r="E668" s="190">
        <v>26656000</v>
      </c>
    </row>
    <row r="669" spans="1:5" x14ac:dyDescent="0.25">
      <c r="A669" s="498" t="s">
        <v>1272</v>
      </c>
      <c r="B669" s="1587">
        <v>1</v>
      </c>
      <c r="C669" s="1587"/>
      <c r="D669" s="1588">
        <v>6776000</v>
      </c>
      <c r="E669" s="190">
        <v>26656000</v>
      </c>
    </row>
    <row r="670" spans="1:5" x14ac:dyDescent="0.25">
      <c r="A670" s="496" t="s">
        <v>12</v>
      </c>
      <c r="B670" s="1587">
        <v>5</v>
      </c>
      <c r="C670" s="1587"/>
      <c r="D670" s="1588">
        <v>7321600</v>
      </c>
      <c r="E670" s="190">
        <v>59407800</v>
      </c>
    </row>
    <row r="671" spans="1:5" x14ac:dyDescent="0.25">
      <c r="A671" s="497" t="s">
        <v>376</v>
      </c>
      <c r="B671" s="1587">
        <v>2</v>
      </c>
      <c r="C671" s="1587"/>
      <c r="D671" s="1588">
        <v>7405500</v>
      </c>
      <c r="E671" s="190">
        <v>48179500</v>
      </c>
    </row>
    <row r="672" spans="1:5" x14ac:dyDescent="0.25">
      <c r="A672" s="498" t="s">
        <v>880</v>
      </c>
      <c r="B672" s="1587">
        <v>2</v>
      </c>
      <c r="C672" s="1587"/>
      <c r="D672" s="1588">
        <v>7405500</v>
      </c>
      <c r="E672" s="190">
        <v>48179500</v>
      </c>
    </row>
    <row r="673" spans="1:5" x14ac:dyDescent="0.25">
      <c r="A673" s="497" t="s">
        <v>12</v>
      </c>
      <c r="B673" s="1587">
        <v>2</v>
      </c>
      <c r="C673" s="1587"/>
      <c r="D673" s="1588">
        <v>6965000</v>
      </c>
      <c r="E673" s="190">
        <v>65978500</v>
      </c>
    </row>
    <row r="674" spans="1:5" x14ac:dyDescent="0.25">
      <c r="A674" s="498" t="s">
        <v>879</v>
      </c>
      <c r="B674" s="1587">
        <v>1</v>
      </c>
      <c r="C674" s="1587"/>
      <c r="D674" s="1588">
        <v>8119000</v>
      </c>
      <c r="E674" s="190">
        <v>58160000</v>
      </c>
    </row>
    <row r="675" spans="1:5" x14ac:dyDescent="0.25">
      <c r="A675" s="498" t="s">
        <v>959</v>
      </c>
      <c r="B675" s="1587">
        <v>1</v>
      </c>
      <c r="C675" s="1587"/>
      <c r="D675" s="1588">
        <v>5811000</v>
      </c>
      <c r="E675" s="190">
        <v>73797000</v>
      </c>
    </row>
    <row r="676" spans="1:5" x14ac:dyDescent="0.25">
      <c r="A676" s="497" t="s">
        <v>882</v>
      </c>
      <c r="B676" s="1587">
        <v>1</v>
      </c>
      <c r="C676" s="1587"/>
      <c r="D676" s="1588">
        <v>7867000</v>
      </c>
      <c r="E676" s="190">
        <v>68723000</v>
      </c>
    </row>
    <row r="677" spans="1:5" x14ac:dyDescent="0.25">
      <c r="A677" s="498" t="s">
        <v>800</v>
      </c>
      <c r="B677" s="1587">
        <v>1</v>
      </c>
      <c r="C677" s="1587"/>
      <c r="D677" s="1588">
        <v>7867000</v>
      </c>
      <c r="E677" s="190">
        <v>68723000</v>
      </c>
    </row>
    <row r="678" spans="1:5" x14ac:dyDescent="0.25">
      <c r="A678" s="496" t="s">
        <v>73</v>
      </c>
      <c r="B678" s="1587">
        <v>7</v>
      </c>
      <c r="C678" s="1587"/>
      <c r="D678" s="1588">
        <v>8700142.8571428563</v>
      </c>
      <c r="E678" s="190">
        <v>23442857.142857142</v>
      </c>
    </row>
    <row r="679" spans="1:5" x14ac:dyDescent="0.25">
      <c r="A679" s="497" t="s">
        <v>86</v>
      </c>
      <c r="B679" s="1587">
        <v>1</v>
      </c>
      <c r="C679" s="1587"/>
      <c r="D679" s="1588">
        <v>9043000</v>
      </c>
      <c r="E679" s="190">
        <v>19950000</v>
      </c>
    </row>
    <row r="680" spans="1:5" x14ac:dyDescent="0.25">
      <c r="A680" s="498" t="s">
        <v>86</v>
      </c>
      <c r="B680" s="1587">
        <v>1</v>
      </c>
      <c r="C680" s="1587"/>
      <c r="D680" s="1588">
        <v>9043000</v>
      </c>
      <c r="E680" s="190">
        <v>19950000</v>
      </c>
    </row>
    <row r="681" spans="1:5" x14ac:dyDescent="0.25">
      <c r="A681" s="497" t="s">
        <v>521</v>
      </c>
      <c r="B681" s="1587">
        <v>2</v>
      </c>
      <c r="C681" s="1587"/>
      <c r="D681" s="1588">
        <v>8328000</v>
      </c>
      <c r="E681" s="190">
        <v>31341000</v>
      </c>
    </row>
    <row r="682" spans="1:5" x14ac:dyDescent="0.25">
      <c r="A682" s="498" t="s">
        <v>521</v>
      </c>
      <c r="B682" s="1587">
        <v>1</v>
      </c>
      <c r="C682" s="1587"/>
      <c r="D682" s="1588">
        <v>7448000</v>
      </c>
      <c r="E682" s="190">
        <v>43759000</v>
      </c>
    </row>
    <row r="683" spans="1:5" x14ac:dyDescent="0.25">
      <c r="A683" s="498" t="s">
        <v>1041</v>
      </c>
      <c r="B683" s="1587">
        <v>1</v>
      </c>
      <c r="C683" s="1587"/>
      <c r="D683" s="1588">
        <v>9208000</v>
      </c>
      <c r="E683" s="190">
        <v>18923000</v>
      </c>
    </row>
    <row r="684" spans="1:5" x14ac:dyDescent="0.25">
      <c r="A684" s="497" t="s">
        <v>794</v>
      </c>
      <c r="B684" s="1587">
        <v>2</v>
      </c>
      <c r="C684" s="1587"/>
      <c r="D684" s="1588">
        <v>8354000</v>
      </c>
      <c r="E684" s="190">
        <v>15524500</v>
      </c>
    </row>
    <row r="685" spans="1:5" x14ac:dyDescent="0.25">
      <c r="A685" s="498" t="s">
        <v>794</v>
      </c>
      <c r="B685" s="1587">
        <v>2</v>
      </c>
      <c r="C685" s="1587"/>
      <c r="D685" s="1588">
        <v>8354000</v>
      </c>
      <c r="E685" s="190">
        <v>15524500</v>
      </c>
    </row>
    <row r="686" spans="1:5" x14ac:dyDescent="0.25">
      <c r="A686" s="497" t="s">
        <v>802</v>
      </c>
      <c r="B686" s="1587">
        <v>2</v>
      </c>
      <c r="C686" s="1587"/>
      <c r="D686" s="1588">
        <v>9247000</v>
      </c>
      <c r="E686" s="190">
        <v>25209500</v>
      </c>
    </row>
    <row r="687" spans="1:5" x14ac:dyDescent="0.25">
      <c r="A687" s="498" t="s">
        <v>802</v>
      </c>
      <c r="B687" s="1587">
        <v>1</v>
      </c>
      <c r="C687" s="1587"/>
      <c r="D687" s="1588">
        <v>9221000</v>
      </c>
      <c r="E687" s="190">
        <v>29133000</v>
      </c>
    </row>
    <row r="688" spans="1:5" x14ac:dyDescent="0.25">
      <c r="A688" s="498" t="s">
        <v>1201</v>
      </c>
      <c r="B688" s="1587">
        <v>1</v>
      </c>
      <c r="C688" s="1587"/>
      <c r="D688" s="1588">
        <v>9273000</v>
      </c>
      <c r="E688" s="190">
        <v>21286000</v>
      </c>
    </row>
    <row r="689" spans="1:5" x14ac:dyDescent="0.25">
      <c r="A689" s="496" t="s">
        <v>13</v>
      </c>
      <c r="B689" s="1587">
        <v>2</v>
      </c>
      <c r="C689" s="1587"/>
      <c r="D689" s="1588">
        <v>8567000</v>
      </c>
      <c r="E689" s="190">
        <v>39161000</v>
      </c>
    </row>
    <row r="690" spans="1:5" x14ac:dyDescent="0.25">
      <c r="A690" s="497" t="s">
        <v>106</v>
      </c>
      <c r="B690" s="1587">
        <v>1</v>
      </c>
      <c r="C690" s="1587"/>
      <c r="D690" s="1588">
        <v>9267000</v>
      </c>
      <c r="E690" s="190">
        <v>20294000</v>
      </c>
    </row>
    <row r="691" spans="1:5" x14ac:dyDescent="0.25">
      <c r="A691" s="498" t="s">
        <v>1249</v>
      </c>
      <c r="B691" s="1587">
        <v>1</v>
      </c>
      <c r="C691" s="1587"/>
      <c r="D691" s="1588">
        <v>9267000</v>
      </c>
      <c r="E691" s="190">
        <v>20294000</v>
      </c>
    </row>
    <row r="692" spans="1:5" x14ac:dyDescent="0.25">
      <c r="A692" s="497" t="s">
        <v>13</v>
      </c>
      <c r="B692" s="1587">
        <v>1</v>
      </c>
      <c r="C692" s="1587"/>
      <c r="D692" s="1588">
        <v>7867000</v>
      </c>
      <c r="E692" s="190">
        <v>58028000</v>
      </c>
    </row>
    <row r="693" spans="1:5" x14ac:dyDescent="0.25">
      <c r="A693" s="498" t="s">
        <v>1355</v>
      </c>
      <c r="B693" s="1587">
        <v>1</v>
      </c>
      <c r="C693" s="1587"/>
      <c r="D693" s="1588">
        <v>7867000</v>
      </c>
      <c r="E693" s="190">
        <v>58028000</v>
      </c>
    </row>
    <row r="694" spans="1:5" x14ac:dyDescent="0.25">
      <c r="A694" s="496" t="s">
        <v>105</v>
      </c>
      <c r="B694" s="1587">
        <v>3</v>
      </c>
      <c r="C694" s="1587"/>
      <c r="D694" s="1588">
        <v>9016333.333333334</v>
      </c>
      <c r="E694" s="190">
        <v>23542666.666666668</v>
      </c>
    </row>
    <row r="695" spans="1:5" x14ac:dyDescent="0.25">
      <c r="A695" s="497" t="s">
        <v>108</v>
      </c>
      <c r="B695" s="1587">
        <v>1</v>
      </c>
      <c r="C695" s="1587"/>
      <c r="D695" s="1588">
        <v>9221000</v>
      </c>
      <c r="E695" s="190">
        <v>19734000</v>
      </c>
    </row>
    <row r="696" spans="1:5" x14ac:dyDescent="0.25">
      <c r="A696" s="498" t="s">
        <v>108</v>
      </c>
      <c r="B696" s="1587">
        <v>1</v>
      </c>
      <c r="C696" s="1587"/>
      <c r="D696" s="1588">
        <v>9221000</v>
      </c>
      <c r="E696" s="190">
        <v>19734000</v>
      </c>
    </row>
    <row r="697" spans="1:5" x14ac:dyDescent="0.25">
      <c r="A697" s="497" t="s">
        <v>107</v>
      </c>
      <c r="B697" s="1587">
        <v>2</v>
      </c>
      <c r="C697" s="1587"/>
      <c r="D697" s="1588">
        <v>8914000</v>
      </c>
      <c r="E697" s="190">
        <v>25447000</v>
      </c>
    </row>
    <row r="698" spans="1:5" x14ac:dyDescent="0.25">
      <c r="A698" s="498" t="s">
        <v>994</v>
      </c>
      <c r="B698" s="1587">
        <v>2</v>
      </c>
      <c r="C698" s="1587"/>
      <c r="D698" s="1588">
        <v>8914000</v>
      </c>
      <c r="E698" s="190">
        <v>25447000</v>
      </c>
    </row>
    <row r="699" spans="1:5" x14ac:dyDescent="0.25">
      <c r="A699" s="496" t="s">
        <v>74</v>
      </c>
      <c r="B699" s="1587">
        <v>7</v>
      </c>
      <c r="C699" s="1587"/>
      <c r="D699" s="1588">
        <v>8908900</v>
      </c>
      <c r="E699" s="190">
        <v>15566260.612</v>
      </c>
    </row>
    <row r="700" spans="1:5" x14ac:dyDescent="0.25">
      <c r="A700" s="497" t="s">
        <v>72</v>
      </c>
      <c r="B700" s="1587">
        <v>1</v>
      </c>
      <c r="C700" s="1587"/>
      <c r="D700" s="1588">
        <v>9085000</v>
      </c>
      <c r="E700" s="190">
        <v>13890088.689999999</v>
      </c>
    </row>
    <row r="701" spans="1:5" x14ac:dyDescent="0.25">
      <c r="A701" s="498" t="s">
        <v>885</v>
      </c>
      <c r="B701" s="1587">
        <v>1</v>
      </c>
      <c r="C701" s="1587"/>
      <c r="D701" s="1588">
        <v>9085000</v>
      </c>
      <c r="E701" s="190">
        <v>13890088.689999999</v>
      </c>
    </row>
    <row r="702" spans="1:5" x14ac:dyDescent="0.25">
      <c r="A702" s="497" t="s">
        <v>97</v>
      </c>
      <c r="B702" s="1587">
        <v>5</v>
      </c>
      <c r="C702" s="1587"/>
      <c r="D702" s="1588">
        <v>9029500</v>
      </c>
      <c r="E702" s="190">
        <v>9438071.4566666652</v>
      </c>
    </row>
    <row r="703" spans="1:5" x14ac:dyDescent="0.25">
      <c r="A703" s="498" t="s">
        <v>603</v>
      </c>
      <c r="B703" s="1587">
        <v>3</v>
      </c>
      <c r="C703" s="1587"/>
      <c r="D703" s="1588">
        <v>6569750</v>
      </c>
      <c r="E703" s="190">
        <v>7078715.7599999998</v>
      </c>
    </row>
    <row r="704" spans="1:5" x14ac:dyDescent="0.25">
      <c r="A704" s="498" t="s">
        <v>97</v>
      </c>
      <c r="B704" s="1587">
        <v>2</v>
      </c>
      <c r="C704" s="1587"/>
      <c r="D704" s="1588">
        <v>13949000</v>
      </c>
      <c r="E704" s="190">
        <v>14156782.85</v>
      </c>
    </row>
    <row r="705" spans="1:5" x14ac:dyDescent="0.25">
      <c r="A705" s="497" t="s">
        <v>74</v>
      </c>
      <c r="B705" s="1587">
        <v>1</v>
      </c>
      <c r="C705" s="1587"/>
      <c r="D705" s="1588">
        <v>8371000</v>
      </c>
      <c r="E705" s="190">
        <v>35627000</v>
      </c>
    </row>
    <row r="706" spans="1:5" x14ac:dyDescent="0.25">
      <c r="A706" s="498" t="s">
        <v>883</v>
      </c>
      <c r="B706" s="1587">
        <v>1</v>
      </c>
      <c r="C706" s="1587"/>
      <c r="D706" s="1588">
        <v>8371000</v>
      </c>
      <c r="E706" s="190">
        <v>35627000</v>
      </c>
    </row>
    <row r="707" spans="1:5" x14ac:dyDescent="0.25">
      <c r="A707" s="496" t="s">
        <v>103</v>
      </c>
      <c r="B707" s="1587">
        <v>4</v>
      </c>
      <c r="C707" s="1587"/>
      <c r="D707" s="1588">
        <v>8108000</v>
      </c>
      <c r="E707" s="190">
        <v>31407369.140000001</v>
      </c>
    </row>
    <row r="708" spans="1:5" x14ac:dyDescent="0.25">
      <c r="A708" s="497" t="s">
        <v>109</v>
      </c>
      <c r="B708" s="1587">
        <v>1</v>
      </c>
      <c r="C708" s="1587"/>
      <c r="D708" s="1588">
        <v>7909000</v>
      </c>
      <c r="E708" s="190">
        <v>17369000</v>
      </c>
    </row>
    <row r="709" spans="1:5" x14ac:dyDescent="0.25">
      <c r="A709" s="498" t="s">
        <v>791</v>
      </c>
      <c r="B709" s="1587">
        <v>1</v>
      </c>
      <c r="C709" s="1587"/>
      <c r="D709" s="1588">
        <v>7909000</v>
      </c>
      <c r="E709" s="190">
        <v>17369000</v>
      </c>
    </row>
    <row r="710" spans="1:5" x14ac:dyDescent="0.25">
      <c r="A710" s="497" t="s">
        <v>877</v>
      </c>
      <c r="B710" s="1587">
        <v>2</v>
      </c>
      <c r="C710" s="1587"/>
      <c r="D710" s="1588">
        <v>7657500</v>
      </c>
      <c r="E710" s="190">
        <v>49383500</v>
      </c>
    </row>
    <row r="711" spans="1:5" x14ac:dyDescent="0.25">
      <c r="A711" s="498" t="s">
        <v>1021</v>
      </c>
      <c r="B711" s="1587">
        <v>1</v>
      </c>
      <c r="C711" s="1587"/>
      <c r="D711" s="1588">
        <v>8161000</v>
      </c>
      <c r="E711" s="190">
        <v>41249000</v>
      </c>
    </row>
    <row r="712" spans="1:5" x14ac:dyDescent="0.25">
      <c r="A712" s="498" t="s">
        <v>1298</v>
      </c>
      <c r="B712" s="1587">
        <v>1</v>
      </c>
      <c r="C712" s="1587"/>
      <c r="D712" s="1588">
        <v>7154000</v>
      </c>
      <c r="E712" s="190">
        <v>57518000</v>
      </c>
    </row>
    <row r="713" spans="1:5" x14ac:dyDescent="0.25">
      <c r="A713" s="497" t="s">
        <v>1107</v>
      </c>
      <c r="B713" s="1587">
        <v>1</v>
      </c>
      <c r="C713" s="1587"/>
      <c r="D713" s="1588">
        <v>9208000</v>
      </c>
      <c r="E713" s="190">
        <v>9493476.5600000005</v>
      </c>
    </row>
    <row r="714" spans="1:5" x14ac:dyDescent="0.25">
      <c r="A714" s="498" t="s">
        <v>800</v>
      </c>
      <c r="B714" s="1587">
        <v>1</v>
      </c>
      <c r="C714" s="1587"/>
      <c r="D714" s="1588">
        <v>9208000</v>
      </c>
      <c r="E714" s="190">
        <v>9493476.5600000005</v>
      </c>
    </row>
    <row r="715" spans="1:5" x14ac:dyDescent="0.25">
      <c r="A715" s="1590">
        <v>116</v>
      </c>
      <c r="B715" s="1587">
        <v>94</v>
      </c>
      <c r="C715" s="1587">
        <v>1</v>
      </c>
      <c r="D715" s="1588">
        <v>10004499.409402825</v>
      </c>
      <c r="E715" s="190">
        <v>10860841.887959851</v>
      </c>
    </row>
    <row r="716" spans="1:5" x14ac:dyDescent="0.25">
      <c r="A716" s="496" t="s">
        <v>11</v>
      </c>
      <c r="B716" s="1587">
        <v>14</v>
      </c>
      <c r="C716" s="1587"/>
      <c r="D716" s="1588">
        <v>11100500</v>
      </c>
      <c r="E716" s="190">
        <v>11839056.610000001</v>
      </c>
    </row>
    <row r="717" spans="1:5" x14ac:dyDescent="0.25">
      <c r="A717" s="497" t="s">
        <v>95</v>
      </c>
      <c r="B717" s="1587">
        <v>3</v>
      </c>
      <c r="C717" s="1587"/>
      <c r="D717" s="1588">
        <v>12393333.333333334</v>
      </c>
      <c r="E717" s="190">
        <v>12622277.439999999</v>
      </c>
    </row>
    <row r="718" spans="1:5" x14ac:dyDescent="0.25">
      <c r="A718" s="498" t="s">
        <v>899</v>
      </c>
      <c r="B718" s="1587">
        <v>1</v>
      </c>
      <c r="C718" s="1587"/>
      <c r="D718" s="1588">
        <v>13950000</v>
      </c>
      <c r="E718" s="190">
        <v>14200062.119999999</v>
      </c>
    </row>
    <row r="719" spans="1:5" x14ac:dyDescent="0.25">
      <c r="A719" s="498" t="s">
        <v>902</v>
      </c>
      <c r="B719" s="1587">
        <v>1</v>
      </c>
      <c r="C719" s="1587"/>
      <c r="D719" s="1588">
        <v>13950000</v>
      </c>
      <c r="E719" s="190">
        <v>14200062.119999999</v>
      </c>
    </row>
    <row r="720" spans="1:5" x14ac:dyDescent="0.25">
      <c r="A720" s="498" t="s">
        <v>1008</v>
      </c>
      <c r="B720" s="1587">
        <v>1</v>
      </c>
      <c r="C720" s="1587"/>
      <c r="D720" s="1588">
        <v>9280000</v>
      </c>
      <c r="E720" s="190">
        <v>9466708.0800000001</v>
      </c>
    </row>
    <row r="721" spans="1:5" x14ac:dyDescent="0.25">
      <c r="A721" s="497" t="s">
        <v>523</v>
      </c>
      <c r="B721" s="1587">
        <v>1</v>
      </c>
      <c r="C721" s="1587"/>
      <c r="D721" s="1588">
        <v>9300000</v>
      </c>
      <c r="E721" s="190">
        <v>9466708.0800000001</v>
      </c>
    </row>
    <row r="722" spans="1:5" x14ac:dyDescent="0.25">
      <c r="A722" s="498" t="s">
        <v>523</v>
      </c>
      <c r="B722" s="1587">
        <v>1</v>
      </c>
      <c r="C722" s="1587"/>
      <c r="D722" s="1588">
        <v>9300000</v>
      </c>
      <c r="E722" s="190">
        <v>9466708.0800000001</v>
      </c>
    </row>
    <row r="723" spans="1:5" x14ac:dyDescent="0.25">
      <c r="A723" s="497" t="s">
        <v>798</v>
      </c>
      <c r="B723" s="1587">
        <v>3</v>
      </c>
      <c r="C723" s="1587"/>
      <c r="D723" s="1588">
        <v>11370500</v>
      </c>
      <c r="E723" s="190">
        <v>13833385.059999999</v>
      </c>
    </row>
    <row r="724" spans="1:5" x14ac:dyDescent="0.25">
      <c r="A724" s="498" t="s">
        <v>798</v>
      </c>
      <c r="B724" s="1587">
        <v>2</v>
      </c>
      <c r="C724" s="1587"/>
      <c r="D724" s="1588">
        <v>13950000</v>
      </c>
      <c r="E724" s="190">
        <v>14200062.119999999</v>
      </c>
    </row>
    <row r="725" spans="1:5" x14ac:dyDescent="0.25">
      <c r="A725" s="498" t="s">
        <v>1310</v>
      </c>
      <c r="B725" s="1587">
        <v>1</v>
      </c>
      <c r="C725" s="1587"/>
      <c r="D725" s="1588">
        <v>8791000</v>
      </c>
      <c r="E725" s="190">
        <v>13466708</v>
      </c>
    </row>
    <row r="726" spans="1:5" x14ac:dyDescent="0.25">
      <c r="A726" s="497" t="s">
        <v>878</v>
      </c>
      <c r="B726" s="1587">
        <v>3</v>
      </c>
      <c r="C726" s="1587"/>
      <c r="D726" s="1588">
        <v>9267000</v>
      </c>
      <c r="E726" s="190">
        <v>9454572.4499999993</v>
      </c>
    </row>
    <row r="727" spans="1:5" x14ac:dyDescent="0.25">
      <c r="A727" s="498" t="s">
        <v>949</v>
      </c>
      <c r="B727" s="1587">
        <v>3</v>
      </c>
      <c r="C727" s="1587"/>
      <c r="D727" s="1588">
        <v>9267000</v>
      </c>
      <c r="E727" s="190">
        <v>9454572.4499999993</v>
      </c>
    </row>
    <row r="728" spans="1:5" x14ac:dyDescent="0.25">
      <c r="A728" s="497" t="s">
        <v>1108</v>
      </c>
      <c r="B728" s="1587">
        <v>2</v>
      </c>
      <c r="C728" s="1587"/>
      <c r="D728" s="1588">
        <v>13950000</v>
      </c>
      <c r="E728" s="190">
        <v>14200062.119999999</v>
      </c>
    </row>
    <row r="729" spans="1:5" x14ac:dyDescent="0.25">
      <c r="A729" s="498" t="s">
        <v>782</v>
      </c>
      <c r="B729" s="1587">
        <v>2</v>
      </c>
      <c r="C729" s="1587"/>
      <c r="D729" s="1588">
        <v>13950000</v>
      </c>
      <c r="E729" s="190">
        <v>14200062.119999999</v>
      </c>
    </row>
    <row r="730" spans="1:5" x14ac:dyDescent="0.25">
      <c r="A730" s="497" t="s">
        <v>1271</v>
      </c>
      <c r="B730" s="1587">
        <v>2</v>
      </c>
      <c r="C730" s="1587"/>
      <c r="D730" s="1588">
        <v>9300000</v>
      </c>
      <c r="E730" s="190">
        <v>10281048.560000001</v>
      </c>
    </row>
    <row r="731" spans="1:5" x14ac:dyDescent="0.25">
      <c r="A731" s="498" t="s">
        <v>1271</v>
      </c>
      <c r="B731" s="1587">
        <v>2</v>
      </c>
      <c r="C731" s="1587"/>
      <c r="D731" s="1588">
        <v>9300000</v>
      </c>
      <c r="E731" s="190">
        <v>10281048.560000001</v>
      </c>
    </row>
    <row r="732" spans="1:5" x14ac:dyDescent="0.25">
      <c r="A732" s="496" t="s">
        <v>73</v>
      </c>
      <c r="B732" s="1587">
        <v>10</v>
      </c>
      <c r="C732" s="1587"/>
      <c r="D732" s="1588">
        <v>9124833.333333334</v>
      </c>
      <c r="E732" s="190">
        <v>10255600.42</v>
      </c>
    </row>
    <row r="733" spans="1:5" x14ac:dyDescent="0.25">
      <c r="A733" s="497" t="s">
        <v>86</v>
      </c>
      <c r="B733" s="1587">
        <v>3</v>
      </c>
      <c r="C733" s="1587"/>
      <c r="D733" s="1588">
        <v>8912000</v>
      </c>
      <c r="E733" s="190">
        <v>14200062.119999999</v>
      </c>
    </row>
    <row r="734" spans="1:5" x14ac:dyDescent="0.25">
      <c r="A734" s="498" t="s">
        <v>1279</v>
      </c>
      <c r="B734" s="1587">
        <v>3</v>
      </c>
      <c r="C734" s="1587"/>
      <c r="D734" s="1588">
        <v>8912000</v>
      </c>
      <c r="E734" s="190">
        <v>14200062.119999999</v>
      </c>
    </row>
    <row r="735" spans="1:5" x14ac:dyDescent="0.25">
      <c r="A735" s="497" t="s">
        <v>665</v>
      </c>
      <c r="B735" s="1587">
        <v>2</v>
      </c>
      <c r="C735" s="1587"/>
      <c r="D735" s="1588">
        <v>9045500</v>
      </c>
      <c r="E735" s="190">
        <v>9466708.0800000001</v>
      </c>
    </row>
    <row r="736" spans="1:5" x14ac:dyDescent="0.25">
      <c r="A736" s="498" t="s">
        <v>682</v>
      </c>
      <c r="B736" s="1587">
        <v>1</v>
      </c>
      <c r="C736" s="1587"/>
      <c r="D736" s="1588">
        <v>9300000</v>
      </c>
      <c r="E736" s="190">
        <v>9466708.0800000001</v>
      </c>
    </row>
    <row r="737" spans="1:5" x14ac:dyDescent="0.25">
      <c r="A737" s="498" t="s">
        <v>1034</v>
      </c>
      <c r="B737" s="1587">
        <v>1</v>
      </c>
      <c r="C737" s="1587"/>
      <c r="D737" s="1588">
        <v>8791000</v>
      </c>
      <c r="E737" s="190">
        <v>9466708.0800000001</v>
      </c>
    </row>
    <row r="738" spans="1:5" x14ac:dyDescent="0.25">
      <c r="A738" s="497" t="s">
        <v>888</v>
      </c>
      <c r="B738" s="1587">
        <v>4</v>
      </c>
      <c r="C738" s="1587"/>
      <c r="D738" s="1588">
        <v>9279000</v>
      </c>
      <c r="E738" s="190">
        <v>9466708.0800000001</v>
      </c>
    </row>
    <row r="739" spans="1:5" x14ac:dyDescent="0.25">
      <c r="A739" s="498" t="s">
        <v>906</v>
      </c>
      <c r="B739" s="1587">
        <v>1</v>
      </c>
      <c r="C739" s="1587"/>
      <c r="D739" s="1588">
        <v>9300000</v>
      </c>
      <c r="E739" s="190">
        <v>9466708.0800000001</v>
      </c>
    </row>
    <row r="740" spans="1:5" x14ac:dyDescent="0.25">
      <c r="A740" s="498" t="s">
        <v>1156</v>
      </c>
      <c r="B740" s="1587">
        <v>3</v>
      </c>
      <c r="C740" s="1587"/>
      <c r="D740" s="1588">
        <v>9258000</v>
      </c>
      <c r="E740" s="190">
        <v>9466708.0800000001</v>
      </c>
    </row>
    <row r="741" spans="1:5" x14ac:dyDescent="0.25">
      <c r="A741" s="497" t="s">
        <v>890</v>
      </c>
      <c r="B741" s="1587">
        <v>1</v>
      </c>
      <c r="C741" s="1587"/>
      <c r="D741" s="1588">
        <v>9188000</v>
      </c>
      <c r="E741" s="190">
        <v>9466708.0800000001</v>
      </c>
    </row>
    <row r="742" spans="1:5" x14ac:dyDescent="0.25">
      <c r="A742" s="498" t="s">
        <v>890</v>
      </c>
      <c r="B742" s="1587">
        <v>1</v>
      </c>
      <c r="C742" s="1587"/>
      <c r="D742" s="1588">
        <v>9188000</v>
      </c>
      <c r="E742" s="190">
        <v>9466708.0800000001</v>
      </c>
    </row>
    <row r="743" spans="1:5" x14ac:dyDescent="0.25">
      <c r="A743" s="496" t="s">
        <v>105</v>
      </c>
      <c r="B743" s="1587">
        <v>33</v>
      </c>
      <c r="C743" s="1587"/>
      <c r="D743" s="1588">
        <v>13920530.1724138</v>
      </c>
      <c r="E743" s="190">
        <v>14193851.893103451</v>
      </c>
    </row>
    <row r="744" spans="1:5" x14ac:dyDescent="0.25">
      <c r="A744" s="497" t="s">
        <v>488</v>
      </c>
      <c r="B744" s="1587">
        <v>33</v>
      </c>
      <c r="C744" s="1587"/>
      <c r="D744" s="1588">
        <v>13920530.1724138</v>
      </c>
      <c r="E744" s="190">
        <v>14193851.893103451</v>
      </c>
    </row>
    <row r="745" spans="1:5" x14ac:dyDescent="0.25">
      <c r="A745" s="498" t="s">
        <v>905</v>
      </c>
      <c r="B745" s="1587">
        <v>29</v>
      </c>
      <c r="C745" s="1587"/>
      <c r="D745" s="1588">
        <v>13920310.3448276</v>
      </c>
      <c r="E745" s="190">
        <v>14183915.6862069</v>
      </c>
    </row>
    <row r="746" spans="1:5" x14ac:dyDescent="0.25">
      <c r="A746" s="498" t="s">
        <v>1297</v>
      </c>
      <c r="B746" s="1587">
        <v>4</v>
      </c>
      <c r="C746" s="1587"/>
      <c r="D746" s="1588">
        <v>13920750</v>
      </c>
      <c r="E746" s="190">
        <v>14203788.1</v>
      </c>
    </row>
    <row r="747" spans="1:5" x14ac:dyDescent="0.25">
      <c r="A747" s="496" t="s">
        <v>74</v>
      </c>
      <c r="B747" s="1587">
        <v>37</v>
      </c>
      <c r="C747" s="1587">
        <v>1</v>
      </c>
      <c r="D747" s="1588">
        <v>9293232.5159514155</v>
      </c>
      <c r="E747" s="190">
        <v>10186277.760437248</v>
      </c>
    </row>
    <row r="748" spans="1:5" x14ac:dyDescent="0.25">
      <c r="A748" s="497" t="s">
        <v>72</v>
      </c>
      <c r="B748" s="1587">
        <v>15</v>
      </c>
      <c r="C748" s="1587">
        <v>1</v>
      </c>
      <c r="D748" s="1588">
        <v>11791305.934358967</v>
      </c>
      <c r="E748" s="190">
        <v>11924046.497435899</v>
      </c>
    </row>
    <row r="749" spans="1:5" x14ac:dyDescent="0.25">
      <c r="A749" s="498" t="s">
        <v>72</v>
      </c>
      <c r="B749" s="1587">
        <v>13</v>
      </c>
      <c r="C749" s="1587">
        <v>1</v>
      </c>
      <c r="D749" s="1588">
        <v>13036958.90153845</v>
      </c>
      <c r="E749" s="190">
        <v>13152715.706153851</v>
      </c>
    </row>
    <row r="750" spans="1:5" x14ac:dyDescent="0.25">
      <c r="A750" s="498" t="s">
        <v>998</v>
      </c>
      <c r="B750" s="1587">
        <v>2</v>
      </c>
      <c r="C750" s="1587"/>
      <c r="D750" s="1588">
        <v>9300000</v>
      </c>
      <c r="E750" s="190">
        <v>9466708.0800000001</v>
      </c>
    </row>
    <row r="751" spans="1:5" x14ac:dyDescent="0.25">
      <c r="A751" s="497" t="s">
        <v>97</v>
      </c>
      <c r="B751" s="1587">
        <v>2</v>
      </c>
      <c r="C751" s="1587"/>
      <c r="D751" s="1588">
        <v>9300000</v>
      </c>
      <c r="E751" s="190">
        <v>9466708.0800000001</v>
      </c>
    </row>
    <row r="752" spans="1:5" x14ac:dyDescent="0.25">
      <c r="A752" s="498" t="s">
        <v>603</v>
      </c>
      <c r="B752" s="1587">
        <v>2</v>
      </c>
      <c r="C752" s="1587"/>
      <c r="D752" s="1588">
        <v>9300000</v>
      </c>
      <c r="E752" s="190">
        <v>9466708.0800000001</v>
      </c>
    </row>
    <row r="753" spans="1:5" x14ac:dyDescent="0.25">
      <c r="A753" s="497" t="s">
        <v>74</v>
      </c>
      <c r="B753" s="1587">
        <v>16</v>
      </c>
      <c r="C753" s="1587"/>
      <c r="D753" s="1588">
        <v>9089636.3636363633</v>
      </c>
      <c r="E753" s="190">
        <v>10039417.959636364</v>
      </c>
    </row>
    <row r="754" spans="1:5" x14ac:dyDescent="0.25">
      <c r="A754" s="498" t="s">
        <v>789</v>
      </c>
      <c r="B754" s="1587">
        <v>5</v>
      </c>
      <c r="C754" s="1587"/>
      <c r="D754" s="1588">
        <v>6510000</v>
      </c>
      <c r="E754" s="190">
        <v>10422407.356000001</v>
      </c>
    </row>
    <row r="755" spans="1:5" x14ac:dyDescent="0.25">
      <c r="A755" s="498" t="s">
        <v>795</v>
      </c>
      <c r="B755" s="1587">
        <v>2</v>
      </c>
      <c r="C755" s="1587"/>
      <c r="D755" s="1588">
        <v>8938500</v>
      </c>
      <c r="E755" s="190">
        <v>9466708.0800000001</v>
      </c>
    </row>
    <row r="756" spans="1:5" x14ac:dyDescent="0.25">
      <c r="A756" s="498" t="s">
        <v>883</v>
      </c>
      <c r="B756" s="1587">
        <v>1</v>
      </c>
      <c r="C756" s="1587"/>
      <c r="D756" s="1588">
        <v>9293000</v>
      </c>
      <c r="E756" s="190">
        <v>9466708.0800000001</v>
      </c>
    </row>
    <row r="757" spans="1:5" x14ac:dyDescent="0.25">
      <c r="A757" s="498" t="s">
        <v>1029</v>
      </c>
      <c r="B757" s="1587">
        <v>1</v>
      </c>
      <c r="C757" s="1587"/>
      <c r="D757" s="1588">
        <v>7448000</v>
      </c>
      <c r="E757" s="190">
        <v>9466708.0800000001</v>
      </c>
    </row>
    <row r="758" spans="1:5" x14ac:dyDescent="0.25">
      <c r="A758" s="498" t="s">
        <v>1035</v>
      </c>
      <c r="B758" s="1587">
        <v>1</v>
      </c>
      <c r="C758" s="1587"/>
      <c r="D758" s="1588">
        <v>9300000</v>
      </c>
      <c r="E758" s="190">
        <v>9466708.0800000001</v>
      </c>
    </row>
    <row r="759" spans="1:5" x14ac:dyDescent="0.25">
      <c r="A759" s="498" t="s">
        <v>1111</v>
      </c>
      <c r="B759" s="1587">
        <v>1</v>
      </c>
      <c r="C759" s="1587"/>
      <c r="D759" s="1588">
        <v>7800000</v>
      </c>
      <c r="E759" s="190">
        <v>7939819.6799999997</v>
      </c>
    </row>
    <row r="760" spans="1:5" x14ac:dyDescent="0.25">
      <c r="A760" s="498" t="s">
        <v>1148</v>
      </c>
      <c r="B760" s="1587">
        <v>1</v>
      </c>
      <c r="C760" s="1587"/>
      <c r="D760" s="1588">
        <v>9300000</v>
      </c>
      <c r="E760" s="190">
        <v>9466708.0800000001</v>
      </c>
    </row>
    <row r="761" spans="1:5" x14ac:dyDescent="0.25">
      <c r="A761" s="498" t="s">
        <v>74</v>
      </c>
      <c r="B761" s="1587">
        <v>1</v>
      </c>
      <c r="C761" s="1587"/>
      <c r="D761" s="1588">
        <v>9208000</v>
      </c>
      <c r="E761" s="190">
        <v>11604351.84</v>
      </c>
    </row>
    <row r="762" spans="1:5" x14ac:dyDescent="0.25">
      <c r="A762" s="498" t="s">
        <v>1284</v>
      </c>
      <c r="B762" s="1587">
        <v>1</v>
      </c>
      <c r="C762" s="1587"/>
      <c r="D762" s="1588">
        <v>13950000</v>
      </c>
      <c r="E762" s="190">
        <v>14200062.119999999</v>
      </c>
    </row>
    <row r="763" spans="1:5" x14ac:dyDescent="0.25">
      <c r="A763" s="498" t="s">
        <v>1295</v>
      </c>
      <c r="B763" s="1587">
        <v>2</v>
      </c>
      <c r="C763" s="1587"/>
      <c r="D763" s="1588">
        <v>9300000</v>
      </c>
      <c r="E763" s="190">
        <v>9466708.0800000001</v>
      </c>
    </row>
    <row r="764" spans="1:5" x14ac:dyDescent="0.25">
      <c r="A764" s="497" t="s">
        <v>785</v>
      </c>
      <c r="B764" s="1587">
        <v>2</v>
      </c>
      <c r="C764" s="1587"/>
      <c r="D764" s="1588">
        <v>4646500</v>
      </c>
      <c r="E764" s="190">
        <v>9466708.0800000001</v>
      </c>
    </row>
    <row r="765" spans="1:5" x14ac:dyDescent="0.25">
      <c r="A765" s="498" t="s">
        <v>785</v>
      </c>
      <c r="B765" s="1587">
        <v>2</v>
      </c>
      <c r="C765" s="1587"/>
      <c r="D765" s="1588">
        <v>4646500</v>
      </c>
      <c r="E765" s="190">
        <v>9466708.0800000001</v>
      </c>
    </row>
    <row r="766" spans="1:5" x14ac:dyDescent="0.25">
      <c r="A766" s="497" t="s">
        <v>803</v>
      </c>
      <c r="B766" s="1587">
        <v>2</v>
      </c>
      <c r="C766" s="1587"/>
      <c r="D766" s="1588">
        <v>8982500</v>
      </c>
      <c r="E766" s="190">
        <v>9466708.0800000001</v>
      </c>
    </row>
    <row r="767" spans="1:5" x14ac:dyDescent="0.25">
      <c r="A767" s="498" t="s">
        <v>1159</v>
      </c>
      <c r="B767" s="1587">
        <v>1</v>
      </c>
      <c r="C767" s="1587"/>
      <c r="D767" s="1588">
        <v>9300000</v>
      </c>
      <c r="E767" s="190">
        <v>9466708.0800000001</v>
      </c>
    </row>
    <row r="768" spans="1:5" x14ac:dyDescent="0.25">
      <c r="A768" s="498" t="s">
        <v>1306</v>
      </c>
      <c r="B768" s="1587">
        <v>1</v>
      </c>
      <c r="C768" s="1587"/>
      <c r="D768" s="1588">
        <v>8665000</v>
      </c>
      <c r="E768" s="190">
        <v>9466708.0800000001</v>
      </c>
    </row>
    <row r="769" spans="1:5" x14ac:dyDescent="0.25">
      <c r="A769" s="1590">
        <v>88</v>
      </c>
      <c r="B769" s="1587">
        <v>72</v>
      </c>
      <c r="C769" s="1587">
        <v>3</v>
      </c>
      <c r="D769" s="1588">
        <v>11072725.432170542</v>
      </c>
      <c r="E769" s="190">
        <v>11720350.57759303</v>
      </c>
    </row>
    <row r="770" spans="1:5" x14ac:dyDescent="0.25">
      <c r="A770" s="496" t="s">
        <v>105</v>
      </c>
      <c r="B770" s="1587">
        <v>1</v>
      </c>
      <c r="C770" s="1587"/>
      <c r="D770" s="1588">
        <v>9260000</v>
      </c>
      <c r="E770" s="190">
        <v>9620526.5999999996</v>
      </c>
    </row>
    <row r="771" spans="1:5" x14ac:dyDescent="0.25">
      <c r="A771" s="497" t="s">
        <v>108</v>
      </c>
      <c r="B771" s="1587">
        <v>1</v>
      </c>
      <c r="C771" s="1587"/>
      <c r="D771" s="1588">
        <v>9260000</v>
      </c>
      <c r="E771" s="190">
        <v>9620526.5999999996</v>
      </c>
    </row>
    <row r="772" spans="1:5" x14ac:dyDescent="0.25">
      <c r="A772" s="498" t="s">
        <v>612</v>
      </c>
      <c r="B772" s="1587">
        <v>1</v>
      </c>
      <c r="C772" s="1587"/>
      <c r="D772" s="1588">
        <v>9260000</v>
      </c>
      <c r="E772" s="190">
        <v>9620526.5999999996</v>
      </c>
    </row>
    <row r="773" spans="1:5" x14ac:dyDescent="0.25">
      <c r="A773" s="496" t="s">
        <v>74</v>
      </c>
      <c r="B773" s="1587">
        <v>52</v>
      </c>
      <c r="C773" s="1587">
        <v>2</v>
      </c>
      <c r="D773" s="1588">
        <v>11790638.710246911</v>
      </c>
      <c r="E773" s="190">
        <v>12594805.355179014</v>
      </c>
    </row>
    <row r="774" spans="1:5" x14ac:dyDescent="0.25">
      <c r="A774" s="497" t="s">
        <v>72</v>
      </c>
      <c r="B774" s="1587">
        <v>5</v>
      </c>
      <c r="C774" s="1587"/>
      <c r="D774" s="1588">
        <v>10371625</v>
      </c>
      <c r="E774" s="190">
        <v>10896782.774999999</v>
      </c>
    </row>
    <row r="775" spans="1:5" x14ac:dyDescent="0.25">
      <c r="A775" s="498" t="s">
        <v>796</v>
      </c>
      <c r="B775" s="1587">
        <v>2</v>
      </c>
      <c r="C775" s="1587"/>
      <c r="D775" s="1588">
        <v>11625000</v>
      </c>
      <c r="E775" s="190">
        <v>12013873.25</v>
      </c>
    </row>
    <row r="776" spans="1:5" x14ac:dyDescent="0.25">
      <c r="A776" s="498" t="s">
        <v>885</v>
      </c>
      <c r="B776" s="1587">
        <v>3</v>
      </c>
      <c r="C776" s="1587"/>
      <c r="D776" s="1588">
        <v>9118250</v>
      </c>
      <c r="E776" s="190">
        <v>9779692.3000000007</v>
      </c>
    </row>
    <row r="777" spans="1:5" x14ac:dyDescent="0.25">
      <c r="A777" s="497" t="s">
        <v>87</v>
      </c>
      <c r="B777" s="1587">
        <v>25</v>
      </c>
      <c r="C777" s="1587"/>
      <c r="D777" s="1588">
        <v>11966888.888888888</v>
      </c>
      <c r="E777" s="190">
        <v>12906831.99507408</v>
      </c>
    </row>
    <row r="778" spans="1:5" x14ac:dyDescent="0.25">
      <c r="A778" s="498" t="s">
        <v>98</v>
      </c>
      <c r="B778" s="1587">
        <v>14</v>
      </c>
      <c r="C778" s="1587"/>
      <c r="D778" s="1588">
        <v>11276250</v>
      </c>
      <c r="E778" s="190">
        <v>13085003.622000001</v>
      </c>
    </row>
    <row r="779" spans="1:5" x14ac:dyDescent="0.25">
      <c r="A779" s="498" t="s">
        <v>892</v>
      </c>
      <c r="B779" s="1587">
        <v>3</v>
      </c>
      <c r="C779" s="1587"/>
      <c r="D779" s="1588">
        <v>12780750</v>
      </c>
      <c r="E779" s="190">
        <v>13232356.2775</v>
      </c>
    </row>
    <row r="780" spans="1:5" x14ac:dyDescent="0.25">
      <c r="A780" s="498" t="s">
        <v>1027</v>
      </c>
      <c r="B780" s="1587">
        <v>5</v>
      </c>
      <c r="C780" s="1587"/>
      <c r="D780" s="1588">
        <v>11230500</v>
      </c>
      <c r="E780" s="190">
        <v>12546539.32833335</v>
      </c>
    </row>
    <row r="781" spans="1:5" x14ac:dyDescent="0.25">
      <c r="A781" s="498" t="s">
        <v>1043</v>
      </c>
      <c r="B781" s="1587">
        <v>2</v>
      </c>
      <c r="C781" s="1587"/>
      <c r="D781" s="1588">
        <v>13950000</v>
      </c>
      <c r="E781" s="190">
        <v>14406767.9</v>
      </c>
    </row>
    <row r="782" spans="1:5" x14ac:dyDescent="0.25">
      <c r="A782" s="498" t="s">
        <v>1280</v>
      </c>
      <c r="B782" s="1587">
        <v>1</v>
      </c>
      <c r="C782" s="1587"/>
      <c r="D782" s="1588">
        <v>9227000</v>
      </c>
      <c r="E782" s="190">
        <v>9620153.6999999993</v>
      </c>
    </row>
    <row r="783" spans="1:5" x14ac:dyDescent="0.25">
      <c r="A783" s="497" t="s">
        <v>97</v>
      </c>
      <c r="B783" s="1587">
        <v>2</v>
      </c>
      <c r="C783" s="1587">
        <v>2</v>
      </c>
      <c r="D783" s="1588">
        <v>17896692.83666667</v>
      </c>
      <c r="E783" s="190">
        <v>18246528.198333334</v>
      </c>
    </row>
    <row r="784" spans="1:5" x14ac:dyDescent="0.25">
      <c r="A784" s="498" t="s">
        <v>603</v>
      </c>
      <c r="B784" s="1587">
        <v>2</v>
      </c>
      <c r="C784" s="1587">
        <v>2</v>
      </c>
      <c r="D784" s="1588">
        <v>17896692.83666667</v>
      </c>
      <c r="E784" s="190">
        <v>18246528.198333334</v>
      </c>
    </row>
    <row r="785" spans="1:5" x14ac:dyDescent="0.25">
      <c r="A785" s="497" t="s">
        <v>75</v>
      </c>
      <c r="B785" s="1587">
        <v>11</v>
      </c>
      <c r="C785" s="1587"/>
      <c r="D785" s="1588">
        <v>9734666.6666666679</v>
      </c>
      <c r="E785" s="190">
        <v>11499748.699791675</v>
      </c>
    </row>
    <row r="786" spans="1:5" x14ac:dyDescent="0.25">
      <c r="A786" s="498" t="s">
        <v>903</v>
      </c>
      <c r="B786" s="1587">
        <v>4</v>
      </c>
      <c r="C786" s="1587"/>
      <c r="D786" s="1588">
        <v>11550250</v>
      </c>
      <c r="E786" s="190">
        <v>12011491.5</v>
      </c>
    </row>
    <row r="787" spans="1:5" x14ac:dyDescent="0.25">
      <c r="A787" s="498" t="s">
        <v>1016</v>
      </c>
      <c r="B787" s="1587">
        <v>7</v>
      </c>
      <c r="C787" s="1587"/>
      <c r="D787" s="1588">
        <v>7919083.3333333349</v>
      </c>
      <c r="E787" s="190">
        <v>10988005.899583351</v>
      </c>
    </row>
    <row r="788" spans="1:5" x14ac:dyDescent="0.25">
      <c r="A788" s="497" t="s">
        <v>74</v>
      </c>
      <c r="B788" s="1587">
        <v>5</v>
      </c>
      <c r="C788" s="1587"/>
      <c r="D788" s="1588">
        <v>11579750</v>
      </c>
      <c r="E788" s="190">
        <v>12013361.924999999</v>
      </c>
    </row>
    <row r="789" spans="1:5" x14ac:dyDescent="0.25">
      <c r="A789" s="498" t="s">
        <v>789</v>
      </c>
      <c r="B789" s="1587">
        <v>3</v>
      </c>
      <c r="C789" s="1587"/>
      <c r="D789" s="1588">
        <v>9209500</v>
      </c>
      <c r="E789" s="190">
        <v>9619955.9499999993</v>
      </c>
    </row>
    <row r="790" spans="1:5" x14ac:dyDescent="0.25">
      <c r="A790" s="498" t="s">
        <v>1035</v>
      </c>
      <c r="B790" s="1587">
        <v>2</v>
      </c>
      <c r="C790" s="1587"/>
      <c r="D790" s="1588">
        <v>13950000</v>
      </c>
      <c r="E790" s="190">
        <v>14406767.9</v>
      </c>
    </row>
    <row r="791" spans="1:5" x14ac:dyDescent="0.25">
      <c r="A791" s="497" t="s">
        <v>785</v>
      </c>
      <c r="B791" s="1587">
        <v>2</v>
      </c>
      <c r="C791" s="1587"/>
      <c r="D791" s="1588">
        <v>11625000</v>
      </c>
      <c r="E791" s="190">
        <v>12013873.25</v>
      </c>
    </row>
    <row r="792" spans="1:5" x14ac:dyDescent="0.25">
      <c r="A792" s="498" t="s">
        <v>785</v>
      </c>
      <c r="B792" s="1587">
        <v>2</v>
      </c>
      <c r="C792" s="1587"/>
      <c r="D792" s="1588">
        <v>11625000</v>
      </c>
      <c r="E792" s="190">
        <v>12013873.25</v>
      </c>
    </row>
    <row r="793" spans="1:5" x14ac:dyDescent="0.25">
      <c r="A793" s="497" t="s">
        <v>786</v>
      </c>
      <c r="B793" s="1587">
        <v>1</v>
      </c>
      <c r="C793" s="1587"/>
      <c r="D793" s="1588">
        <v>9300000</v>
      </c>
      <c r="E793" s="190">
        <v>9829958.9100000001</v>
      </c>
    </row>
    <row r="794" spans="1:5" x14ac:dyDescent="0.25">
      <c r="A794" s="498" t="s">
        <v>1253</v>
      </c>
      <c r="B794" s="1587">
        <v>1</v>
      </c>
      <c r="C794" s="1587"/>
      <c r="D794" s="1588">
        <v>9300000</v>
      </c>
      <c r="E794" s="190">
        <v>9829958.9100000001</v>
      </c>
    </row>
    <row r="795" spans="1:5" x14ac:dyDescent="0.25">
      <c r="A795" s="497" t="s">
        <v>1018</v>
      </c>
      <c r="B795" s="1587">
        <v>1</v>
      </c>
      <c r="C795" s="1587"/>
      <c r="D795" s="1588">
        <v>9286000</v>
      </c>
      <c r="E795" s="190">
        <v>9675266.2799999993</v>
      </c>
    </row>
    <row r="796" spans="1:5" x14ac:dyDescent="0.25">
      <c r="A796" s="498" t="s">
        <v>1018</v>
      </c>
      <c r="B796" s="1587">
        <v>1</v>
      </c>
      <c r="C796" s="1587"/>
      <c r="D796" s="1588">
        <v>9286000</v>
      </c>
      <c r="E796" s="190">
        <v>9675266.2799999993</v>
      </c>
    </row>
    <row r="797" spans="1:5" x14ac:dyDescent="0.25">
      <c r="A797" s="496" t="s">
        <v>103</v>
      </c>
      <c r="B797" s="1587">
        <v>19</v>
      </c>
      <c r="C797" s="1587">
        <v>1</v>
      </c>
      <c r="D797" s="1588">
        <v>9901329.8937777802</v>
      </c>
      <c r="E797" s="190">
        <v>10286320.243111111</v>
      </c>
    </row>
    <row r="798" spans="1:5" x14ac:dyDescent="0.25">
      <c r="A798" s="497" t="s">
        <v>109</v>
      </c>
      <c r="B798" s="1587">
        <v>17</v>
      </c>
      <c r="C798" s="1587">
        <v>1</v>
      </c>
      <c r="D798" s="1588">
        <v>9993842.1851282082</v>
      </c>
      <c r="E798" s="190">
        <v>10380786.870512823</v>
      </c>
    </row>
    <row r="799" spans="1:5" x14ac:dyDescent="0.25">
      <c r="A799" s="498" t="s">
        <v>82</v>
      </c>
      <c r="B799" s="1587">
        <v>5</v>
      </c>
      <c r="C799" s="1587"/>
      <c r="D799" s="1588">
        <v>10819083.333333351</v>
      </c>
      <c r="E799" s="190">
        <v>11321356.19583335</v>
      </c>
    </row>
    <row r="800" spans="1:5" x14ac:dyDescent="0.25">
      <c r="A800" s="498" t="s">
        <v>782</v>
      </c>
      <c r="B800" s="1587">
        <v>1</v>
      </c>
      <c r="C800" s="1587"/>
      <c r="D800" s="1588">
        <v>9300000</v>
      </c>
      <c r="E800" s="190">
        <v>9620978.5999999996</v>
      </c>
    </row>
    <row r="801" spans="1:5" x14ac:dyDescent="0.25">
      <c r="A801" s="498" t="s">
        <v>791</v>
      </c>
      <c r="B801" s="1587">
        <v>2</v>
      </c>
      <c r="C801" s="1587"/>
      <c r="D801" s="1588">
        <v>9283500</v>
      </c>
      <c r="E801" s="190">
        <v>9888352.1150000002</v>
      </c>
    </row>
    <row r="802" spans="1:5" x14ac:dyDescent="0.25">
      <c r="A802" s="498" t="s">
        <v>886</v>
      </c>
      <c r="B802" s="1587">
        <v>1</v>
      </c>
      <c r="C802" s="1587"/>
      <c r="D802" s="1588">
        <v>9300000</v>
      </c>
      <c r="E802" s="190">
        <v>9620978.5999999996</v>
      </c>
    </row>
    <row r="803" spans="1:5" x14ac:dyDescent="0.25">
      <c r="A803" s="498" t="s">
        <v>893</v>
      </c>
      <c r="B803" s="1587">
        <v>3</v>
      </c>
      <c r="C803" s="1587"/>
      <c r="D803" s="1588">
        <v>9285250</v>
      </c>
      <c r="E803" s="190">
        <v>9664130.6724999994</v>
      </c>
    </row>
    <row r="804" spans="1:5" x14ac:dyDescent="0.25">
      <c r="A804" s="498" t="s">
        <v>958</v>
      </c>
      <c r="B804" s="1587">
        <v>1</v>
      </c>
      <c r="C804" s="1587"/>
      <c r="D804" s="1588">
        <v>9300000</v>
      </c>
      <c r="E804" s="190">
        <v>9620978.5999999996</v>
      </c>
    </row>
    <row r="805" spans="1:5" x14ac:dyDescent="0.25">
      <c r="A805" s="498" t="s">
        <v>960</v>
      </c>
      <c r="B805" s="1587">
        <v>3</v>
      </c>
      <c r="C805" s="1587"/>
      <c r="D805" s="1588">
        <v>9300000</v>
      </c>
      <c r="E805" s="190">
        <v>9687177.6050000004</v>
      </c>
    </row>
    <row r="806" spans="1:5" x14ac:dyDescent="0.25">
      <c r="A806" s="498" t="s">
        <v>1287</v>
      </c>
      <c r="B806" s="1587">
        <v>1</v>
      </c>
      <c r="C806" s="1587">
        <v>1</v>
      </c>
      <c r="D806" s="1588">
        <v>12322140.870000001</v>
      </c>
      <c r="E806" s="190">
        <v>12482630.17</v>
      </c>
    </row>
    <row r="807" spans="1:5" x14ac:dyDescent="0.25">
      <c r="A807" s="497" t="s">
        <v>799</v>
      </c>
      <c r="B807" s="1587">
        <v>1</v>
      </c>
      <c r="C807" s="1587"/>
      <c r="D807" s="1588">
        <v>9300000</v>
      </c>
      <c r="E807" s="190">
        <v>9655161.0999999996</v>
      </c>
    </row>
    <row r="808" spans="1:5" x14ac:dyDescent="0.25">
      <c r="A808" s="498" t="s">
        <v>1431</v>
      </c>
      <c r="B808" s="1587">
        <v>1</v>
      </c>
      <c r="C808" s="1587"/>
      <c r="D808" s="1588">
        <v>9300000</v>
      </c>
      <c r="E808" s="190">
        <v>9655161.0999999996</v>
      </c>
    </row>
    <row r="809" spans="1:5" x14ac:dyDescent="0.25">
      <c r="A809" s="497" t="s">
        <v>1037</v>
      </c>
      <c r="B809" s="1587">
        <v>1</v>
      </c>
      <c r="C809" s="1587"/>
      <c r="D809" s="1588">
        <v>9300000</v>
      </c>
      <c r="E809" s="190">
        <v>9689413.2300000004</v>
      </c>
    </row>
    <row r="810" spans="1:5" x14ac:dyDescent="0.25">
      <c r="A810" s="498" t="s">
        <v>1316</v>
      </c>
      <c r="B810" s="1587">
        <v>1</v>
      </c>
      <c r="C810" s="1587"/>
      <c r="D810" s="1588">
        <v>9300000</v>
      </c>
      <c r="E810" s="190">
        <v>9689413.2300000004</v>
      </c>
    </row>
    <row r="811" spans="1:5" x14ac:dyDescent="0.25">
      <c r="A811" s="1590">
        <v>32</v>
      </c>
      <c r="B811" s="1587">
        <v>36</v>
      </c>
      <c r="C811" s="1587">
        <v>6</v>
      </c>
      <c r="D811" s="1588">
        <v>10277115.451655915</v>
      </c>
      <c r="E811" s="190">
        <v>13639310.919236558</v>
      </c>
    </row>
    <row r="812" spans="1:5" x14ac:dyDescent="0.25">
      <c r="A812" s="496" t="s">
        <v>11</v>
      </c>
      <c r="B812" s="1587">
        <v>11</v>
      </c>
      <c r="C812" s="1587">
        <v>1</v>
      </c>
      <c r="D812" s="1588">
        <v>10406000</v>
      </c>
      <c r="E812" s="190">
        <v>12900438.113500001</v>
      </c>
    </row>
    <row r="813" spans="1:5" x14ac:dyDescent="0.25">
      <c r="A813" s="497" t="s">
        <v>83</v>
      </c>
      <c r="B813" s="1587"/>
      <c r="C813" s="1587">
        <v>1</v>
      </c>
      <c r="D813" s="1588">
        <v>13950000</v>
      </c>
      <c r="E813" s="190">
        <v>14348805.67</v>
      </c>
    </row>
    <row r="814" spans="1:5" x14ac:dyDescent="0.25">
      <c r="A814" s="498" t="s">
        <v>1187</v>
      </c>
      <c r="B814" s="1587"/>
      <c r="C814" s="1587">
        <v>1</v>
      </c>
      <c r="D814" s="1588">
        <v>13950000</v>
      </c>
      <c r="E814" s="190">
        <v>14348805.67</v>
      </c>
    </row>
    <row r="815" spans="1:5" x14ac:dyDescent="0.25">
      <c r="A815" s="497" t="s">
        <v>104</v>
      </c>
      <c r="B815" s="1587">
        <v>9</v>
      </c>
      <c r="C815" s="1587"/>
      <c r="D815" s="1588">
        <v>10217714.285714285</v>
      </c>
      <c r="E815" s="190">
        <v>13495071.576428574</v>
      </c>
    </row>
    <row r="816" spans="1:5" x14ac:dyDescent="0.25">
      <c r="A816" s="498" t="s">
        <v>548</v>
      </c>
      <c r="B816" s="1587">
        <v>2</v>
      </c>
      <c r="C816" s="1587"/>
      <c r="D816" s="1588">
        <v>11130500</v>
      </c>
      <c r="E816" s="190">
        <v>17336811.524999999</v>
      </c>
    </row>
    <row r="817" spans="1:5" x14ac:dyDescent="0.25">
      <c r="A817" s="498" t="s">
        <v>894</v>
      </c>
      <c r="B817" s="1587">
        <v>1</v>
      </c>
      <c r="C817" s="1587"/>
      <c r="D817" s="1588">
        <v>13950000</v>
      </c>
      <c r="E817" s="190">
        <v>14362517</v>
      </c>
    </row>
    <row r="818" spans="1:5" x14ac:dyDescent="0.25">
      <c r="A818" s="498" t="s">
        <v>896</v>
      </c>
      <c r="B818" s="1587">
        <v>1</v>
      </c>
      <c r="C818" s="1587"/>
      <c r="D818" s="1588">
        <v>9300000</v>
      </c>
      <c r="E818" s="190">
        <v>15285066.92</v>
      </c>
    </row>
    <row r="819" spans="1:5" x14ac:dyDescent="0.25">
      <c r="A819" s="498" t="s">
        <v>897</v>
      </c>
      <c r="B819" s="1587">
        <v>1</v>
      </c>
      <c r="C819" s="1587"/>
      <c r="D819" s="1588">
        <v>9280000</v>
      </c>
      <c r="E819" s="190">
        <v>12453279.130000001</v>
      </c>
    </row>
    <row r="820" spans="1:5" x14ac:dyDescent="0.25">
      <c r="A820" s="498" t="s">
        <v>949</v>
      </c>
      <c r="B820" s="1587">
        <v>1</v>
      </c>
      <c r="C820" s="1587"/>
      <c r="D820" s="1588">
        <v>9300000</v>
      </c>
      <c r="E820" s="190">
        <v>9731968.1099999994</v>
      </c>
    </row>
    <row r="821" spans="1:5" x14ac:dyDescent="0.25">
      <c r="A821" s="498" t="s">
        <v>995</v>
      </c>
      <c r="B821" s="1587">
        <v>2</v>
      </c>
      <c r="C821" s="1587"/>
      <c r="D821" s="1588">
        <v>9263500</v>
      </c>
      <c r="E821" s="190">
        <v>9951433.0899999999</v>
      </c>
    </row>
    <row r="822" spans="1:5" x14ac:dyDescent="0.25">
      <c r="A822" s="498" t="s">
        <v>1154</v>
      </c>
      <c r="B822" s="1587">
        <v>1</v>
      </c>
      <c r="C822" s="1587"/>
      <c r="D822" s="1588">
        <v>9300000</v>
      </c>
      <c r="E822" s="190">
        <v>15344425.26</v>
      </c>
    </row>
    <row r="823" spans="1:5" x14ac:dyDescent="0.25">
      <c r="A823" s="497" t="s">
        <v>792</v>
      </c>
      <c r="B823" s="1587">
        <v>1</v>
      </c>
      <c r="C823" s="1587"/>
      <c r="D823" s="1588">
        <v>9300000</v>
      </c>
      <c r="E823" s="190">
        <v>10298614.58</v>
      </c>
    </row>
    <row r="824" spans="1:5" x14ac:dyDescent="0.25">
      <c r="A824" s="498" t="s">
        <v>1197</v>
      </c>
      <c r="B824" s="1587">
        <v>1</v>
      </c>
      <c r="C824" s="1587"/>
      <c r="D824" s="1588">
        <v>9300000</v>
      </c>
      <c r="E824" s="190">
        <v>10298614.58</v>
      </c>
    </row>
    <row r="825" spans="1:5" x14ac:dyDescent="0.25">
      <c r="A825" s="497" t="s">
        <v>898</v>
      </c>
      <c r="B825" s="1587">
        <v>1</v>
      </c>
      <c r="C825" s="1587"/>
      <c r="D825" s="1588">
        <v>9286000</v>
      </c>
      <c r="E825" s="190">
        <v>9891459.8499999996</v>
      </c>
    </row>
    <row r="826" spans="1:5" x14ac:dyDescent="0.25">
      <c r="A826" s="498" t="s">
        <v>898</v>
      </c>
      <c r="B826" s="1587">
        <v>1</v>
      </c>
      <c r="C826" s="1587"/>
      <c r="D826" s="1588">
        <v>9286000</v>
      </c>
      <c r="E826" s="190">
        <v>9891459.8499999996</v>
      </c>
    </row>
    <row r="827" spans="1:5" x14ac:dyDescent="0.25">
      <c r="A827" s="496" t="s">
        <v>12</v>
      </c>
      <c r="B827" s="1587">
        <v>1</v>
      </c>
      <c r="C827" s="1587"/>
      <c r="D827" s="1588">
        <v>9293000</v>
      </c>
      <c r="E827" s="190">
        <v>11608993.949999999</v>
      </c>
    </row>
    <row r="828" spans="1:5" x14ac:dyDescent="0.25">
      <c r="A828" s="497" t="s">
        <v>882</v>
      </c>
      <c r="B828" s="1587">
        <v>1</v>
      </c>
      <c r="C828" s="1587"/>
      <c r="D828" s="1588">
        <v>9293000</v>
      </c>
      <c r="E828" s="190">
        <v>11608993.949999999</v>
      </c>
    </row>
    <row r="829" spans="1:5" x14ac:dyDescent="0.25">
      <c r="A829" s="498" t="s">
        <v>1248</v>
      </c>
      <c r="B829" s="1587">
        <v>1</v>
      </c>
      <c r="C829" s="1587"/>
      <c r="D829" s="1588">
        <v>9293000</v>
      </c>
      <c r="E829" s="190">
        <v>11608993.949999999</v>
      </c>
    </row>
    <row r="830" spans="1:5" x14ac:dyDescent="0.25">
      <c r="A830" s="496" t="s">
        <v>73</v>
      </c>
      <c r="B830" s="1587">
        <v>16</v>
      </c>
      <c r="C830" s="1587"/>
      <c r="D830" s="1588">
        <v>9562319.444444444</v>
      </c>
      <c r="E830" s="190">
        <v>14257877.49944444</v>
      </c>
    </row>
    <row r="831" spans="1:5" x14ac:dyDescent="0.25">
      <c r="A831" s="497" t="s">
        <v>622</v>
      </c>
      <c r="B831" s="1587">
        <v>1</v>
      </c>
      <c r="C831" s="1587"/>
      <c r="D831" s="1588">
        <v>9247000</v>
      </c>
      <c r="E831" s="190">
        <v>19338670.390000001</v>
      </c>
    </row>
    <row r="832" spans="1:5" x14ac:dyDescent="0.25">
      <c r="A832" s="498" t="s">
        <v>1268</v>
      </c>
      <c r="B832" s="1587">
        <v>1</v>
      </c>
      <c r="C832" s="1587"/>
      <c r="D832" s="1588">
        <v>9247000</v>
      </c>
      <c r="E832" s="190">
        <v>19338670.390000001</v>
      </c>
    </row>
    <row r="833" spans="1:5" x14ac:dyDescent="0.25">
      <c r="A833" s="497" t="s">
        <v>665</v>
      </c>
      <c r="B833" s="1587">
        <v>3</v>
      </c>
      <c r="C833" s="1587"/>
      <c r="D833" s="1588">
        <v>9225750</v>
      </c>
      <c r="E833" s="190">
        <v>10518842.055</v>
      </c>
    </row>
    <row r="834" spans="1:5" x14ac:dyDescent="0.25">
      <c r="A834" s="498" t="s">
        <v>1014</v>
      </c>
      <c r="B834" s="1587">
        <v>2</v>
      </c>
      <c r="C834" s="1587"/>
      <c r="D834" s="1588">
        <v>9237500</v>
      </c>
      <c r="E834" s="190">
        <v>11147098.66</v>
      </c>
    </row>
    <row r="835" spans="1:5" x14ac:dyDescent="0.25">
      <c r="A835" s="498" t="s">
        <v>1358</v>
      </c>
      <c r="B835" s="1587">
        <v>1</v>
      </c>
      <c r="C835" s="1587"/>
      <c r="D835" s="1588">
        <v>9214000</v>
      </c>
      <c r="E835" s="190">
        <v>9890585.4499999993</v>
      </c>
    </row>
    <row r="836" spans="1:5" x14ac:dyDescent="0.25">
      <c r="A836" s="497" t="s">
        <v>794</v>
      </c>
      <c r="B836" s="1587">
        <v>1</v>
      </c>
      <c r="C836" s="1587"/>
      <c r="D836" s="1588">
        <v>9221000</v>
      </c>
      <c r="E836" s="190">
        <v>9585371.5500000007</v>
      </c>
    </row>
    <row r="837" spans="1:5" x14ac:dyDescent="0.25">
      <c r="A837" s="498" t="s">
        <v>794</v>
      </c>
      <c r="B837" s="1587">
        <v>1</v>
      </c>
      <c r="C837" s="1587"/>
      <c r="D837" s="1588">
        <v>9221000</v>
      </c>
      <c r="E837" s="190">
        <v>9585371.5500000007</v>
      </c>
    </row>
    <row r="838" spans="1:5" x14ac:dyDescent="0.25">
      <c r="A838" s="497" t="s">
        <v>890</v>
      </c>
      <c r="B838" s="1587">
        <v>6</v>
      </c>
      <c r="C838" s="1587"/>
      <c r="D838" s="1588">
        <v>9235200</v>
      </c>
      <c r="E838" s="190">
        <v>13775978.728</v>
      </c>
    </row>
    <row r="839" spans="1:5" x14ac:dyDescent="0.25">
      <c r="A839" s="498" t="s">
        <v>890</v>
      </c>
      <c r="B839" s="1587">
        <v>2</v>
      </c>
      <c r="C839" s="1587"/>
      <c r="D839" s="1588">
        <v>9042000</v>
      </c>
      <c r="E839" s="190">
        <v>11423263.52</v>
      </c>
    </row>
    <row r="840" spans="1:5" x14ac:dyDescent="0.25">
      <c r="A840" s="498" t="s">
        <v>953</v>
      </c>
      <c r="B840" s="1587">
        <v>1</v>
      </c>
      <c r="C840" s="1587"/>
      <c r="D840" s="1588">
        <v>9300000</v>
      </c>
      <c r="E840" s="190">
        <v>10095156.83</v>
      </c>
    </row>
    <row r="841" spans="1:5" x14ac:dyDescent="0.25">
      <c r="A841" s="498" t="s">
        <v>1024</v>
      </c>
      <c r="B841" s="1587">
        <v>1</v>
      </c>
      <c r="C841" s="1587"/>
      <c r="D841" s="1588">
        <v>9300000</v>
      </c>
      <c r="E841" s="190">
        <v>15423769.890000001</v>
      </c>
    </row>
    <row r="842" spans="1:5" x14ac:dyDescent="0.25">
      <c r="A842" s="498" t="s">
        <v>1025</v>
      </c>
      <c r="B842" s="1587">
        <v>1</v>
      </c>
      <c r="C842" s="1587"/>
      <c r="D842" s="1588">
        <v>9267000</v>
      </c>
      <c r="E842" s="190">
        <v>13608490.49</v>
      </c>
    </row>
    <row r="843" spans="1:5" x14ac:dyDescent="0.25">
      <c r="A843" s="498" t="s">
        <v>1278</v>
      </c>
      <c r="B843" s="1587">
        <v>1</v>
      </c>
      <c r="C843" s="1587"/>
      <c r="D843" s="1588">
        <v>9267000</v>
      </c>
      <c r="E843" s="190">
        <v>18329212.91</v>
      </c>
    </row>
    <row r="844" spans="1:5" x14ac:dyDescent="0.25">
      <c r="A844" s="497" t="s">
        <v>891</v>
      </c>
      <c r="B844" s="1587">
        <v>5</v>
      </c>
      <c r="C844" s="1587"/>
      <c r="D844" s="1588">
        <v>10550777.777777776</v>
      </c>
      <c r="E844" s="190">
        <v>17417636.767777767</v>
      </c>
    </row>
    <row r="845" spans="1:5" x14ac:dyDescent="0.25">
      <c r="A845" s="498" t="s">
        <v>891</v>
      </c>
      <c r="B845" s="1587">
        <v>3</v>
      </c>
      <c r="C845" s="1587"/>
      <c r="D845" s="1588">
        <v>9247333.3333333302</v>
      </c>
      <c r="E845" s="190">
        <v>16606533.5933333</v>
      </c>
    </row>
    <row r="846" spans="1:5" x14ac:dyDescent="0.25">
      <c r="A846" s="498" t="s">
        <v>1194</v>
      </c>
      <c r="B846" s="1587">
        <v>1</v>
      </c>
      <c r="C846" s="1587"/>
      <c r="D846" s="1588">
        <v>8455000</v>
      </c>
      <c r="E846" s="190">
        <v>21283859.710000001</v>
      </c>
    </row>
    <row r="847" spans="1:5" x14ac:dyDescent="0.25">
      <c r="A847" s="498" t="s">
        <v>1210</v>
      </c>
      <c r="B847" s="1587">
        <v>1</v>
      </c>
      <c r="C847" s="1587"/>
      <c r="D847" s="1588">
        <v>13950000</v>
      </c>
      <c r="E847" s="190">
        <v>14362517</v>
      </c>
    </row>
    <row r="848" spans="1:5" x14ac:dyDescent="0.25">
      <c r="A848" s="496" t="s">
        <v>13</v>
      </c>
      <c r="B848" s="1587">
        <v>3</v>
      </c>
      <c r="C848" s="1587"/>
      <c r="D848" s="1588">
        <v>9270500</v>
      </c>
      <c r="E848" s="190">
        <v>9585930.9000000004</v>
      </c>
    </row>
    <row r="849" spans="1:5" x14ac:dyDescent="0.25">
      <c r="A849" s="497" t="s">
        <v>106</v>
      </c>
      <c r="B849" s="1587">
        <v>3</v>
      </c>
      <c r="C849" s="1587"/>
      <c r="D849" s="1588">
        <v>9270500</v>
      </c>
      <c r="E849" s="190">
        <v>9585930.9000000004</v>
      </c>
    </row>
    <row r="850" spans="1:5" x14ac:dyDescent="0.25">
      <c r="A850" s="498" t="s">
        <v>529</v>
      </c>
      <c r="B850" s="1587">
        <v>3</v>
      </c>
      <c r="C850" s="1587"/>
      <c r="D850" s="1588">
        <v>9270500</v>
      </c>
      <c r="E850" s="190">
        <v>9585930.9000000004</v>
      </c>
    </row>
    <row r="851" spans="1:5" x14ac:dyDescent="0.25">
      <c r="A851" s="496" t="s">
        <v>105</v>
      </c>
      <c r="B851" s="1587"/>
      <c r="C851" s="1587">
        <v>5</v>
      </c>
      <c r="D851" s="1588">
        <v>21256745.668000001</v>
      </c>
      <c r="E851" s="190">
        <v>21256745.668000001</v>
      </c>
    </row>
    <row r="852" spans="1:5" x14ac:dyDescent="0.25">
      <c r="A852" s="497" t="s">
        <v>107</v>
      </c>
      <c r="B852" s="1587"/>
      <c r="C852" s="1587">
        <v>5</v>
      </c>
      <c r="D852" s="1588">
        <v>21256745.668000001</v>
      </c>
      <c r="E852" s="190">
        <v>21256745.668000001</v>
      </c>
    </row>
    <row r="853" spans="1:5" x14ac:dyDescent="0.25">
      <c r="A853" s="498" t="s">
        <v>1046</v>
      </c>
      <c r="B853" s="1587"/>
      <c r="C853" s="1587">
        <v>5</v>
      </c>
      <c r="D853" s="1588">
        <v>21256745.668000001</v>
      </c>
      <c r="E853" s="190">
        <v>21256745.668000001</v>
      </c>
    </row>
    <row r="854" spans="1:5" x14ac:dyDescent="0.25">
      <c r="A854" s="496" t="s">
        <v>74</v>
      </c>
      <c r="B854" s="1587">
        <v>1</v>
      </c>
      <c r="C854" s="1587"/>
      <c r="D854" s="1588">
        <v>9280000</v>
      </c>
      <c r="E854" s="190">
        <v>16485809.26</v>
      </c>
    </row>
    <row r="855" spans="1:5" x14ac:dyDescent="0.25">
      <c r="A855" s="497" t="s">
        <v>72</v>
      </c>
      <c r="B855" s="1587">
        <v>1</v>
      </c>
      <c r="C855" s="1587"/>
      <c r="D855" s="1588">
        <v>9280000</v>
      </c>
      <c r="E855" s="190">
        <v>16485809.26</v>
      </c>
    </row>
    <row r="856" spans="1:5" x14ac:dyDescent="0.25">
      <c r="A856" s="498" t="s">
        <v>1042</v>
      </c>
      <c r="B856" s="1587">
        <v>1</v>
      </c>
      <c r="C856" s="1587"/>
      <c r="D856" s="1588">
        <v>9280000</v>
      </c>
      <c r="E856" s="190">
        <v>16485809.26</v>
      </c>
    </row>
    <row r="857" spans="1:5" x14ac:dyDescent="0.25">
      <c r="A857" s="496" t="s">
        <v>103</v>
      </c>
      <c r="B857" s="1587">
        <v>4</v>
      </c>
      <c r="C857" s="1587"/>
      <c r="D857" s="1588">
        <v>10353000</v>
      </c>
      <c r="E857" s="190">
        <v>13549079.172499999</v>
      </c>
    </row>
    <row r="858" spans="1:5" x14ac:dyDescent="0.25">
      <c r="A858" s="497" t="s">
        <v>797</v>
      </c>
      <c r="B858" s="1587">
        <v>2</v>
      </c>
      <c r="C858" s="1587"/>
      <c r="D858" s="1588">
        <v>9114000</v>
      </c>
      <c r="E858" s="190">
        <v>12061963.109999999</v>
      </c>
    </row>
    <row r="859" spans="1:5" x14ac:dyDescent="0.25">
      <c r="A859" s="498" t="s">
        <v>1243</v>
      </c>
      <c r="B859" s="1587">
        <v>1</v>
      </c>
      <c r="C859" s="1587"/>
      <c r="D859" s="1588">
        <v>9001000</v>
      </c>
      <c r="E859" s="190">
        <v>9509520.3800000008</v>
      </c>
    </row>
    <row r="860" spans="1:5" x14ac:dyDescent="0.25">
      <c r="A860" s="498" t="s">
        <v>1244</v>
      </c>
      <c r="B860" s="1587">
        <v>1</v>
      </c>
      <c r="C860" s="1587"/>
      <c r="D860" s="1588">
        <v>9227000</v>
      </c>
      <c r="E860" s="190">
        <v>14614405.84</v>
      </c>
    </row>
    <row r="861" spans="1:5" x14ac:dyDescent="0.25">
      <c r="A861" s="497" t="s">
        <v>799</v>
      </c>
      <c r="B861" s="1587">
        <v>1</v>
      </c>
      <c r="C861" s="1587"/>
      <c r="D861" s="1588">
        <v>13950000</v>
      </c>
      <c r="E861" s="190">
        <v>14396307.92</v>
      </c>
    </row>
    <row r="862" spans="1:5" x14ac:dyDescent="0.25">
      <c r="A862" s="498" t="s">
        <v>894</v>
      </c>
      <c r="B862" s="1587">
        <v>1</v>
      </c>
      <c r="C862" s="1587"/>
      <c r="D862" s="1588">
        <v>13950000</v>
      </c>
      <c r="E862" s="190">
        <v>14396307.92</v>
      </c>
    </row>
    <row r="863" spans="1:5" x14ac:dyDescent="0.25">
      <c r="A863" s="497" t="s">
        <v>1030</v>
      </c>
      <c r="B863" s="1587">
        <v>1</v>
      </c>
      <c r="C863" s="1587"/>
      <c r="D863" s="1588">
        <v>9234000</v>
      </c>
      <c r="E863" s="190">
        <v>15676082.550000001</v>
      </c>
    </row>
    <row r="864" spans="1:5" x14ac:dyDescent="0.25">
      <c r="A864" s="498" t="s">
        <v>682</v>
      </c>
      <c r="B864" s="1587">
        <v>1</v>
      </c>
      <c r="C864" s="1587"/>
      <c r="D864" s="1588">
        <v>9234000</v>
      </c>
      <c r="E864" s="190">
        <v>15676082.550000001</v>
      </c>
    </row>
    <row r="865" spans="1:5" x14ac:dyDescent="0.25">
      <c r="A865" s="1590">
        <v>117</v>
      </c>
      <c r="B865" s="1587">
        <v>75</v>
      </c>
      <c r="C865" s="1587"/>
      <c r="D865" s="1588">
        <v>10017922.619047621</v>
      </c>
      <c r="E865" s="190">
        <v>10863477.209523806</v>
      </c>
    </row>
    <row r="866" spans="1:5" x14ac:dyDescent="0.25">
      <c r="A866" s="496" t="s">
        <v>11</v>
      </c>
      <c r="B866" s="1587">
        <v>37</v>
      </c>
      <c r="C866" s="1587"/>
      <c r="D866" s="1588">
        <v>9569819.4444444459</v>
      </c>
      <c r="E866" s="190">
        <v>10506298.833333334</v>
      </c>
    </row>
    <row r="867" spans="1:5" x14ac:dyDescent="0.25">
      <c r="A867" s="497" t="s">
        <v>95</v>
      </c>
      <c r="B867" s="1587">
        <v>14</v>
      </c>
      <c r="C867" s="1587"/>
      <c r="D867" s="1588">
        <v>8799694.4444444459</v>
      </c>
      <c r="E867" s="190">
        <v>10270868.65</v>
      </c>
    </row>
    <row r="868" spans="1:5" x14ac:dyDescent="0.25">
      <c r="A868" s="498" t="s">
        <v>96</v>
      </c>
      <c r="B868" s="1587">
        <v>2</v>
      </c>
      <c r="C868" s="1587"/>
      <c r="D868" s="1588">
        <v>9125000</v>
      </c>
      <c r="E868" s="190">
        <v>9336293.75</v>
      </c>
    </row>
    <row r="869" spans="1:5" x14ac:dyDescent="0.25">
      <c r="A869" s="498" t="s">
        <v>662</v>
      </c>
      <c r="B869" s="1587">
        <v>2</v>
      </c>
      <c r="C869" s="1587"/>
      <c r="D869" s="1588">
        <v>9300000</v>
      </c>
      <c r="E869" s="190">
        <v>9511293.75</v>
      </c>
    </row>
    <row r="870" spans="1:5" x14ac:dyDescent="0.25">
      <c r="A870" s="498" t="s">
        <v>793</v>
      </c>
      <c r="B870" s="1587">
        <v>2</v>
      </c>
      <c r="C870" s="1587"/>
      <c r="D870" s="1588">
        <v>6975000</v>
      </c>
      <c r="E870" s="190">
        <v>14243743.15</v>
      </c>
    </row>
    <row r="871" spans="1:5" x14ac:dyDescent="0.25">
      <c r="A871" s="498" t="s">
        <v>900</v>
      </c>
      <c r="B871" s="1587">
        <v>4</v>
      </c>
      <c r="C871" s="1587"/>
      <c r="D871" s="1588">
        <v>9278500</v>
      </c>
      <c r="E871" s="190">
        <v>9511293.75</v>
      </c>
    </row>
    <row r="872" spans="1:5" x14ac:dyDescent="0.25">
      <c r="A872" s="498" t="s">
        <v>910</v>
      </c>
      <c r="B872" s="1587">
        <v>4</v>
      </c>
      <c r="C872" s="1587"/>
      <c r="D872" s="1588">
        <v>9059833.3333333358</v>
      </c>
      <c r="E872" s="190">
        <v>9511293.75</v>
      </c>
    </row>
    <row r="873" spans="1:5" x14ac:dyDescent="0.25">
      <c r="A873" s="497" t="s">
        <v>104</v>
      </c>
      <c r="B873" s="1587">
        <v>6</v>
      </c>
      <c r="C873" s="1587"/>
      <c r="D873" s="1588">
        <v>9751800</v>
      </c>
      <c r="E873" s="190">
        <v>11418323.51</v>
      </c>
    </row>
    <row r="874" spans="1:5" x14ac:dyDescent="0.25">
      <c r="A874" s="498" t="s">
        <v>522</v>
      </c>
      <c r="B874" s="1587">
        <v>2</v>
      </c>
      <c r="C874" s="1587"/>
      <c r="D874" s="1588">
        <v>6975000</v>
      </c>
      <c r="E874" s="190">
        <v>14298868.15</v>
      </c>
    </row>
    <row r="875" spans="1:5" x14ac:dyDescent="0.25">
      <c r="A875" s="498" t="s">
        <v>894</v>
      </c>
      <c r="B875" s="1587">
        <v>1</v>
      </c>
      <c r="C875" s="1587"/>
      <c r="D875" s="1588">
        <v>13950000</v>
      </c>
      <c r="E875" s="190">
        <v>14258868.15</v>
      </c>
    </row>
    <row r="876" spans="1:5" x14ac:dyDescent="0.25">
      <c r="A876" s="498" t="s">
        <v>896</v>
      </c>
      <c r="B876" s="1587">
        <v>1</v>
      </c>
      <c r="C876" s="1587"/>
      <c r="D876" s="1588">
        <v>9234000</v>
      </c>
      <c r="E876" s="190">
        <v>9511293.75</v>
      </c>
    </row>
    <row r="877" spans="1:5" x14ac:dyDescent="0.25">
      <c r="A877" s="498" t="s">
        <v>897</v>
      </c>
      <c r="B877" s="1587">
        <v>1</v>
      </c>
      <c r="C877" s="1587"/>
      <c r="D877" s="1588">
        <v>9300000</v>
      </c>
      <c r="E877" s="190">
        <v>9511293.75</v>
      </c>
    </row>
    <row r="878" spans="1:5" x14ac:dyDescent="0.25">
      <c r="A878" s="498" t="s">
        <v>1282</v>
      </c>
      <c r="B878" s="1587">
        <v>1</v>
      </c>
      <c r="C878" s="1587"/>
      <c r="D878" s="1588">
        <v>9300000</v>
      </c>
      <c r="E878" s="190">
        <v>9511293.75</v>
      </c>
    </row>
    <row r="879" spans="1:5" x14ac:dyDescent="0.25">
      <c r="A879" s="497" t="s">
        <v>84</v>
      </c>
      <c r="B879" s="1587">
        <v>2</v>
      </c>
      <c r="C879" s="1587"/>
      <c r="D879" s="1588">
        <v>9300000</v>
      </c>
      <c r="E879" s="190">
        <v>9511293.75</v>
      </c>
    </row>
    <row r="880" spans="1:5" x14ac:dyDescent="0.25">
      <c r="A880" s="498" t="s">
        <v>1010</v>
      </c>
      <c r="B880" s="1587">
        <v>2</v>
      </c>
      <c r="C880" s="1587"/>
      <c r="D880" s="1588">
        <v>9300000</v>
      </c>
      <c r="E880" s="190">
        <v>9511293.75</v>
      </c>
    </row>
    <row r="881" spans="1:5" x14ac:dyDescent="0.25">
      <c r="A881" s="497" t="s">
        <v>792</v>
      </c>
      <c r="B881" s="1587">
        <v>2</v>
      </c>
      <c r="C881" s="1587"/>
      <c r="D881" s="1588">
        <v>11605000</v>
      </c>
      <c r="E881" s="190">
        <v>11885080.949999999</v>
      </c>
    </row>
    <row r="882" spans="1:5" x14ac:dyDescent="0.25">
      <c r="A882" s="498" t="s">
        <v>72</v>
      </c>
      <c r="B882" s="1587">
        <v>1</v>
      </c>
      <c r="C882" s="1587"/>
      <c r="D882" s="1588">
        <v>9260000</v>
      </c>
      <c r="E882" s="190">
        <v>9511293.75</v>
      </c>
    </row>
    <row r="883" spans="1:5" x14ac:dyDescent="0.25">
      <c r="A883" s="498" t="s">
        <v>1197</v>
      </c>
      <c r="B883" s="1587">
        <v>1</v>
      </c>
      <c r="C883" s="1587"/>
      <c r="D883" s="1588">
        <v>13950000</v>
      </c>
      <c r="E883" s="190">
        <v>14258868.15</v>
      </c>
    </row>
    <row r="884" spans="1:5" x14ac:dyDescent="0.25">
      <c r="A884" s="497" t="s">
        <v>798</v>
      </c>
      <c r="B884" s="1587">
        <v>1</v>
      </c>
      <c r="C884" s="1587"/>
      <c r="D884" s="1588">
        <v>9286000</v>
      </c>
      <c r="E884" s="190">
        <v>9511293.75</v>
      </c>
    </row>
    <row r="885" spans="1:5" x14ac:dyDescent="0.25">
      <c r="A885" s="498" t="s">
        <v>798</v>
      </c>
      <c r="B885" s="1587">
        <v>1</v>
      </c>
      <c r="C885" s="1587"/>
      <c r="D885" s="1588">
        <v>9286000</v>
      </c>
      <c r="E885" s="190">
        <v>9511293.75</v>
      </c>
    </row>
    <row r="886" spans="1:5" x14ac:dyDescent="0.25">
      <c r="A886" s="497" t="s">
        <v>11</v>
      </c>
      <c r="B886" s="1587">
        <v>1</v>
      </c>
      <c r="C886" s="1587"/>
      <c r="D886" s="1588">
        <v>8707000</v>
      </c>
      <c r="E886" s="190">
        <v>9511293.75</v>
      </c>
    </row>
    <row r="887" spans="1:5" x14ac:dyDescent="0.25">
      <c r="A887" s="498" t="s">
        <v>1436</v>
      </c>
      <c r="B887" s="1587">
        <v>1</v>
      </c>
      <c r="C887" s="1587"/>
      <c r="D887" s="1588">
        <v>8707000</v>
      </c>
      <c r="E887" s="190">
        <v>9511293.75</v>
      </c>
    </row>
    <row r="888" spans="1:5" x14ac:dyDescent="0.25">
      <c r="A888" s="497" t="s">
        <v>878</v>
      </c>
      <c r="B888" s="1587">
        <v>1</v>
      </c>
      <c r="C888" s="1587"/>
      <c r="D888" s="1588">
        <v>8371000</v>
      </c>
      <c r="E888" s="190">
        <v>9511293.75</v>
      </c>
    </row>
    <row r="889" spans="1:5" x14ac:dyDescent="0.25">
      <c r="A889" s="498" t="s">
        <v>782</v>
      </c>
      <c r="B889" s="1587">
        <v>1</v>
      </c>
      <c r="C889" s="1587"/>
      <c r="D889" s="1588">
        <v>8371000</v>
      </c>
      <c r="E889" s="190">
        <v>9511293.75</v>
      </c>
    </row>
    <row r="890" spans="1:5" x14ac:dyDescent="0.25">
      <c r="A890" s="497" t="s">
        <v>889</v>
      </c>
      <c r="B890" s="1587">
        <v>2</v>
      </c>
      <c r="C890" s="1587"/>
      <c r="D890" s="1588">
        <v>9113000</v>
      </c>
      <c r="E890" s="190">
        <v>9511293.75</v>
      </c>
    </row>
    <row r="891" spans="1:5" x14ac:dyDescent="0.25">
      <c r="A891" s="498" t="s">
        <v>1261</v>
      </c>
      <c r="B891" s="1587">
        <v>1</v>
      </c>
      <c r="C891" s="1587"/>
      <c r="D891" s="1588">
        <v>8959000</v>
      </c>
      <c r="E891" s="190">
        <v>9511293.75</v>
      </c>
    </row>
    <row r="892" spans="1:5" x14ac:dyDescent="0.25">
      <c r="A892" s="498" t="s">
        <v>1262</v>
      </c>
      <c r="B892" s="1587">
        <v>1</v>
      </c>
      <c r="C892" s="1587"/>
      <c r="D892" s="1588">
        <v>9267000</v>
      </c>
      <c r="E892" s="190">
        <v>9511293.75</v>
      </c>
    </row>
    <row r="893" spans="1:5" x14ac:dyDescent="0.25">
      <c r="A893" s="497" t="s">
        <v>898</v>
      </c>
      <c r="B893" s="1587">
        <v>7</v>
      </c>
      <c r="C893" s="1587"/>
      <c r="D893" s="1588">
        <v>10429625</v>
      </c>
      <c r="E893" s="190">
        <v>10771281.1</v>
      </c>
    </row>
    <row r="894" spans="1:5" x14ac:dyDescent="0.25">
      <c r="A894" s="498" t="s">
        <v>103</v>
      </c>
      <c r="B894" s="1587">
        <v>1</v>
      </c>
      <c r="C894" s="1587"/>
      <c r="D894" s="1588">
        <v>9234000</v>
      </c>
      <c r="E894" s="190">
        <v>9811293.75</v>
      </c>
    </row>
    <row r="895" spans="1:5" x14ac:dyDescent="0.25">
      <c r="A895" s="498" t="s">
        <v>898</v>
      </c>
      <c r="B895" s="1587">
        <v>4</v>
      </c>
      <c r="C895" s="1587"/>
      <c r="D895" s="1588">
        <v>9267500</v>
      </c>
      <c r="E895" s="190">
        <v>9478793.75</v>
      </c>
    </row>
    <row r="896" spans="1:5" x14ac:dyDescent="0.25">
      <c r="A896" s="498" t="s">
        <v>1021</v>
      </c>
      <c r="B896" s="1587">
        <v>1</v>
      </c>
      <c r="C896" s="1587"/>
      <c r="D896" s="1588">
        <v>13950000</v>
      </c>
      <c r="E896" s="190">
        <v>14283743.15</v>
      </c>
    </row>
    <row r="897" spans="1:5" x14ac:dyDescent="0.25">
      <c r="A897" s="498" t="s">
        <v>1381</v>
      </c>
      <c r="B897" s="1587">
        <v>1</v>
      </c>
      <c r="C897" s="1587"/>
      <c r="D897" s="1588">
        <v>9267000</v>
      </c>
      <c r="E897" s="190">
        <v>9511293.75</v>
      </c>
    </row>
    <row r="898" spans="1:5" x14ac:dyDescent="0.25">
      <c r="A898" s="497" t="s">
        <v>1108</v>
      </c>
      <c r="B898" s="1587">
        <v>1</v>
      </c>
      <c r="C898" s="1587"/>
      <c r="D898" s="1588">
        <v>9300000</v>
      </c>
      <c r="E898" s="190">
        <v>9511293.75</v>
      </c>
    </row>
    <row r="899" spans="1:5" x14ac:dyDescent="0.25">
      <c r="A899" s="498" t="s">
        <v>782</v>
      </c>
      <c r="B899" s="1587">
        <v>1</v>
      </c>
      <c r="C899" s="1587"/>
      <c r="D899" s="1588">
        <v>9300000</v>
      </c>
      <c r="E899" s="190">
        <v>9511293.75</v>
      </c>
    </row>
    <row r="900" spans="1:5" x14ac:dyDescent="0.25">
      <c r="A900" s="496" t="s">
        <v>12</v>
      </c>
      <c r="B900" s="1587">
        <v>1</v>
      </c>
      <c r="C900" s="1587"/>
      <c r="D900" s="1588">
        <v>9300000</v>
      </c>
      <c r="E900" s="190">
        <v>9511293.75</v>
      </c>
    </row>
    <row r="901" spans="1:5" x14ac:dyDescent="0.25">
      <c r="A901" s="497" t="s">
        <v>12</v>
      </c>
      <c r="B901" s="1587">
        <v>1</v>
      </c>
      <c r="C901" s="1587"/>
      <c r="D901" s="1588">
        <v>9300000</v>
      </c>
      <c r="E901" s="190">
        <v>9511293.75</v>
      </c>
    </row>
    <row r="902" spans="1:5" x14ac:dyDescent="0.25">
      <c r="A902" s="498" t="s">
        <v>1264</v>
      </c>
      <c r="B902" s="1587">
        <v>1</v>
      </c>
      <c r="C902" s="1587"/>
      <c r="D902" s="1588">
        <v>9300000</v>
      </c>
      <c r="E902" s="190">
        <v>9511293.75</v>
      </c>
    </row>
    <row r="903" spans="1:5" x14ac:dyDescent="0.25">
      <c r="A903" s="496" t="s">
        <v>73</v>
      </c>
      <c r="B903" s="1587">
        <v>17</v>
      </c>
      <c r="C903" s="1587"/>
      <c r="D903" s="1588">
        <v>10944357.142857144</v>
      </c>
      <c r="E903" s="190">
        <v>11555920.873809522</v>
      </c>
    </row>
    <row r="904" spans="1:5" x14ac:dyDescent="0.25">
      <c r="A904" s="497" t="s">
        <v>86</v>
      </c>
      <c r="B904" s="1587">
        <v>2</v>
      </c>
      <c r="C904" s="1587"/>
      <c r="D904" s="1588">
        <v>9300000</v>
      </c>
      <c r="E904" s="190">
        <v>9511293.75</v>
      </c>
    </row>
    <row r="905" spans="1:5" x14ac:dyDescent="0.25">
      <c r="A905" s="498" t="s">
        <v>1104</v>
      </c>
      <c r="B905" s="1587">
        <v>1</v>
      </c>
      <c r="C905" s="1587"/>
      <c r="D905" s="1588">
        <v>9300000</v>
      </c>
      <c r="E905" s="190">
        <v>9511293.75</v>
      </c>
    </row>
    <row r="906" spans="1:5" x14ac:dyDescent="0.25">
      <c r="A906" s="498" t="s">
        <v>1208</v>
      </c>
      <c r="B906" s="1587">
        <v>1</v>
      </c>
      <c r="C906" s="1587"/>
      <c r="D906" s="1588">
        <v>9300000</v>
      </c>
      <c r="E906" s="190">
        <v>9511293.75</v>
      </c>
    </row>
    <row r="907" spans="1:5" x14ac:dyDescent="0.25">
      <c r="A907" s="497" t="s">
        <v>521</v>
      </c>
      <c r="B907" s="1587">
        <v>2</v>
      </c>
      <c r="C907" s="1587"/>
      <c r="D907" s="1588">
        <v>11582000</v>
      </c>
      <c r="E907" s="190">
        <v>11877518.449999999</v>
      </c>
    </row>
    <row r="908" spans="1:5" x14ac:dyDescent="0.25">
      <c r="A908" s="498" t="s">
        <v>521</v>
      </c>
      <c r="B908" s="1587">
        <v>2</v>
      </c>
      <c r="C908" s="1587"/>
      <c r="D908" s="1588">
        <v>11582000</v>
      </c>
      <c r="E908" s="190">
        <v>11877518.449999999</v>
      </c>
    </row>
    <row r="909" spans="1:5" x14ac:dyDescent="0.25">
      <c r="A909" s="497" t="s">
        <v>622</v>
      </c>
      <c r="B909" s="1587">
        <v>1</v>
      </c>
      <c r="C909" s="1587"/>
      <c r="D909" s="1588">
        <v>9300000</v>
      </c>
      <c r="E909" s="190">
        <v>9511293.75</v>
      </c>
    </row>
    <row r="910" spans="1:5" x14ac:dyDescent="0.25">
      <c r="A910" s="498" t="s">
        <v>1203</v>
      </c>
      <c r="B910" s="1587">
        <v>1</v>
      </c>
      <c r="C910" s="1587"/>
      <c r="D910" s="1588">
        <v>9300000</v>
      </c>
      <c r="E910" s="190">
        <v>9511293.75</v>
      </c>
    </row>
    <row r="911" spans="1:5" x14ac:dyDescent="0.25">
      <c r="A911" s="497" t="s">
        <v>783</v>
      </c>
      <c r="B911" s="1587">
        <v>3</v>
      </c>
      <c r="C911" s="1587"/>
      <c r="D911" s="1588">
        <v>9262000</v>
      </c>
      <c r="E911" s="190">
        <v>9521293.75</v>
      </c>
    </row>
    <row r="912" spans="1:5" x14ac:dyDescent="0.25">
      <c r="A912" s="498" t="s">
        <v>783</v>
      </c>
      <c r="B912" s="1587">
        <v>1</v>
      </c>
      <c r="C912" s="1587"/>
      <c r="D912" s="1588">
        <v>9300000</v>
      </c>
      <c r="E912" s="190">
        <v>9511293.75</v>
      </c>
    </row>
    <row r="913" spans="1:5" x14ac:dyDescent="0.25">
      <c r="A913" s="498" t="s">
        <v>1251</v>
      </c>
      <c r="B913" s="1587">
        <v>2</v>
      </c>
      <c r="C913" s="1587"/>
      <c r="D913" s="1588">
        <v>9224000</v>
      </c>
      <c r="E913" s="190">
        <v>9531293.75</v>
      </c>
    </row>
    <row r="914" spans="1:5" x14ac:dyDescent="0.25">
      <c r="A914" s="497" t="s">
        <v>802</v>
      </c>
      <c r="B914" s="1587">
        <v>3</v>
      </c>
      <c r="C914" s="1587"/>
      <c r="D914" s="1588">
        <v>12395333.333333334</v>
      </c>
      <c r="E914" s="190">
        <v>12692926.683333332</v>
      </c>
    </row>
    <row r="915" spans="1:5" x14ac:dyDescent="0.25">
      <c r="A915" s="498" t="s">
        <v>1324</v>
      </c>
      <c r="B915" s="1587">
        <v>1</v>
      </c>
      <c r="C915" s="1587"/>
      <c r="D915" s="1588">
        <v>9286000</v>
      </c>
      <c r="E915" s="190">
        <v>9511293.75</v>
      </c>
    </row>
    <row r="916" spans="1:5" x14ac:dyDescent="0.25">
      <c r="A916" s="498" t="s">
        <v>1383</v>
      </c>
      <c r="B916" s="1587">
        <v>2</v>
      </c>
      <c r="C916" s="1587"/>
      <c r="D916" s="1588">
        <v>13950000</v>
      </c>
      <c r="E916" s="190">
        <v>14283743.15</v>
      </c>
    </row>
    <row r="917" spans="1:5" x14ac:dyDescent="0.25">
      <c r="A917" s="497" t="s">
        <v>888</v>
      </c>
      <c r="B917" s="1587">
        <v>5</v>
      </c>
      <c r="C917" s="1587"/>
      <c r="D917" s="1588">
        <v>10832333.333333334</v>
      </c>
      <c r="E917" s="190">
        <v>12696287.794444434</v>
      </c>
    </row>
    <row r="918" spans="1:5" x14ac:dyDescent="0.25">
      <c r="A918" s="498" t="s">
        <v>996</v>
      </c>
      <c r="B918" s="1587">
        <v>1</v>
      </c>
      <c r="C918" s="1587"/>
      <c r="D918" s="1588">
        <v>9247000</v>
      </c>
      <c r="E918" s="190">
        <v>9511293.75</v>
      </c>
    </row>
    <row r="919" spans="1:5" x14ac:dyDescent="0.25">
      <c r="A919" s="498" t="s">
        <v>1156</v>
      </c>
      <c r="B919" s="1587">
        <v>4</v>
      </c>
      <c r="C919" s="1587"/>
      <c r="D919" s="1588">
        <v>11625000</v>
      </c>
      <c r="E919" s="190">
        <v>14288784.816666652</v>
      </c>
    </row>
    <row r="920" spans="1:5" x14ac:dyDescent="0.25">
      <c r="A920" s="497" t="s">
        <v>890</v>
      </c>
      <c r="B920" s="1587">
        <v>1</v>
      </c>
      <c r="C920" s="1587"/>
      <c r="D920" s="1588">
        <v>13950000</v>
      </c>
      <c r="E920" s="190">
        <v>14283743.15</v>
      </c>
    </row>
    <row r="921" spans="1:5" x14ac:dyDescent="0.25">
      <c r="A921" s="498" t="s">
        <v>1024</v>
      </c>
      <c r="B921" s="1587">
        <v>1</v>
      </c>
      <c r="C921" s="1587"/>
      <c r="D921" s="1588">
        <v>13950000</v>
      </c>
      <c r="E921" s="190">
        <v>14283743.15</v>
      </c>
    </row>
    <row r="922" spans="1:5" x14ac:dyDescent="0.25">
      <c r="A922" s="496" t="s">
        <v>13</v>
      </c>
      <c r="B922" s="1587">
        <v>4</v>
      </c>
      <c r="C922" s="1587"/>
      <c r="D922" s="1588">
        <v>8714250</v>
      </c>
      <c r="E922" s="190">
        <v>9336293.75</v>
      </c>
    </row>
    <row r="923" spans="1:5" x14ac:dyDescent="0.25">
      <c r="A923" s="497" t="s">
        <v>13</v>
      </c>
      <c r="B923" s="1587">
        <v>1</v>
      </c>
      <c r="C923" s="1587"/>
      <c r="D923" s="1588">
        <v>8750000</v>
      </c>
      <c r="E923" s="190">
        <v>8961293.75</v>
      </c>
    </row>
    <row r="924" spans="1:5" x14ac:dyDescent="0.25">
      <c r="A924" s="498" t="s">
        <v>1355</v>
      </c>
      <c r="B924" s="1587">
        <v>1</v>
      </c>
      <c r="C924" s="1587"/>
      <c r="D924" s="1588">
        <v>8750000</v>
      </c>
      <c r="E924" s="190">
        <v>8961293.75</v>
      </c>
    </row>
    <row r="925" spans="1:5" x14ac:dyDescent="0.25">
      <c r="A925" s="497" t="s">
        <v>800</v>
      </c>
      <c r="B925" s="1587">
        <v>1</v>
      </c>
      <c r="C925" s="1587"/>
      <c r="D925" s="1588">
        <v>9300000</v>
      </c>
      <c r="E925" s="190">
        <v>9511293.75</v>
      </c>
    </row>
    <row r="926" spans="1:5" x14ac:dyDescent="0.25">
      <c r="A926" s="498" t="s">
        <v>894</v>
      </c>
      <c r="B926" s="1587">
        <v>1</v>
      </c>
      <c r="C926" s="1587"/>
      <c r="D926" s="1588">
        <v>9300000</v>
      </c>
      <c r="E926" s="190">
        <v>9511293.75</v>
      </c>
    </row>
    <row r="927" spans="1:5" x14ac:dyDescent="0.25">
      <c r="A927" s="497" t="s">
        <v>1437</v>
      </c>
      <c r="B927" s="1587">
        <v>1</v>
      </c>
      <c r="C927" s="1587"/>
      <c r="D927" s="1588">
        <v>7657000</v>
      </c>
      <c r="E927" s="190">
        <v>9511293.75</v>
      </c>
    </row>
    <row r="928" spans="1:5" x14ac:dyDescent="0.25">
      <c r="A928" s="498" t="s">
        <v>949</v>
      </c>
      <c r="B928" s="1587">
        <v>1</v>
      </c>
      <c r="C928" s="1587"/>
      <c r="D928" s="1588">
        <v>7657000</v>
      </c>
      <c r="E928" s="190">
        <v>9511293.75</v>
      </c>
    </row>
    <row r="929" spans="1:5" x14ac:dyDescent="0.25">
      <c r="A929" s="497" t="s">
        <v>1447</v>
      </c>
      <c r="B929" s="1587">
        <v>1</v>
      </c>
      <c r="C929" s="1587"/>
      <c r="D929" s="1588">
        <v>9150000</v>
      </c>
      <c r="E929" s="190">
        <v>9361293.75</v>
      </c>
    </row>
    <row r="930" spans="1:5" x14ac:dyDescent="0.25">
      <c r="A930" s="498" t="s">
        <v>682</v>
      </c>
      <c r="B930" s="1587">
        <v>1</v>
      </c>
      <c r="C930" s="1587"/>
      <c r="D930" s="1588">
        <v>9150000</v>
      </c>
      <c r="E930" s="190">
        <v>9361293.75</v>
      </c>
    </row>
    <row r="931" spans="1:5" x14ac:dyDescent="0.25">
      <c r="A931" s="496" t="s">
        <v>105</v>
      </c>
      <c r="B931" s="1587">
        <v>8</v>
      </c>
      <c r="C931" s="1587"/>
      <c r="D931" s="1588">
        <v>8212800</v>
      </c>
      <c r="E931" s="190">
        <v>10476808.629999999</v>
      </c>
    </row>
    <row r="932" spans="1:5" x14ac:dyDescent="0.25">
      <c r="A932" s="497" t="s">
        <v>107</v>
      </c>
      <c r="B932" s="1587">
        <v>3</v>
      </c>
      <c r="C932" s="1587"/>
      <c r="D932" s="1588">
        <v>8137500</v>
      </c>
      <c r="E932" s="190">
        <v>11925080.949999999</v>
      </c>
    </row>
    <row r="933" spans="1:5" x14ac:dyDescent="0.25">
      <c r="A933" s="498" t="s">
        <v>77</v>
      </c>
      <c r="B933" s="1587">
        <v>2</v>
      </c>
      <c r="C933" s="1587"/>
      <c r="D933" s="1588">
        <v>6975000</v>
      </c>
      <c r="E933" s="190">
        <v>14298868.15</v>
      </c>
    </row>
    <row r="934" spans="1:5" x14ac:dyDescent="0.25">
      <c r="A934" s="498" t="s">
        <v>110</v>
      </c>
      <c r="B934" s="1587">
        <v>1</v>
      </c>
      <c r="C934" s="1587"/>
      <c r="D934" s="1588">
        <v>9300000</v>
      </c>
      <c r="E934" s="190">
        <v>9551293.75</v>
      </c>
    </row>
    <row r="935" spans="1:5" x14ac:dyDescent="0.25">
      <c r="A935" s="497" t="s">
        <v>514</v>
      </c>
      <c r="B935" s="1587">
        <v>4</v>
      </c>
      <c r="C935" s="1587"/>
      <c r="D935" s="1588">
        <v>7744500</v>
      </c>
      <c r="E935" s="190">
        <v>9511293.75</v>
      </c>
    </row>
    <row r="936" spans="1:5" x14ac:dyDescent="0.25">
      <c r="A936" s="498" t="s">
        <v>672</v>
      </c>
      <c r="B936" s="1587">
        <v>3</v>
      </c>
      <c r="C936" s="1587"/>
      <c r="D936" s="1588">
        <v>6189000</v>
      </c>
      <c r="E936" s="190">
        <v>9511293.75</v>
      </c>
    </row>
    <row r="937" spans="1:5" x14ac:dyDescent="0.25">
      <c r="A937" s="498" t="s">
        <v>1036</v>
      </c>
      <c r="B937" s="1587">
        <v>1</v>
      </c>
      <c r="C937" s="1587"/>
      <c r="D937" s="1588">
        <v>9300000</v>
      </c>
      <c r="E937" s="190">
        <v>9511293.75</v>
      </c>
    </row>
    <row r="938" spans="1:5" x14ac:dyDescent="0.25">
      <c r="A938" s="497" t="s">
        <v>884</v>
      </c>
      <c r="B938" s="1587">
        <v>1</v>
      </c>
      <c r="C938" s="1587"/>
      <c r="D938" s="1588">
        <v>9300000</v>
      </c>
      <c r="E938" s="190">
        <v>9511293.75</v>
      </c>
    </row>
    <row r="939" spans="1:5" x14ac:dyDescent="0.25">
      <c r="A939" s="498" t="s">
        <v>911</v>
      </c>
      <c r="B939" s="1587">
        <v>1</v>
      </c>
      <c r="C939" s="1587"/>
      <c r="D939" s="1588">
        <v>9300000</v>
      </c>
      <c r="E939" s="190">
        <v>9511293.75</v>
      </c>
    </row>
    <row r="940" spans="1:5" x14ac:dyDescent="0.25">
      <c r="A940" s="496" t="s">
        <v>74</v>
      </c>
      <c r="B940" s="1587">
        <v>6</v>
      </c>
      <c r="C940" s="1587"/>
      <c r="D940" s="1588">
        <v>12395500</v>
      </c>
      <c r="E940" s="190">
        <v>12692926.683333332</v>
      </c>
    </row>
    <row r="941" spans="1:5" x14ac:dyDescent="0.25">
      <c r="A941" s="497" t="s">
        <v>74</v>
      </c>
      <c r="B941" s="1587">
        <v>4</v>
      </c>
      <c r="C941" s="1587"/>
      <c r="D941" s="1588">
        <v>11618250</v>
      </c>
      <c r="E941" s="190">
        <v>11897518.449999999</v>
      </c>
    </row>
    <row r="942" spans="1:5" x14ac:dyDescent="0.25">
      <c r="A942" s="498" t="s">
        <v>883</v>
      </c>
      <c r="B942" s="1587">
        <v>2</v>
      </c>
      <c r="C942" s="1587"/>
      <c r="D942" s="1588">
        <v>13950000</v>
      </c>
      <c r="E942" s="190">
        <v>14283743.15</v>
      </c>
    </row>
    <row r="943" spans="1:5" x14ac:dyDescent="0.25">
      <c r="A943" s="498" t="s">
        <v>1148</v>
      </c>
      <c r="B943" s="1587">
        <v>1</v>
      </c>
      <c r="C943" s="1587"/>
      <c r="D943" s="1588">
        <v>9300000</v>
      </c>
      <c r="E943" s="190">
        <v>9511293.75</v>
      </c>
    </row>
    <row r="944" spans="1:5" x14ac:dyDescent="0.25">
      <c r="A944" s="498" t="s">
        <v>1295</v>
      </c>
      <c r="B944" s="1587">
        <v>1</v>
      </c>
      <c r="C944" s="1587"/>
      <c r="D944" s="1588">
        <v>9273000</v>
      </c>
      <c r="E944" s="190">
        <v>9511293.75</v>
      </c>
    </row>
    <row r="945" spans="1:5" x14ac:dyDescent="0.25">
      <c r="A945" s="497" t="s">
        <v>1438</v>
      </c>
      <c r="B945" s="1587">
        <v>2</v>
      </c>
      <c r="C945" s="1587"/>
      <c r="D945" s="1588">
        <v>13950000</v>
      </c>
      <c r="E945" s="190">
        <v>14283743.15</v>
      </c>
    </row>
    <row r="946" spans="1:5" x14ac:dyDescent="0.25">
      <c r="A946" s="498" t="s">
        <v>1438</v>
      </c>
      <c r="B946" s="1587">
        <v>2</v>
      </c>
      <c r="C946" s="1587"/>
      <c r="D946" s="1588">
        <v>13950000</v>
      </c>
      <c r="E946" s="190">
        <v>14283743.15</v>
      </c>
    </row>
    <row r="947" spans="1:5" x14ac:dyDescent="0.25">
      <c r="A947" s="496" t="s">
        <v>103</v>
      </c>
      <c r="B947" s="1587">
        <v>2</v>
      </c>
      <c r="C947" s="1587"/>
      <c r="D947" s="1588">
        <v>9256500</v>
      </c>
      <c r="E947" s="190">
        <v>9511293.75</v>
      </c>
    </row>
    <row r="948" spans="1:5" x14ac:dyDescent="0.25">
      <c r="A948" s="497" t="s">
        <v>1241</v>
      </c>
      <c r="B948" s="1587">
        <v>1</v>
      </c>
      <c r="C948" s="1587"/>
      <c r="D948" s="1588">
        <v>9227000</v>
      </c>
      <c r="E948" s="190">
        <v>9511293.75</v>
      </c>
    </row>
    <row r="949" spans="1:5" x14ac:dyDescent="0.25">
      <c r="A949" s="498" t="s">
        <v>1242</v>
      </c>
      <c r="B949" s="1587">
        <v>1</v>
      </c>
      <c r="C949" s="1587"/>
      <c r="D949" s="1588">
        <v>9227000</v>
      </c>
      <c r="E949" s="190">
        <v>9511293.75</v>
      </c>
    </row>
    <row r="950" spans="1:5" x14ac:dyDescent="0.25">
      <c r="A950" s="497" t="s">
        <v>1269</v>
      </c>
      <c r="B950" s="1587">
        <v>1</v>
      </c>
      <c r="C950" s="1587"/>
      <c r="D950" s="1588">
        <v>9286000</v>
      </c>
      <c r="E950" s="190">
        <v>9511293.75</v>
      </c>
    </row>
    <row r="951" spans="1:5" x14ac:dyDescent="0.25">
      <c r="A951" s="498" t="s">
        <v>682</v>
      </c>
      <c r="B951" s="1587">
        <v>1</v>
      </c>
      <c r="C951" s="1587"/>
      <c r="D951" s="1588">
        <v>9286000</v>
      </c>
      <c r="E951" s="190">
        <v>9511293.75</v>
      </c>
    </row>
    <row r="952" spans="1:5" x14ac:dyDescent="0.25">
      <c r="A952" s="1590">
        <v>101</v>
      </c>
      <c r="B952" s="1587">
        <v>44</v>
      </c>
      <c r="C952" s="1587">
        <v>2</v>
      </c>
      <c r="D952" s="1588">
        <v>14299279.911428569</v>
      </c>
      <c r="E952" s="190">
        <v>14618988.395</v>
      </c>
    </row>
    <row r="953" spans="1:5" x14ac:dyDescent="0.25">
      <c r="A953" s="496" t="s">
        <v>11</v>
      </c>
      <c r="B953" s="1587"/>
      <c r="C953" s="1587">
        <v>1</v>
      </c>
      <c r="D953" s="1588">
        <v>29086832.77</v>
      </c>
      <c r="E953" s="190">
        <v>29413665.539999999</v>
      </c>
    </row>
    <row r="954" spans="1:5" x14ac:dyDescent="0.25">
      <c r="A954" s="497" t="s">
        <v>798</v>
      </c>
      <c r="B954" s="1587"/>
      <c r="C954" s="1587">
        <v>1</v>
      </c>
      <c r="D954" s="1588">
        <v>29086832.77</v>
      </c>
      <c r="E954" s="190">
        <v>29413665.539999999</v>
      </c>
    </row>
    <row r="955" spans="1:5" x14ac:dyDescent="0.25">
      <c r="A955" s="498" t="s">
        <v>798</v>
      </c>
      <c r="B955" s="1587"/>
      <c r="C955" s="1587">
        <v>1</v>
      </c>
      <c r="D955" s="1588">
        <v>29086832.77</v>
      </c>
      <c r="E955" s="190">
        <v>29413665.539999999</v>
      </c>
    </row>
    <row r="956" spans="1:5" x14ac:dyDescent="0.25">
      <c r="A956" s="496" t="s">
        <v>13</v>
      </c>
      <c r="B956" s="1587">
        <v>3</v>
      </c>
      <c r="C956" s="1587"/>
      <c r="D956" s="1588">
        <v>12785750</v>
      </c>
      <c r="E956" s="190">
        <v>13139750</v>
      </c>
    </row>
    <row r="957" spans="1:5" x14ac:dyDescent="0.25">
      <c r="A957" s="497" t="s">
        <v>106</v>
      </c>
      <c r="B957" s="1587">
        <v>3</v>
      </c>
      <c r="C957" s="1587"/>
      <c r="D957" s="1588">
        <v>12785750</v>
      </c>
      <c r="E957" s="190">
        <v>13139750</v>
      </c>
    </row>
    <row r="958" spans="1:5" x14ac:dyDescent="0.25">
      <c r="A958" s="498" t="s">
        <v>529</v>
      </c>
      <c r="B958" s="1587">
        <v>3</v>
      </c>
      <c r="C958" s="1587"/>
      <c r="D958" s="1588">
        <v>12785750</v>
      </c>
      <c r="E958" s="190">
        <v>13139750</v>
      </c>
    </row>
    <row r="959" spans="1:5" x14ac:dyDescent="0.25">
      <c r="A959" s="496" t="s">
        <v>105</v>
      </c>
      <c r="B959" s="1587">
        <v>28</v>
      </c>
      <c r="C959" s="1587"/>
      <c r="D959" s="1588">
        <v>11740046.296296289</v>
      </c>
      <c r="E959" s="190">
        <v>12078250</v>
      </c>
    </row>
    <row r="960" spans="1:5" x14ac:dyDescent="0.25">
      <c r="A960" s="497" t="s">
        <v>105</v>
      </c>
      <c r="B960" s="1587">
        <v>25</v>
      </c>
      <c r="C960" s="1587"/>
      <c r="D960" s="1588">
        <v>9530092.5925925802</v>
      </c>
      <c r="E960" s="190">
        <v>9822500</v>
      </c>
    </row>
    <row r="961" spans="1:5" x14ac:dyDescent="0.25">
      <c r="A961" s="498" t="s">
        <v>105</v>
      </c>
      <c r="B961" s="1587">
        <v>4</v>
      </c>
      <c r="C961" s="1587"/>
      <c r="D961" s="1588">
        <v>9281750</v>
      </c>
      <c r="E961" s="190">
        <v>9557750</v>
      </c>
    </row>
    <row r="962" spans="1:5" x14ac:dyDescent="0.25">
      <c r="A962" s="498" t="s">
        <v>907</v>
      </c>
      <c r="B962" s="1587">
        <v>12</v>
      </c>
      <c r="C962" s="1587"/>
      <c r="D962" s="1588">
        <v>10037083.3333333</v>
      </c>
      <c r="E962" s="190">
        <v>10352750</v>
      </c>
    </row>
    <row r="963" spans="1:5" x14ac:dyDescent="0.25">
      <c r="A963" s="498" t="s">
        <v>909</v>
      </c>
      <c r="B963" s="1587">
        <v>9</v>
      </c>
      <c r="C963" s="1587"/>
      <c r="D963" s="1588">
        <v>9271444.4444444403</v>
      </c>
      <c r="E963" s="190">
        <v>9557000</v>
      </c>
    </row>
    <row r="964" spans="1:5" x14ac:dyDescent="0.25">
      <c r="A964" s="497" t="s">
        <v>488</v>
      </c>
      <c r="B964" s="1587">
        <v>2</v>
      </c>
      <c r="C964" s="1587"/>
      <c r="D964" s="1588">
        <v>13950000</v>
      </c>
      <c r="E964" s="190">
        <v>14334000</v>
      </c>
    </row>
    <row r="965" spans="1:5" x14ac:dyDescent="0.25">
      <c r="A965" s="498" t="s">
        <v>905</v>
      </c>
      <c r="B965" s="1587">
        <v>2</v>
      </c>
      <c r="C965" s="1587"/>
      <c r="D965" s="1588">
        <v>13950000</v>
      </c>
      <c r="E965" s="190">
        <v>14334000</v>
      </c>
    </row>
    <row r="966" spans="1:5" x14ac:dyDescent="0.25">
      <c r="A966" s="497" t="s">
        <v>514</v>
      </c>
      <c r="B966" s="1587">
        <v>1</v>
      </c>
      <c r="C966" s="1587"/>
      <c r="D966" s="1588">
        <v>13950000</v>
      </c>
      <c r="E966" s="190">
        <v>14334000</v>
      </c>
    </row>
    <row r="967" spans="1:5" x14ac:dyDescent="0.25">
      <c r="A967" s="498" t="s">
        <v>672</v>
      </c>
      <c r="B967" s="1587">
        <v>1</v>
      </c>
      <c r="C967" s="1587"/>
      <c r="D967" s="1588">
        <v>13950000</v>
      </c>
      <c r="E967" s="190">
        <v>14334000</v>
      </c>
    </row>
    <row r="968" spans="1:5" x14ac:dyDescent="0.25">
      <c r="A968" s="496" t="s">
        <v>74</v>
      </c>
      <c r="B968" s="1587">
        <v>13</v>
      </c>
      <c r="C968" s="1587"/>
      <c r="D968" s="1588">
        <v>10456805.555555556</v>
      </c>
      <c r="E968" s="190">
        <v>10743750</v>
      </c>
    </row>
    <row r="969" spans="1:5" x14ac:dyDescent="0.25">
      <c r="A969" s="497" t="s">
        <v>72</v>
      </c>
      <c r="B969" s="1587">
        <v>12</v>
      </c>
      <c r="C969" s="1587"/>
      <c r="D969" s="1588">
        <v>10847074.074074073</v>
      </c>
      <c r="E969" s="190">
        <v>11139333.333333334</v>
      </c>
    </row>
    <row r="970" spans="1:5" x14ac:dyDescent="0.25">
      <c r="A970" s="498" t="s">
        <v>796</v>
      </c>
      <c r="B970" s="1587">
        <v>1</v>
      </c>
      <c r="C970" s="1587"/>
      <c r="D970" s="1588">
        <v>13950000</v>
      </c>
      <c r="E970" s="190">
        <v>14334000</v>
      </c>
    </row>
    <row r="971" spans="1:5" x14ac:dyDescent="0.25">
      <c r="A971" s="498" t="s">
        <v>72</v>
      </c>
      <c r="B971" s="1587">
        <v>9</v>
      </c>
      <c r="C971" s="1587"/>
      <c r="D971" s="1588">
        <v>9291222.2222222202</v>
      </c>
      <c r="E971" s="190">
        <v>9542000</v>
      </c>
    </row>
    <row r="972" spans="1:5" x14ac:dyDescent="0.25">
      <c r="A972" s="498" t="s">
        <v>1326</v>
      </c>
      <c r="B972" s="1587">
        <v>2</v>
      </c>
      <c r="C972" s="1587"/>
      <c r="D972" s="1588">
        <v>9300000</v>
      </c>
      <c r="E972" s="190">
        <v>9542000</v>
      </c>
    </row>
    <row r="973" spans="1:5" x14ac:dyDescent="0.25">
      <c r="A973" s="497" t="s">
        <v>74</v>
      </c>
      <c r="B973" s="1587">
        <v>1</v>
      </c>
      <c r="C973" s="1587"/>
      <c r="D973" s="1588">
        <v>9286000</v>
      </c>
      <c r="E973" s="190">
        <v>9557000</v>
      </c>
    </row>
    <row r="974" spans="1:5" x14ac:dyDescent="0.25">
      <c r="A974" s="498" t="s">
        <v>789</v>
      </c>
      <c r="B974" s="1587">
        <v>1</v>
      </c>
      <c r="C974" s="1587"/>
      <c r="D974" s="1588">
        <v>9286000</v>
      </c>
      <c r="E974" s="190">
        <v>9557000</v>
      </c>
    </row>
    <row r="975" spans="1:5" x14ac:dyDescent="0.25">
      <c r="A975" s="496" t="s">
        <v>103</v>
      </c>
      <c r="B975" s="1587"/>
      <c r="C975" s="1587">
        <v>1</v>
      </c>
      <c r="D975" s="1588">
        <v>33264085.989999998</v>
      </c>
      <c r="E975" s="190">
        <v>33528171.989999998</v>
      </c>
    </row>
    <row r="976" spans="1:5" x14ac:dyDescent="0.25">
      <c r="A976" s="497" t="s">
        <v>877</v>
      </c>
      <c r="B976" s="1587"/>
      <c r="C976" s="1587">
        <v>1</v>
      </c>
      <c r="D976" s="1588">
        <v>33264085.989999998</v>
      </c>
      <c r="E976" s="190">
        <v>33528171.989999998</v>
      </c>
    </row>
    <row r="977" spans="1:5" x14ac:dyDescent="0.25">
      <c r="A977" s="498" t="s">
        <v>1258</v>
      </c>
      <c r="B977" s="1587"/>
      <c r="C977" s="1587">
        <v>1</v>
      </c>
      <c r="D977" s="1588">
        <v>33264085.989999998</v>
      </c>
      <c r="E977" s="190">
        <v>33528171.989999998</v>
      </c>
    </row>
    <row r="978" spans="1:5" x14ac:dyDescent="0.25">
      <c r="A978" s="1590">
        <v>22</v>
      </c>
      <c r="B978" s="1587">
        <v>29</v>
      </c>
      <c r="C978" s="1587"/>
      <c r="D978" s="1588">
        <v>8105410</v>
      </c>
      <c r="E978" s="190">
        <v>37697739.809200004</v>
      </c>
    </row>
    <row r="979" spans="1:5" x14ac:dyDescent="0.25">
      <c r="A979" s="496" t="s">
        <v>11</v>
      </c>
      <c r="B979" s="1587">
        <v>4</v>
      </c>
      <c r="C979" s="1587"/>
      <c r="D979" s="1588">
        <v>8003750</v>
      </c>
      <c r="E979" s="190">
        <v>37151373.807499997</v>
      </c>
    </row>
    <row r="980" spans="1:5" x14ac:dyDescent="0.25">
      <c r="A980" s="497" t="s">
        <v>83</v>
      </c>
      <c r="B980" s="1587">
        <v>1</v>
      </c>
      <c r="C980" s="1587"/>
      <c r="D980" s="1588">
        <v>8413000</v>
      </c>
      <c r="E980" s="190">
        <v>39563000</v>
      </c>
    </row>
    <row r="981" spans="1:5" x14ac:dyDescent="0.25">
      <c r="A981" s="498" t="s">
        <v>103</v>
      </c>
      <c r="B981" s="1587">
        <v>1</v>
      </c>
      <c r="C981" s="1587"/>
      <c r="D981" s="1588">
        <v>8413000</v>
      </c>
      <c r="E981" s="190">
        <v>39563000</v>
      </c>
    </row>
    <row r="982" spans="1:5" x14ac:dyDescent="0.25">
      <c r="A982" s="497" t="s">
        <v>104</v>
      </c>
      <c r="B982" s="1587">
        <v>1</v>
      </c>
      <c r="C982" s="1587"/>
      <c r="D982" s="1588">
        <v>7783000</v>
      </c>
      <c r="E982" s="190">
        <v>41223000</v>
      </c>
    </row>
    <row r="983" spans="1:5" x14ac:dyDescent="0.25">
      <c r="A983" s="498" t="s">
        <v>548</v>
      </c>
      <c r="B983" s="1587">
        <v>1</v>
      </c>
      <c r="C983" s="1587"/>
      <c r="D983" s="1588">
        <v>7783000</v>
      </c>
      <c r="E983" s="190">
        <v>41223000</v>
      </c>
    </row>
    <row r="984" spans="1:5" x14ac:dyDescent="0.25">
      <c r="A984" s="497" t="s">
        <v>792</v>
      </c>
      <c r="B984" s="1587">
        <v>1</v>
      </c>
      <c r="C984" s="1587"/>
      <c r="D984" s="1588">
        <v>7364000</v>
      </c>
      <c r="E984" s="190">
        <v>49864495.229999997</v>
      </c>
    </row>
    <row r="985" spans="1:5" x14ac:dyDescent="0.25">
      <c r="A985" s="498" t="s">
        <v>1375</v>
      </c>
      <c r="B985" s="1587">
        <v>1</v>
      </c>
      <c r="C985" s="1587"/>
      <c r="D985" s="1588">
        <v>7364000</v>
      </c>
      <c r="E985" s="190">
        <v>49864495.229999997</v>
      </c>
    </row>
    <row r="986" spans="1:5" x14ac:dyDescent="0.25">
      <c r="A986" s="497" t="s">
        <v>1271</v>
      </c>
      <c r="B986" s="1587">
        <v>1</v>
      </c>
      <c r="C986" s="1587"/>
      <c r="D986" s="1588">
        <v>8455000</v>
      </c>
      <c r="E986" s="190">
        <v>17955000</v>
      </c>
    </row>
    <row r="987" spans="1:5" x14ac:dyDescent="0.25">
      <c r="A987" s="498" t="s">
        <v>1289</v>
      </c>
      <c r="B987" s="1587">
        <v>1</v>
      </c>
      <c r="C987" s="1587"/>
      <c r="D987" s="1588">
        <v>8455000</v>
      </c>
      <c r="E987" s="190">
        <v>17955000</v>
      </c>
    </row>
    <row r="988" spans="1:5" x14ac:dyDescent="0.25">
      <c r="A988" s="496" t="s">
        <v>12</v>
      </c>
      <c r="B988" s="1587">
        <v>10</v>
      </c>
      <c r="C988" s="1587"/>
      <c r="D988" s="1588">
        <v>8303964.2857142854</v>
      </c>
      <c r="E988" s="190">
        <v>46025642.857142858</v>
      </c>
    </row>
    <row r="989" spans="1:5" x14ac:dyDescent="0.25">
      <c r="A989" s="497" t="s">
        <v>12</v>
      </c>
      <c r="B989" s="1587">
        <v>7</v>
      </c>
      <c r="C989" s="1587"/>
      <c r="D989" s="1588">
        <v>7473687.5</v>
      </c>
      <c r="E989" s="190">
        <v>54811625</v>
      </c>
    </row>
    <row r="990" spans="1:5" x14ac:dyDescent="0.25">
      <c r="A990" s="498" t="s">
        <v>879</v>
      </c>
      <c r="B990" s="1587">
        <v>5</v>
      </c>
      <c r="C990" s="1587"/>
      <c r="D990" s="1588">
        <v>6639375</v>
      </c>
      <c r="E990" s="190">
        <v>64715250</v>
      </c>
    </row>
    <row r="991" spans="1:5" x14ac:dyDescent="0.25">
      <c r="A991" s="498" t="s">
        <v>959</v>
      </c>
      <c r="B991" s="1587">
        <v>2</v>
      </c>
      <c r="C991" s="1587"/>
      <c r="D991" s="1588">
        <v>8308000</v>
      </c>
      <c r="E991" s="190">
        <v>44908000</v>
      </c>
    </row>
    <row r="992" spans="1:5" x14ac:dyDescent="0.25">
      <c r="A992" s="497" t="s">
        <v>881</v>
      </c>
      <c r="B992" s="1587">
        <v>1</v>
      </c>
      <c r="C992" s="1587"/>
      <c r="D992" s="1588">
        <v>8497000</v>
      </c>
      <c r="E992" s="190">
        <v>32797000</v>
      </c>
    </row>
    <row r="993" spans="1:5" x14ac:dyDescent="0.25">
      <c r="A993" s="498" t="s">
        <v>1109</v>
      </c>
      <c r="B993" s="1587">
        <v>1</v>
      </c>
      <c r="C993" s="1587"/>
      <c r="D993" s="1588">
        <v>8497000</v>
      </c>
      <c r="E993" s="190">
        <v>32797000</v>
      </c>
    </row>
    <row r="994" spans="1:5" x14ac:dyDescent="0.25">
      <c r="A994" s="497" t="s">
        <v>882</v>
      </c>
      <c r="B994" s="1587">
        <v>1</v>
      </c>
      <c r="C994" s="1587"/>
      <c r="D994" s="1588">
        <v>7531000</v>
      </c>
      <c r="E994" s="190">
        <v>44231000</v>
      </c>
    </row>
    <row r="995" spans="1:5" x14ac:dyDescent="0.25">
      <c r="A995" s="498" t="s">
        <v>800</v>
      </c>
      <c r="B995" s="1587">
        <v>1</v>
      </c>
      <c r="C995" s="1587"/>
      <c r="D995" s="1588">
        <v>7531000</v>
      </c>
      <c r="E995" s="190">
        <v>44231000</v>
      </c>
    </row>
    <row r="996" spans="1:5" x14ac:dyDescent="0.25">
      <c r="A996" s="497" t="s">
        <v>1265</v>
      </c>
      <c r="B996" s="1587">
        <v>1</v>
      </c>
      <c r="C996" s="1587"/>
      <c r="D996" s="1588">
        <v>12205000</v>
      </c>
      <c r="E996" s="190">
        <v>25905000</v>
      </c>
    </row>
    <row r="997" spans="1:5" x14ac:dyDescent="0.25">
      <c r="A997" s="498" t="s">
        <v>1441</v>
      </c>
      <c r="B997" s="1587">
        <v>1</v>
      </c>
      <c r="C997" s="1587"/>
      <c r="D997" s="1588">
        <v>12205000</v>
      </c>
      <c r="E997" s="190">
        <v>25905000</v>
      </c>
    </row>
    <row r="998" spans="1:5" x14ac:dyDescent="0.25">
      <c r="A998" s="496" t="s">
        <v>73</v>
      </c>
      <c r="B998" s="1587">
        <v>1</v>
      </c>
      <c r="C998" s="1587"/>
      <c r="D998" s="1588">
        <v>7909000</v>
      </c>
      <c r="E998" s="190">
        <v>25809000</v>
      </c>
    </row>
    <row r="999" spans="1:5" x14ac:dyDescent="0.25">
      <c r="A999" s="497" t="s">
        <v>794</v>
      </c>
      <c r="B999" s="1587">
        <v>1</v>
      </c>
      <c r="C999" s="1587"/>
      <c r="D999" s="1588">
        <v>7909000</v>
      </c>
      <c r="E999" s="190">
        <v>25809000</v>
      </c>
    </row>
    <row r="1000" spans="1:5" x14ac:dyDescent="0.25">
      <c r="A1000" s="498" t="s">
        <v>1033</v>
      </c>
      <c r="B1000" s="1587">
        <v>1</v>
      </c>
      <c r="C1000" s="1587"/>
      <c r="D1000" s="1588">
        <v>7909000</v>
      </c>
      <c r="E1000" s="190">
        <v>25809000</v>
      </c>
    </row>
    <row r="1001" spans="1:5" x14ac:dyDescent="0.25">
      <c r="A1001" s="496" t="s">
        <v>13</v>
      </c>
      <c r="B1001" s="1587">
        <v>1</v>
      </c>
      <c r="C1001" s="1587"/>
      <c r="D1001" s="1588">
        <v>8077000</v>
      </c>
      <c r="E1001" s="190">
        <v>49377000</v>
      </c>
    </row>
    <row r="1002" spans="1:5" x14ac:dyDescent="0.25">
      <c r="A1002" s="497" t="s">
        <v>13</v>
      </c>
      <c r="B1002" s="1587">
        <v>1</v>
      </c>
      <c r="C1002" s="1587"/>
      <c r="D1002" s="1588">
        <v>8077000</v>
      </c>
      <c r="E1002" s="190">
        <v>49377000</v>
      </c>
    </row>
    <row r="1003" spans="1:5" x14ac:dyDescent="0.25">
      <c r="A1003" s="498" t="s">
        <v>1355</v>
      </c>
      <c r="B1003" s="1587">
        <v>1</v>
      </c>
      <c r="C1003" s="1587"/>
      <c r="D1003" s="1588">
        <v>8077000</v>
      </c>
      <c r="E1003" s="190">
        <v>49377000</v>
      </c>
    </row>
    <row r="1004" spans="1:5" x14ac:dyDescent="0.25">
      <c r="A1004" s="496" t="s">
        <v>105</v>
      </c>
      <c r="B1004" s="1587">
        <v>4</v>
      </c>
      <c r="C1004" s="1587"/>
      <c r="D1004" s="1588">
        <v>8760000</v>
      </c>
      <c r="E1004" s="190">
        <v>20262000</v>
      </c>
    </row>
    <row r="1005" spans="1:5" x14ac:dyDescent="0.25">
      <c r="A1005" s="497" t="s">
        <v>107</v>
      </c>
      <c r="B1005" s="1587">
        <v>2</v>
      </c>
      <c r="C1005" s="1587"/>
      <c r="D1005" s="1588">
        <v>8292500</v>
      </c>
      <c r="E1005" s="190">
        <v>22192500</v>
      </c>
    </row>
    <row r="1006" spans="1:5" x14ac:dyDescent="0.25">
      <c r="A1006" s="498" t="s">
        <v>110</v>
      </c>
      <c r="B1006" s="1587">
        <v>1</v>
      </c>
      <c r="C1006" s="1587"/>
      <c r="D1006" s="1588">
        <v>7364000</v>
      </c>
      <c r="E1006" s="190">
        <v>20164000</v>
      </c>
    </row>
    <row r="1007" spans="1:5" x14ac:dyDescent="0.25">
      <c r="A1007" s="498" t="s">
        <v>531</v>
      </c>
      <c r="B1007" s="1587">
        <v>1</v>
      </c>
      <c r="C1007" s="1587"/>
      <c r="D1007" s="1588">
        <v>9221000</v>
      </c>
      <c r="E1007" s="190">
        <v>24221000</v>
      </c>
    </row>
    <row r="1008" spans="1:5" x14ac:dyDescent="0.25">
      <c r="A1008" s="497" t="s">
        <v>488</v>
      </c>
      <c r="B1008" s="1587">
        <v>1</v>
      </c>
      <c r="C1008" s="1587"/>
      <c r="D1008" s="1588">
        <v>9267000</v>
      </c>
      <c r="E1008" s="190">
        <v>21750000</v>
      </c>
    </row>
    <row r="1009" spans="1:5" x14ac:dyDescent="0.25">
      <c r="A1009" s="498" t="s">
        <v>1019</v>
      </c>
      <c r="B1009" s="1587">
        <v>1</v>
      </c>
      <c r="C1009" s="1587"/>
      <c r="D1009" s="1588">
        <v>9267000</v>
      </c>
      <c r="E1009" s="190">
        <v>21750000</v>
      </c>
    </row>
    <row r="1010" spans="1:5" x14ac:dyDescent="0.25">
      <c r="A1010" s="497" t="s">
        <v>884</v>
      </c>
      <c r="B1010" s="1587">
        <v>1</v>
      </c>
      <c r="C1010" s="1587"/>
      <c r="D1010" s="1588">
        <v>9188000</v>
      </c>
      <c r="E1010" s="190">
        <v>14913000</v>
      </c>
    </row>
    <row r="1011" spans="1:5" x14ac:dyDescent="0.25">
      <c r="A1011" s="498" t="s">
        <v>884</v>
      </c>
      <c r="B1011" s="1587">
        <v>1</v>
      </c>
      <c r="C1011" s="1587"/>
      <c r="D1011" s="1588">
        <v>9188000</v>
      </c>
      <c r="E1011" s="190">
        <v>14913000</v>
      </c>
    </row>
    <row r="1012" spans="1:5" x14ac:dyDescent="0.25">
      <c r="A1012" s="496" t="s">
        <v>103</v>
      </c>
      <c r="B1012" s="1587">
        <v>9</v>
      </c>
      <c r="C1012" s="1587"/>
      <c r="D1012" s="1588">
        <v>7683312.5</v>
      </c>
      <c r="E1012" s="190">
        <v>39428062.5</v>
      </c>
    </row>
    <row r="1013" spans="1:5" x14ac:dyDescent="0.25">
      <c r="A1013" s="497" t="s">
        <v>94</v>
      </c>
      <c r="B1013" s="1587">
        <v>2</v>
      </c>
      <c r="C1013" s="1587"/>
      <c r="D1013" s="1588">
        <v>8891500</v>
      </c>
      <c r="E1013" s="190">
        <v>45762500</v>
      </c>
    </row>
    <row r="1014" spans="1:5" x14ac:dyDescent="0.25">
      <c r="A1014" s="498" t="s">
        <v>1286</v>
      </c>
      <c r="B1014" s="1587">
        <v>2</v>
      </c>
      <c r="C1014" s="1587"/>
      <c r="D1014" s="1588">
        <v>8891500</v>
      </c>
      <c r="E1014" s="190">
        <v>45762500</v>
      </c>
    </row>
    <row r="1015" spans="1:5" x14ac:dyDescent="0.25">
      <c r="A1015" s="497" t="s">
        <v>109</v>
      </c>
      <c r="B1015" s="1587">
        <v>1</v>
      </c>
      <c r="C1015" s="1587"/>
      <c r="D1015" s="1588">
        <v>9234000</v>
      </c>
      <c r="E1015" s="190">
        <v>23334000</v>
      </c>
    </row>
    <row r="1016" spans="1:5" x14ac:dyDescent="0.25">
      <c r="A1016" s="498" t="s">
        <v>791</v>
      </c>
      <c r="B1016" s="1587">
        <v>1</v>
      </c>
      <c r="C1016" s="1587"/>
      <c r="D1016" s="1588">
        <v>9234000</v>
      </c>
      <c r="E1016" s="190">
        <v>23334000</v>
      </c>
    </row>
    <row r="1017" spans="1:5" x14ac:dyDescent="0.25">
      <c r="A1017" s="497" t="s">
        <v>660</v>
      </c>
      <c r="B1017" s="1587">
        <v>1</v>
      </c>
      <c r="C1017" s="1587"/>
      <c r="D1017" s="1588">
        <v>7657000</v>
      </c>
      <c r="E1017" s="190">
        <v>42000000</v>
      </c>
    </row>
    <row r="1018" spans="1:5" x14ac:dyDescent="0.25">
      <c r="A1018" s="498" t="s">
        <v>661</v>
      </c>
      <c r="B1018" s="1587">
        <v>1</v>
      </c>
      <c r="C1018" s="1587"/>
      <c r="D1018" s="1588">
        <v>7657000</v>
      </c>
      <c r="E1018" s="190">
        <v>42000000</v>
      </c>
    </row>
    <row r="1019" spans="1:5" x14ac:dyDescent="0.25">
      <c r="A1019" s="497" t="s">
        <v>790</v>
      </c>
      <c r="B1019" s="1587">
        <v>1</v>
      </c>
      <c r="C1019" s="1587"/>
      <c r="D1019" s="1588">
        <v>6272000</v>
      </c>
      <c r="E1019" s="190">
        <v>22572000</v>
      </c>
    </row>
    <row r="1020" spans="1:5" x14ac:dyDescent="0.25">
      <c r="A1020" s="498" t="s">
        <v>1154</v>
      </c>
      <c r="B1020" s="1587">
        <v>1</v>
      </c>
      <c r="C1020" s="1587"/>
      <c r="D1020" s="1588">
        <v>6272000</v>
      </c>
      <c r="E1020" s="190">
        <v>22572000</v>
      </c>
    </row>
    <row r="1021" spans="1:5" x14ac:dyDescent="0.25">
      <c r="A1021" s="497" t="s">
        <v>103</v>
      </c>
      <c r="B1021" s="1587">
        <v>1</v>
      </c>
      <c r="C1021" s="1587"/>
      <c r="D1021" s="1588">
        <v>7951000</v>
      </c>
      <c r="E1021" s="190">
        <v>34751000</v>
      </c>
    </row>
    <row r="1022" spans="1:5" x14ac:dyDescent="0.25">
      <c r="A1022" s="498" t="s">
        <v>1202</v>
      </c>
      <c r="B1022" s="1587">
        <v>1</v>
      </c>
      <c r="C1022" s="1587"/>
      <c r="D1022" s="1588">
        <v>7951000</v>
      </c>
      <c r="E1022" s="190">
        <v>34751000</v>
      </c>
    </row>
    <row r="1023" spans="1:5" x14ac:dyDescent="0.25">
      <c r="A1023" s="497" t="s">
        <v>1030</v>
      </c>
      <c r="B1023" s="1587">
        <v>1</v>
      </c>
      <c r="C1023" s="1587"/>
      <c r="D1023" s="1588">
        <v>8329000</v>
      </c>
      <c r="E1023" s="190">
        <v>38079000</v>
      </c>
    </row>
    <row r="1024" spans="1:5" x14ac:dyDescent="0.25">
      <c r="A1024" s="498" t="s">
        <v>682</v>
      </c>
      <c r="B1024" s="1587">
        <v>1</v>
      </c>
      <c r="C1024" s="1587"/>
      <c r="D1024" s="1588">
        <v>8329000</v>
      </c>
      <c r="E1024" s="190">
        <v>38079000</v>
      </c>
    </row>
    <row r="1025" spans="1:5" x14ac:dyDescent="0.25">
      <c r="A1025" s="497" t="s">
        <v>1037</v>
      </c>
      <c r="B1025" s="1587">
        <v>1</v>
      </c>
      <c r="C1025" s="1587"/>
      <c r="D1025" s="1588">
        <v>6146000</v>
      </c>
      <c r="E1025" s="190">
        <v>66090000</v>
      </c>
    </row>
    <row r="1026" spans="1:5" x14ac:dyDescent="0.25">
      <c r="A1026" s="498" t="s">
        <v>1200</v>
      </c>
      <c r="B1026" s="1587">
        <v>1</v>
      </c>
      <c r="C1026" s="1587"/>
      <c r="D1026" s="1588">
        <v>6146000</v>
      </c>
      <c r="E1026" s="190">
        <v>66090000</v>
      </c>
    </row>
    <row r="1027" spans="1:5" x14ac:dyDescent="0.25">
      <c r="A1027" s="497" t="s">
        <v>1189</v>
      </c>
      <c r="B1027" s="1587">
        <v>1</v>
      </c>
      <c r="C1027" s="1587"/>
      <c r="D1027" s="1588">
        <v>6986000</v>
      </c>
      <c r="E1027" s="190">
        <v>42836000</v>
      </c>
    </row>
    <row r="1028" spans="1:5" x14ac:dyDescent="0.25">
      <c r="A1028" s="498" t="s">
        <v>1199</v>
      </c>
      <c r="B1028" s="1587">
        <v>1</v>
      </c>
      <c r="C1028" s="1587"/>
      <c r="D1028" s="1588">
        <v>6986000</v>
      </c>
      <c r="E1028" s="190">
        <v>42836000</v>
      </c>
    </row>
    <row r="1029" spans="1:5" x14ac:dyDescent="0.25">
      <c r="A1029" s="1590">
        <v>96</v>
      </c>
      <c r="B1029" s="1587">
        <v>34</v>
      </c>
      <c r="C1029" s="1587">
        <v>3</v>
      </c>
      <c r="D1029" s="1588">
        <v>10058653.162795698</v>
      </c>
      <c r="E1029" s="190">
        <v>11108888.843655912</v>
      </c>
    </row>
    <row r="1030" spans="1:5" x14ac:dyDescent="0.25">
      <c r="A1030" s="496" t="s">
        <v>11</v>
      </c>
      <c r="B1030" s="1587">
        <v>8</v>
      </c>
      <c r="C1030" s="1587"/>
      <c r="D1030" s="1588">
        <v>10328500</v>
      </c>
      <c r="E1030" s="190">
        <v>11426281.2875</v>
      </c>
    </row>
    <row r="1031" spans="1:5" x14ac:dyDescent="0.25">
      <c r="A1031" s="497" t="s">
        <v>99</v>
      </c>
      <c r="B1031" s="1587">
        <v>3</v>
      </c>
      <c r="C1031" s="1587"/>
      <c r="D1031" s="1588">
        <v>9267250</v>
      </c>
      <c r="E1031" s="190">
        <v>9498163.6950000003</v>
      </c>
    </row>
    <row r="1032" spans="1:5" x14ac:dyDescent="0.25">
      <c r="A1032" s="498" t="s">
        <v>800</v>
      </c>
      <c r="B1032" s="1587">
        <v>1</v>
      </c>
      <c r="C1032" s="1587"/>
      <c r="D1032" s="1588">
        <v>9300000</v>
      </c>
      <c r="E1032" s="190">
        <v>9604557.5099999998</v>
      </c>
    </row>
    <row r="1033" spans="1:5" x14ac:dyDescent="0.25">
      <c r="A1033" s="498" t="s">
        <v>1013</v>
      </c>
      <c r="B1033" s="1587">
        <v>2</v>
      </c>
      <c r="C1033" s="1587"/>
      <c r="D1033" s="1588">
        <v>9234500</v>
      </c>
      <c r="E1033" s="190">
        <v>9391769.8800000008</v>
      </c>
    </row>
    <row r="1034" spans="1:5" x14ac:dyDescent="0.25">
      <c r="A1034" s="497" t="s">
        <v>95</v>
      </c>
      <c r="B1034" s="1587">
        <v>1</v>
      </c>
      <c r="C1034" s="1587"/>
      <c r="D1034" s="1588">
        <v>13950000</v>
      </c>
      <c r="E1034" s="190">
        <v>14354063.25</v>
      </c>
    </row>
    <row r="1035" spans="1:5" x14ac:dyDescent="0.25">
      <c r="A1035" s="498" t="s">
        <v>96</v>
      </c>
      <c r="B1035" s="1587">
        <v>1</v>
      </c>
      <c r="C1035" s="1587"/>
      <c r="D1035" s="1588">
        <v>13950000</v>
      </c>
      <c r="E1035" s="190">
        <v>14354063.25</v>
      </c>
    </row>
    <row r="1036" spans="1:5" x14ac:dyDescent="0.25">
      <c r="A1036" s="497" t="s">
        <v>84</v>
      </c>
      <c r="B1036" s="1587">
        <v>3</v>
      </c>
      <c r="C1036" s="1587"/>
      <c r="D1036" s="1588">
        <v>7768250</v>
      </c>
      <c r="E1036" s="190">
        <v>10411491.9175</v>
      </c>
    </row>
    <row r="1037" spans="1:5" x14ac:dyDescent="0.25">
      <c r="A1037" s="498" t="s">
        <v>901</v>
      </c>
      <c r="B1037" s="1587">
        <v>2</v>
      </c>
      <c r="C1037" s="1587"/>
      <c r="D1037" s="1588">
        <v>6236500</v>
      </c>
      <c r="E1037" s="190">
        <v>11218426.324999999</v>
      </c>
    </row>
    <row r="1038" spans="1:5" x14ac:dyDescent="0.25">
      <c r="A1038" s="498" t="s">
        <v>1010</v>
      </c>
      <c r="B1038" s="1587">
        <v>1</v>
      </c>
      <c r="C1038" s="1587"/>
      <c r="D1038" s="1588">
        <v>9300000</v>
      </c>
      <c r="E1038" s="190">
        <v>9604557.5099999998</v>
      </c>
    </row>
    <row r="1039" spans="1:5" x14ac:dyDescent="0.25">
      <c r="A1039" s="497" t="s">
        <v>951</v>
      </c>
      <c r="B1039" s="1587">
        <v>1</v>
      </c>
      <c r="C1039" s="1587"/>
      <c r="D1039" s="1588">
        <v>13950000</v>
      </c>
      <c r="E1039" s="190">
        <v>14384313.25</v>
      </c>
    </row>
    <row r="1040" spans="1:5" x14ac:dyDescent="0.25">
      <c r="A1040" s="498" t="s">
        <v>1014</v>
      </c>
      <c r="B1040" s="1587">
        <v>1</v>
      </c>
      <c r="C1040" s="1587"/>
      <c r="D1040" s="1588">
        <v>13950000</v>
      </c>
      <c r="E1040" s="190">
        <v>14384313.25</v>
      </c>
    </row>
    <row r="1041" spans="1:5" x14ac:dyDescent="0.25">
      <c r="A1041" s="496" t="s">
        <v>12</v>
      </c>
      <c r="B1041" s="1587">
        <v>4</v>
      </c>
      <c r="C1041" s="1587"/>
      <c r="D1041" s="1588">
        <v>9076750</v>
      </c>
      <c r="E1041" s="190">
        <v>9413952.4824999999</v>
      </c>
    </row>
    <row r="1042" spans="1:5" x14ac:dyDescent="0.25">
      <c r="A1042" s="497" t="s">
        <v>376</v>
      </c>
      <c r="B1042" s="1587">
        <v>1</v>
      </c>
      <c r="C1042" s="1587"/>
      <c r="D1042" s="1588">
        <v>8539000</v>
      </c>
      <c r="E1042" s="190">
        <v>8843148.7200000007</v>
      </c>
    </row>
    <row r="1043" spans="1:5" x14ac:dyDescent="0.25">
      <c r="A1043" s="498" t="s">
        <v>376</v>
      </c>
      <c r="B1043" s="1587">
        <v>1</v>
      </c>
      <c r="C1043" s="1587"/>
      <c r="D1043" s="1588">
        <v>8539000</v>
      </c>
      <c r="E1043" s="190">
        <v>8843148.7200000007</v>
      </c>
    </row>
    <row r="1044" spans="1:5" x14ac:dyDescent="0.25">
      <c r="A1044" s="497" t="s">
        <v>12</v>
      </c>
      <c r="B1044" s="1587">
        <v>2</v>
      </c>
      <c r="C1044" s="1587"/>
      <c r="D1044" s="1588">
        <v>9277000</v>
      </c>
      <c r="E1044" s="190">
        <v>9604537.75</v>
      </c>
    </row>
    <row r="1045" spans="1:5" x14ac:dyDescent="0.25">
      <c r="A1045" s="498" t="s">
        <v>879</v>
      </c>
      <c r="B1045" s="1587">
        <v>1</v>
      </c>
      <c r="C1045" s="1587"/>
      <c r="D1045" s="1588">
        <v>9254000</v>
      </c>
      <c r="E1045" s="190">
        <v>9625876</v>
      </c>
    </row>
    <row r="1046" spans="1:5" x14ac:dyDescent="0.25">
      <c r="A1046" s="498" t="s">
        <v>959</v>
      </c>
      <c r="B1046" s="1587">
        <v>1</v>
      </c>
      <c r="C1046" s="1587"/>
      <c r="D1046" s="1588">
        <v>9300000</v>
      </c>
      <c r="E1046" s="190">
        <v>9583199.5</v>
      </c>
    </row>
    <row r="1047" spans="1:5" x14ac:dyDescent="0.25">
      <c r="A1047" s="497" t="s">
        <v>1265</v>
      </c>
      <c r="B1047" s="1587">
        <v>1</v>
      </c>
      <c r="C1047" s="1587"/>
      <c r="D1047" s="1588">
        <v>9214000</v>
      </c>
      <c r="E1047" s="190">
        <v>9603585.7100000009</v>
      </c>
    </row>
    <row r="1048" spans="1:5" x14ac:dyDescent="0.25">
      <c r="A1048" s="498" t="s">
        <v>1262</v>
      </c>
      <c r="B1048" s="1587">
        <v>1</v>
      </c>
      <c r="C1048" s="1587"/>
      <c r="D1048" s="1588">
        <v>9214000</v>
      </c>
      <c r="E1048" s="190">
        <v>9603585.7100000009</v>
      </c>
    </row>
    <row r="1049" spans="1:5" x14ac:dyDescent="0.25">
      <c r="A1049" s="496" t="s">
        <v>73</v>
      </c>
      <c r="B1049" s="1587">
        <v>6</v>
      </c>
      <c r="C1049" s="1587"/>
      <c r="D1049" s="1588">
        <v>9134000</v>
      </c>
      <c r="E1049" s="190">
        <v>9992717.3916666657</v>
      </c>
    </row>
    <row r="1050" spans="1:5" x14ac:dyDescent="0.25">
      <c r="A1050" s="497" t="s">
        <v>521</v>
      </c>
      <c r="B1050" s="1587">
        <v>1</v>
      </c>
      <c r="C1050" s="1587"/>
      <c r="D1050" s="1588">
        <v>9195000</v>
      </c>
      <c r="E1050" s="190">
        <v>9603371.0099999998</v>
      </c>
    </row>
    <row r="1051" spans="1:5" x14ac:dyDescent="0.25">
      <c r="A1051" s="498" t="s">
        <v>521</v>
      </c>
      <c r="B1051" s="1587">
        <v>1</v>
      </c>
      <c r="C1051" s="1587"/>
      <c r="D1051" s="1588">
        <v>9195000</v>
      </c>
      <c r="E1051" s="190">
        <v>9603371.0099999998</v>
      </c>
    </row>
    <row r="1052" spans="1:5" x14ac:dyDescent="0.25">
      <c r="A1052" s="497" t="s">
        <v>665</v>
      </c>
      <c r="B1052" s="1587">
        <v>2</v>
      </c>
      <c r="C1052" s="1587"/>
      <c r="D1052" s="1588">
        <v>8917000</v>
      </c>
      <c r="E1052" s="190">
        <v>9600229.6099999994</v>
      </c>
    </row>
    <row r="1053" spans="1:5" x14ac:dyDescent="0.25">
      <c r="A1053" s="498" t="s">
        <v>1357</v>
      </c>
      <c r="B1053" s="1587">
        <v>2</v>
      </c>
      <c r="C1053" s="1587"/>
      <c r="D1053" s="1588">
        <v>8917000</v>
      </c>
      <c r="E1053" s="190">
        <v>9600229.6099999994</v>
      </c>
    </row>
    <row r="1054" spans="1:5" x14ac:dyDescent="0.25">
      <c r="A1054" s="497" t="s">
        <v>783</v>
      </c>
      <c r="B1054" s="1587">
        <v>1</v>
      </c>
      <c r="C1054" s="1587"/>
      <c r="D1054" s="1588">
        <v>9293000</v>
      </c>
      <c r="E1054" s="190">
        <v>9604557.5099999998</v>
      </c>
    </row>
    <row r="1055" spans="1:5" x14ac:dyDescent="0.25">
      <c r="A1055" s="498" t="s">
        <v>1251</v>
      </c>
      <c r="B1055" s="1587">
        <v>1</v>
      </c>
      <c r="C1055" s="1587"/>
      <c r="D1055" s="1588">
        <v>9293000</v>
      </c>
      <c r="E1055" s="190">
        <v>9604557.5099999998</v>
      </c>
    </row>
    <row r="1056" spans="1:5" x14ac:dyDescent="0.25">
      <c r="A1056" s="497" t="s">
        <v>888</v>
      </c>
      <c r="B1056" s="1587">
        <v>1</v>
      </c>
      <c r="C1056" s="1587"/>
      <c r="D1056" s="1588">
        <v>9182000</v>
      </c>
      <c r="E1056" s="190">
        <v>11943359.1</v>
      </c>
    </row>
    <row r="1057" spans="1:5" x14ac:dyDescent="0.25">
      <c r="A1057" s="498" t="s">
        <v>906</v>
      </c>
      <c r="B1057" s="1587">
        <v>1</v>
      </c>
      <c r="C1057" s="1587"/>
      <c r="D1057" s="1588">
        <v>9182000</v>
      </c>
      <c r="E1057" s="190">
        <v>11943359.1</v>
      </c>
    </row>
    <row r="1058" spans="1:5" x14ac:dyDescent="0.25">
      <c r="A1058" s="497" t="s">
        <v>1022</v>
      </c>
      <c r="B1058" s="1587">
        <v>1</v>
      </c>
      <c r="C1058" s="1587"/>
      <c r="D1058" s="1588">
        <v>9300000</v>
      </c>
      <c r="E1058" s="190">
        <v>9604557.5099999998</v>
      </c>
    </row>
    <row r="1059" spans="1:5" x14ac:dyDescent="0.25">
      <c r="A1059" s="498" t="s">
        <v>1022</v>
      </c>
      <c r="B1059" s="1587">
        <v>1</v>
      </c>
      <c r="C1059" s="1587"/>
      <c r="D1059" s="1588">
        <v>9300000</v>
      </c>
      <c r="E1059" s="190">
        <v>9604557.5099999998</v>
      </c>
    </row>
    <row r="1060" spans="1:5" x14ac:dyDescent="0.25">
      <c r="A1060" s="496" t="s">
        <v>13</v>
      </c>
      <c r="B1060" s="1587">
        <v>2</v>
      </c>
      <c r="C1060" s="1587"/>
      <c r="D1060" s="1588">
        <v>9300000</v>
      </c>
      <c r="E1060" s="190">
        <v>9609228.254999999</v>
      </c>
    </row>
    <row r="1061" spans="1:5" x14ac:dyDescent="0.25">
      <c r="A1061" s="497" t="s">
        <v>106</v>
      </c>
      <c r="B1061" s="1587">
        <v>1</v>
      </c>
      <c r="C1061" s="1587"/>
      <c r="D1061" s="1588">
        <v>9300000</v>
      </c>
      <c r="E1061" s="190">
        <v>9604557.5099999998</v>
      </c>
    </row>
    <row r="1062" spans="1:5" x14ac:dyDescent="0.25">
      <c r="A1062" s="498" t="s">
        <v>529</v>
      </c>
      <c r="B1062" s="1587">
        <v>1</v>
      </c>
      <c r="C1062" s="1587"/>
      <c r="D1062" s="1588">
        <v>9300000</v>
      </c>
      <c r="E1062" s="190">
        <v>9604557.5099999998</v>
      </c>
    </row>
    <row r="1063" spans="1:5" x14ac:dyDescent="0.25">
      <c r="A1063" s="497" t="s">
        <v>13</v>
      </c>
      <c r="B1063" s="1587">
        <v>1</v>
      </c>
      <c r="C1063" s="1587"/>
      <c r="D1063" s="1588">
        <v>9300000</v>
      </c>
      <c r="E1063" s="190">
        <v>9613899</v>
      </c>
    </row>
    <row r="1064" spans="1:5" x14ac:dyDescent="0.25">
      <c r="A1064" s="498" t="s">
        <v>1355</v>
      </c>
      <c r="B1064" s="1587">
        <v>1</v>
      </c>
      <c r="C1064" s="1587"/>
      <c r="D1064" s="1588">
        <v>9300000</v>
      </c>
      <c r="E1064" s="190">
        <v>9613899</v>
      </c>
    </row>
    <row r="1065" spans="1:5" x14ac:dyDescent="0.25">
      <c r="A1065" s="496" t="s">
        <v>105</v>
      </c>
      <c r="B1065" s="1587">
        <v>4</v>
      </c>
      <c r="C1065" s="1587">
        <v>3</v>
      </c>
      <c r="D1065" s="1588">
        <v>12703116.275999999</v>
      </c>
      <c r="E1065" s="190">
        <v>15122779.677000001</v>
      </c>
    </row>
    <row r="1066" spans="1:5" x14ac:dyDescent="0.25">
      <c r="A1066" s="497" t="s">
        <v>108</v>
      </c>
      <c r="B1066" s="1587">
        <v>1</v>
      </c>
      <c r="C1066" s="1587"/>
      <c r="D1066" s="1588">
        <v>9300000</v>
      </c>
      <c r="E1066" s="190">
        <v>9633528</v>
      </c>
    </row>
    <row r="1067" spans="1:5" x14ac:dyDescent="0.25">
      <c r="A1067" s="498" t="s">
        <v>108</v>
      </c>
      <c r="B1067" s="1587">
        <v>1</v>
      </c>
      <c r="C1067" s="1587"/>
      <c r="D1067" s="1588">
        <v>9300000</v>
      </c>
      <c r="E1067" s="190">
        <v>9633528</v>
      </c>
    </row>
    <row r="1068" spans="1:5" x14ac:dyDescent="0.25">
      <c r="A1068" s="497" t="s">
        <v>107</v>
      </c>
      <c r="B1068" s="1587">
        <v>3</v>
      </c>
      <c r="C1068" s="1587">
        <v>3</v>
      </c>
      <c r="D1068" s="1588">
        <v>13553895.344999999</v>
      </c>
      <c r="E1068" s="190">
        <v>16495092.596250001</v>
      </c>
    </row>
    <row r="1069" spans="1:5" x14ac:dyDescent="0.25">
      <c r="A1069" s="498" t="s">
        <v>77</v>
      </c>
      <c r="B1069" s="1587">
        <v>3</v>
      </c>
      <c r="C1069" s="1587">
        <v>3</v>
      </c>
      <c r="D1069" s="1588">
        <v>13553895.344999999</v>
      </c>
      <c r="E1069" s="190">
        <v>16495092.596250001</v>
      </c>
    </row>
    <row r="1070" spans="1:5" x14ac:dyDescent="0.25">
      <c r="A1070" s="496" t="s">
        <v>74</v>
      </c>
      <c r="B1070" s="1587">
        <v>6</v>
      </c>
      <c r="C1070" s="1587"/>
      <c r="D1070" s="1588">
        <v>9892666.6666666679</v>
      </c>
      <c r="E1070" s="190">
        <v>11159899.378333332</v>
      </c>
    </row>
    <row r="1071" spans="1:5" x14ac:dyDescent="0.25">
      <c r="A1071" s="497" t="s">
        <v>87</v>
      </c>
      <c r="B1071" s="1587">
        <v>4</v>
      </c>
      <c r="C1071" s="1587"/>
      <c r="D1071" s="1588">
        <v>11495333.333333336</v>
      </c>
      <c r="E1071" s="190">
        <v>12726654.251666665</v>
      </c>
    </row>
    <row r="1072" spans="1:5" x14ac:dyDescent="0.25">
      <c r="A1072" s="498" t="s">
        <v>98</v>
      </c>
      <c r="B1072" s="1587">
        <v>4</v>
      </c>
      <c r="C1072" s="1587"/>
      <c r="D1072" s="1588">
        <v>11495333.333333336</v>
      </c>
      <c r="E1072" s="190">
        <v>12726654.251666665</v>
      </c>
    </row>
    <row r="1073" spans="1:5" x14ac:dyDescent="0.25">
      <c r="A1073" s="497" t="s">
        <v>74</v>
      </c>
      <c r="B1073" s="1587">
        <v>1</v>
      </c>
      <c r="C1073" s="1587"/>
      <c r="D1073" s="1588">
        <v>7280000</v>
      </c>
      <c r="E1073" s="190">
        <v>9581731.5099999998</v>
      </c>
    </row>
    <row r="1074" spans="1:5" x14ac:dyDescent="0.25">
      <c r="A1074" s="498" t="s">
        <v>1029</v>
      </c>
      <c r="B1074" s="1587">
        <v>1</v>
      </c>
      <c r="C1074" s="1587"/>
      <c r="D1074" s="1588">
        <v>7280000</v>
      </c>
      <c r="E1074" s="190">
        <v>9581731.5099999998</v>
      </c>
    </row>
    <row r="1075" spans="1:5" x14ac:dyDescent="0.25">
      <c r="A1075" s="497" t="s">
        <v>803</v>
      </c>
      <c r="B1075" s="1587">
        <v>1</v>
      </c>
      <c r="C1075" s="1587"/>
      <c r="D1075" s="1588">
        <v>9300000</v>
      </c>
      <c r="E1075" s="190">
        <v>9604557.5</v>
      </c>
    </row>
    <row r="1076" spans="1:5" x14ac:dyDescent="0.25">
      <c r="A1076" s="498" t="s">
        <v>1159</v>
      </c>
      <c r="B1076" s="1587">
        <v>1</v>
      </c>
      <c r="C1076" s="1587"/>
      <c r="D1076" s="1588">
        <v>9300000</v>
      </c>
      <c r="E1076" s="190">
        <v>9604557.5</v>
      </c>
    </row>
    <row r="1077" spans="1:5" x14ac:dyDescent="0.25">
      <c r="A1077" s="496" t="s">
        <v>103</v>
      </c>
      <c r="B1077" s="1587">
        <v>4</v>
      </c>
      <c r="C1077" s="1587"/>
      <c r="D1077" s="1588">
        <v>9262500</v>
      </c>
      <c r="E1077" s="190">
        <v>9683449.9350000005</v>
      </c>
    </row>
    <row r="1078" spans="1:5" x14ac:dyDescent="0.25">
      <c r="A1078" s="497" t="s">
        <v>109</v>
      </c>
      <c r="B1078" s="1587">
        <v>1</v>
      </c>
      <c r="C1078" s="1587"/>
      <c r="D1078" s="1588">
        <v>9300000</v>
      </c>
      <c r="E1078" s="190">
        <v>10058445.49</v>
      </c>
    </row>
    <row r="1079" spans="1:5" x14ac:dyDescent="0.25">
      <c r="A1079" s="498" t="s">
        <v>886</v>
      </c>
      <c r="B1079" s="1587">
        <v>1</v>
      </c>
      <c r="C1079" s="1587"/>
      <c r="D1079" s="1588">
        <v>9300000</v>
      </c>
      <c r="E1079" s="190">
        <v>10058445.49</v>
      </c>
    </row>
    <row r="1080" spans="1:5" x14ac:dyDescent="0.25">
      <c r="A1080" s="497" t="s">
        <v>877</v>
      </c>
      <c r="B1080" s="1587">
        <v>1</v>
      </c>
      <c r="C1080" s="1587"/>
      <c r="D1080" s="1588">
        <v>9150000</v>
      </c>
      <c r="E1080" s="190">
        <v>9465390.75</v>
      </c>
    </row>
    <row r="1081" spans="1:5" x14ac:dyDescent="0.25">
      <c r="A1081" s="498" t="s">
        <v>1258</v>
      </c>
      <c r="B1081" s="1587">
        <v>1</v>
      </c>
      <c r="C1081" s="1587"/>
      <c r="D1081" s="1588">
        <v>9150000</v>
      </c>
      <c r="E1081" s="190">
        <v>9465390.75</v>
      </c>
    </row>
    <row r="1082" spans="1:5" x14ac:dyDescent="0.25">
      <c r="A1082" s="497" t="s">
        <v>1241</v>
      </c>
      <c r="B1082" s="1587">
        <v>1</v>
      </c>
      <c r="C1082" s="1587"/>
      <c r="D1082" s="1588">
        <v>9300000</v>
      </c>
      <c r="E1082" s="190">
        <v>9619506</v>
      </c>
    </row>
    <row r="1083" spans="1:5" x14ac:dyDescent="0.25">
      <c r="A1083" s="498" t="s">
        <v>1242</v>
      </c>
      <c r="B1083" s="1587">
        <v>1</v>
      </c>
      <c r="C1083" s="1587"/>
      <c r="D1083" s="1588">
        <v>9300000</v>
      </c>
      <c r="E1083" s="190">
        <v>9619506</v>
      </c>
    </row>
    <row r="1084" spans="1:5" x14ac:dyDescent="0.25">
      <c r="A1084" s="497" t="s">
        <v>1444</v>
      </c>
      <c r="B1084" s="1587">
        <v>1</v>
      </c>
      <c r="C1084" s="1587"/>
      <c r="D1084" s="1588">
        <v>9300000</v>
      </c>
      <c r="E1084" s="190">
        <v>9590457.5</v>
      </c>
    </row>
    <row r="1085" spans="1:5" x14ac:dyDescent="0.25">
      <c r="A1085" s="498" t="s">
        <v>1372</v>
      </c>
      <c r="B1085" s="1587">
        <v>1</v>
      </c>
      <c r="C1085" s="1587"/>
      <c r="D1085" s="1588">
        <v>9300000</v>
      </c>
      <c r="E1085" s="190">
        <v>9590457.5</v>
      </c>
    </row>
    <row r="1086" spans="1:5" x14ac:dyDescent="0.25">
      <c r="A1086" s="1590">
        <v>121</v>
      </c>
      <c r="B1086" s="1587">
        <v>157</v>
      </c>
      <c r="C1086" s="1587"/>
      <c r="D1086" s="1588">
        <v>10336055.805243444</v>
      </c>
      <c r="E1086" s="190">
        <v>11471476.143924162</v>
      </c>
    </row>
    <row r="1087" spans="1:5" x14ac:dyDescent="0.25">
      <c r="A1087" s="496" t="s">
        <v>11</v>
      </c>
      <c r="B1087" s="1587">
        <v>80</v>
      </c>
      <c r="C1087" s="1587"/>
      <c r="D1087" s="1588">
        <v>11048893.023255812</v>
      </c>
      <c r="E1087" s="190">
        <v>12305962.804036822</v>
      </c>
    </row>
    <row r="1088" spans="1:5" x14ac:dyDescent="0.25">
      <c r="A1088" s="497" t="s">
        <v>99</v>
      </c>
      <c r="B1088" s="1587">
        <v>3</v>
      </c>
      <c r="C1088" s="1587"/>
      <c r="D1088" s="1588">
        <v>13950000</v>
      </c>
      <c r="E1088" s="190">
        <v>14412276.666666666</v>
      </c>
    </row>
    <row r="1089" spans="1:5" x14ac:dyDescent="0.25">
      <c r="A1089" s="498" t="s">
        <v>1013</v>
      </c>
      <c r="B1089" s="1587">
        <v>1</v>
      </c>
      <c r="C1089" s="1587"/>
      <c r="D1089" s="1588">
        <v>13950000</v>
      </c>
      <c r="E1089" s="190">
        <v>14437720</v>
      </c>
    </row>
    <row r="1090" spans="1:5" x14ac:dyDescent="0.25">
      <c r="A1090" s="498" t="s">
        <v>1275</v>
      </c>
      <c r="B1090" s="1587">
        <v>2</v>
      </c>
      <c r="C1090" s="1587"/>
      <c r="D1090" s="1588">
        <v>13950000</v>
      </c>
      <c r="E1090" s="190">
        <v>14399555</v>
      </c>
    </row>
    <row r="1091" spans="1:5" x14ac:dyDescent="0.25">
      <c r="A1091" s="497" t="s">
        <v>95</v>
      </c>
      <c r="B1091" s="1587">
        <v>41</v>
      </c>
      <c r="C1091" s="1587"/>
      <c r="D1091" s="1588">
        <v>10590512.962962963</v>
      </c>
      <c r="E1091" s="190">
        <v>11532449.906310186</v>
      </c>
    </row>
    <row r="1092" spans="1:5" x14ac:dyDescent="0.25">
      <c r="A1092" s="498" t="s">
        <v>101</v>
      </c>
      <c r="B1092" s="1587">
        <v>11</v>
      </c>
      <c r="C1092" s="1587"/>
      <c r="D1092" s="1588">
        <v>9154333.3333333358</v>
      </c>
      <c r="E1092" s="190">
        <v>10133992.444791663</v>
      </c>
    </row>
    <row r="1093" spans="1:5" x14ac:dyDescent="0.25">
      <c r="A1093" s="498" t="s">
        <v>96</v>
      </c>
      <c r="B1093" s="1587">
        <v>1</v>
      </c>
      <c r="C1093" s="1587"/>
      <c r="D1093" s="1588">
        <v>9300000</v>
      </c>
      <c r="E1093" s="190">
        <v>9655157.5</v>
      </c>
    </row>
    <row r="1094" spans="1:5" x14ac:dyDescent="0.25">
      <c r="A1094" s="498" t="s">
        <v>662</v>
      </c>
      <c r="B1094" s="1587">
        <v>3</v>
      </c>
      <c r="C1094" s="1587"/>
      <c r="D1094" s="1588">
        <v>10850000</v>
      </c>
      <c r="E1094" s="190">
        <v>11249345</v>
      </c>
    </row>
    <row r="1095" spans="1:5" x14ac:dyDescent="0.25">
      <c r="A1095" s="498" t="s">
        <v>793</v>
      </c>
      <c r="B1095" s="1587">
        <v>4</v>
      </c>
      <c r="C1095" s="1587"/>
      <c r="D1095" s="1588">
        <v>11625000</v>
      </c>
      <c r="E1095" s="190">
        <v>12042688.75</v>
      </c>
    </row>
    <row r="1096" spans="1:5" x14ac:dyDescent="0.25">
      <c r="A1096" s="498" t="s">
        <v>887</v>
      </c>
      <c r="B1096" s="1587">
        <v>2</v>
      </c>
      <c r="C1096" s="1587"/>
      <c r="D1096" s="1588">
        <v>9300000</v>
      </c>
      <c r="E1096" s="190">
        <v>9650157.5</v>
      </c>
    </row>
    <row r="1097" spans="1:5" x14ac:dyDescent="0.25">
      <c r="A1097" s="498" t="s">
        <v>899</v>
      </c>
      <c r="B1097" s="1587">
        <v>3</v>
      </c>
      <c r="C1097" s="1587"/>
      <c r="D1097" s="1588">
        <v>10403250</v>
      </c>
      <c r="E1097" s="190">
        <v>11741676.805</v>
      </c>
    </row>
    <row r="1098" spans="1:5" x14ac:dyDescent="0.25">
      <c r="A1098" s="498" t="s">
        <v>900</v>
      </c>
      <c r="B1098" s="1587">
        <v>5</v>
      </c>
      <c r="C1098" s="1587"/>
      <c r="D1098" s="1588">
        <v>9154000</v>
      </c>
      <c r="E1098" s="190">
        <v>9713616.8099999987</v>
      </c>
    </row>
    <row r="1099" spans="1:5" x14ac:dyDescent="0.25">
      <c r="A1099" s="498" t="s">
        <v>902</v>
      </c>
      <c r="B1099" s="1587">
        <v>2</v>
      </c>
      <c r="C1099" s="1587"/>
      <c r="D1099" s="1588">
        <v>13950000</v>
      </c>
      <c r="E1099" s="190">
        <v>14399555</v>
      </c>
    </row>
    <row r="1100" spans="1:5" x14ac:dyDescent="0.25">
      <c r="A1100" s="498" t="s">
        <v>910</v>
      </c>
      <c r="B1100" s="1587">
        <v>2</v>
      </c>
      <c r="C1100" s="1587"/>
      <c r="D1100" s="1588">
        <v>13950000</v>
      </c>
      <c r="E1100" s="190">
        <v>14503628.33</v>
      </c>
    </row>
    <row r="1101" spans="1:5" x14ac:dyDescent="0.25">
      <c r="A1101" s="498" t="s">
        <v>1008</v>
      </c>
      <c r="B1101" s="1587">
        <v>8</v>
      </c>
      <c r="C1101" s="1587"/>
      <c r="D1101" s="1588">
        <v>7703033.3333333349</v>
      </c>
      <c r="E1101" s="190">
        <v>11154482.267000001</v>
      </c>
    </row>
    <row r="1102" spans="1:5" x14ac:dyDescent="0.25">
      <c r="A1102" s="497" t="s">
        <v>104</v>
      </c>
      <c r="B1102" s="1587">
        <v>8</v>
      </c>
      <c r="C1102" s="1587"/>
      <c r="D1102" s="1588">
        <v>9657866.6666666605</v>
      </c>
      <c r="E1102" s="190">
        <v>15180264.951999998</v>
      </c>
    </row>
    <row r="1103" spans="1:5" x14ac:dyDescent="0.25">
      <c r="A1103" s="498" t="s">
        <v>522</v>
      </c>
      <c r="B1103" s="1587">
        <v>5</v>
      </c>
      <c r="C1103" s="1587"/>
      <c r="D1103" s="1588">
        <v>11228666.666666649</v>
      </c>
      <c r="E1103" s="190">
        <v>11631889.975</v>
      </c>
    </row>
    <row r="1104" spans="1:5" x14ac:dyDescent="0.25">
      <c r="A1104" s="498" t="s">
        <v>896</v>
      </c>
      <c r="B1104" s="1587">
        <v>1</v>
      </c>
      <c r="C1104" s="1587"/>
      <c r="D1104" s="1588">
        <v>7699000</v>
      </c>
      <c r="E1104" s="190">
        <v>26692807.760000002</v>
      </c>
    </row>
    <row r="1105" spans="1:5" x14ac:dyDescent="0.25">
      <c r="A1105" s="498" t="s">
        <v>897</v>
      </c>
      <c r="B1105" s="1587">
        <v>1</v>
      </c>
      <c r="C1105" s="1587"/>
      <c r="D1105" s="1588">
        <v>8833000</v>
      </c>
      <c r="E1105" s="190">
        <v>10422485.48</v>
      </c>
    </row>
    <row r="1106" spans="1:5" x14ac:dyDescent="0.25">
      <c r="A1106" s="498" t="s">
        <v>1154</v>
      </c>
      <c r="B1106" s="1587">
        <v>1</v>
      </c>
      <c r="C1106" s="1587"/>
      <c r="D1106" s="1588">
        <v>9300000</v>
      </c>
      <c r="E1106" s="190">
        <v>15522251.57</v>
      </c>
    </row>
    <row r="1107" spans="1:5" x14ac:dyDescent="0.25">
      <c r="A1107" s="497" t="s">
        <v>84</v>
      </c>
      <c r="B1107" s="1587">
        <v>15</v>
      </c>
      <c r="C1107" s="1587"/>
      <c r="D1107" s="1588">
        <v>11328562.5</v>
      </c>
      <c r="E1107" s="190">
        <v>11738885.985416662</v>
      </c>
    </row>
    <row r="1108" spans="1:5" x14ac:dyDescent="0.25">
      <c r="A1108" s="498" t="s">
        <v>84</v>
      </c>
      <c r="B1108" s="1587">
        <v>2</v>
      </c>
      <c r="C1108" s="1587"/>
      <c r="D1108" s="1588">
        <v>9290000</v>
      </c>
      <c r="E1108" s="190">
        <v>9655044.5</v>
      </c>
    </row>
    <row r="1109" spans="1:5" x14ac:dyDescent="0.25">
      <c r="A1109" s="498" t="s">
        <v>901</v>
      </c>
      <c r="B1109" s="1587">
        <v>5</v>
      </c>
      <c r="C1109" s="1587"/>
      <c r="D1109" s="1588">
        <v>11219250</v>
      </c>
      <c r="E1109" s="190">
        <v>11652742.941666652</v>
      </c>
    </row>
    <row r="1110" spans="1:5" x14ac:dyDescent="0.25">
      <c r="A1110" s="498" t="s">
        <v>950</v>
      </c>
      <c r="B1110" s="1587">
        <v>1</v>
      </c>
      <c r="C1110" s="1587"/>
      <c r="D1110" s="1588">
        <v>9300000</v>
      </c>
      <c r="E1110" s="190">
        <v>9645157.5</v>
      </c>
    </row>
    <row r="1111" spans="1:5" x14ac:dyDescent="0.25">
      <c r="A1111" s="498" t="s">
        <v>993</v>
      </c>
      <c r="B1111" s="1587">
        <v>2</v>
      </c>
      <c r="C1111" s="1587"/>
      <c r="D1111" s="1588">
        <v>13950000</v>
      </c>
      <c r="E1111" s="190">
        <v>14394555</v>
      </c>
    </row>
    <row r="1112" spans="1:5" x14ac:dyDescent="0.25">
      <c r="A1112" s="498" t="s">
        <v>1010</v>
      </c>
      <c r="B1112" s="1587">
        <v>5</v>
      </c>
      <c r="C1112" s="1587"/>
      <c r="D1112" s="1588">
        <v>10850000</v>
      </c>
      <c r="E1112" s="190">
        <v>11258145</v>
      </c>
    </row>
    <row r="1113" spans="1:5" x14ac:dyDescent="0.25">
      <c r="A1113" s="497" t="s">
        <v>523</v>
      </c>
      <c r="B1113" s="1587">
        <v>3</v>
      </c>
      <c r="C1113" s="1587"/>
      <c r="D1113" s="1588">
        <v>10836666.666666666</v>
      </c>
      <c r="E1113" s="190">
        <v>11243194.333333334</v>
      </c>
    </row>
    <row r="1114" spans="1:5" x14ac:dyDescent="0.25">
      <c r="A1114" s="498" t="s">
        <v>523</v>
      </c>
      <c r="B1114" s="1587">
        <v>1</v>
      </c>
      <c r="C1114" s="1587"/>
      <c r="D1114" s="1588">
        <v>9267000</v>
      </c>
      <c r="E1114" s="190">
        <v>9651784.5999999996</v>
      </c>
    </row>
    <row r="1115" spans="1:5" x14ac:dyDescent="0.25">
      <c r="A1115" s="498" t="s">
        <v>961</v>
      </c>
      <c r="B1115" s="1587">
        <v>2</v>
      </c>
      <c r="C1115" s="1587"/>
      <c r="D1115" s="1588">
        <v>11621500</v>
      </c>
      <c r="E1115" s="190">
        <v>12038899.199999999</v>
      </c>
    </row>
    <row r="1116" spans="1:5" x14ac:dyDescent="0.25">
      <c r="A1116" s="497" t="s">
        <v>951</v>
      </c>
      <c r="B1116" s="1587">
        <v>8</v>
      </c>
      <c r="C1116" s="1587"/>
      <c r="D1116" s="1588">
        <v>10823833.333333332</v>
      </c>
      <c r="E1116" s="190">
        <v>11487009.154166676</v>
      </c>
    </row>
    <row r="1117" spans="1:5" x14ac:dyDescent="0.25">
      <c r="A1117" s="498" t="s">
        <v>1014</v>
      </c>
      <c r="B1117" s="1587">
        <v>4</v>
      </c>
      <c r="C1117" s="1587"/>
      <c r="D1117" s="1588">
        <v>12383500</v>
      </c>
      <c r="E1117" s="190">
        <v>12971532.57</v>
      </c>
    </row>
    <row r="1118" spans="1:5" x14ac:dyDescent="0.25">
      <c r="A1118" s="498" t="s">
        <v>1185</v>
      </c>
      <c r="B1118" s="1587">
        <v>1</v>
      </c>
      <c r="C1118" s="1587"/>
      <c r="D1118" s="1588">
        <v>9300000</v>
      </c>
      <c r="E1118" s="190">
        <v>9652157.5</v>
      </c>
    </row>
    <row r="1119" spans="1:5" x14ac:dyDescent="0.25">
      <c r="A1119" s="498" t="s">
        <v>951</v>
      </c>
      <c r="B1119" s="1587">
        <v>3</v>
      </c>
      <c r="C1119" s="1587"/>
      <c r="D1119" s="1588">
        <v>9228333.3333333302</v>
      </c>
      <c r="E1119" s="190">
        <v>10352813.9766667</v>
      </c>
    </row>
    <row r="1120" spans="1:5" x14ac:dyDescent="0.25">
      <c r="A1120" s="497" t="s">
        <v>1271</v>
      </c>
      <c r="B1120" s="1587">
        <v>2</v>
      </c>
      <c r="C1120" s="1587"/>
      <c r="D1120" s="1588">
        <v>13950000</v>
      </c>
      <c r="E1120" s="190">
        <v>14422720</v>
      </c>
    </row>
    <row r="1121" spans="1:5" x14ac:dyDescent="0.25">
      <c r="A1121" s="498" t="s">
        <v>1271</v>
      </c>
      <c r="B1121" s="1587">
        <v>2</v>
      </c>
      <c r="C1121" s="1587"/>
      <c r="D1121" s="1588">
        <v>13950000</v>
      </c>
      <c r="E1121" s="190">
        <v>14422720</v>
      </c>
    </row>
    <row r="1122" spans="1:5" x14ac:dyDescent="0.25">
      <c r="A1122" s="496" t="s">
        <v>12</v>
      </c>
      <c r="B1122" s="1587">
        <v>1</v>
      </c>
      <c r="C1122" s="1587"/>
      <c r="D1122" s="1588">
        <v>8581000</v>
      </c>
      <c r="E1122" s="190">
        <v>25402000</v>
      </c>
    </row>
    <row r="1123" spans="1:5" x14ac:dyDescent="0.25">
      <c r="A1123" s="497" t="s">
        <v>85</v>
      </c>
      <c r="B1123" s="1587">
        <v>1</v>
      </c>
      <c r="C1123" s="1587"/>
      <c r="D1123" s="1588">
        <v>8581000</v>
      </c>
      <c r="E1123" s="190">
        <v>25402000</v>
      </c>
    </row>
    <row r="1124" spans="1:5" x14ac:dyDescent="0.25">
      <c r="A1124" s="498" t="s">
        <v>1015</v>
      </c>
      <c r="B1124" s="1587">
        <v>1</v>
      </c>
      <c r="C1124" s="1587"/>
      <c r="D1124" s="1588">
        <v>8581000</v>
      </c>
      <c r="E1124" s="190">
        <v>25402000</v>
      </c>
    </row>
    <row r="1125" spans="1:5" x14ac:dyDescent="0.25">
      <c r="A1125" s="496" t="s">
        <v>73</v>
      </c>
      <c r="B1125" s="1587">
        <v>20</v>
      </c>
      <c r="C1125" s="1587"/>
      <c r="D1125" s="1588">
        <v>9856203.7037037052</v>
      </c>
      <c r="E1125" s="190">
        <v>10585442.35111111</v>
      </c>
    </row>
    <row r="1126" spans="1:5" x14ac:dyDescent="0.25">
      <c r="A1126" s="497" t="s">
        <v>521</v>
      </c>
      <c r="B1126" s="1587">
        <v>1</v>
      </c>
      <c r="C1126" s="1587"/>
      <c r="D1126" s="1588">
        <v>9300000</v>
      </c>
      <c r="E1126" s="190">
        <v>9655157.5</v>
      </c>
    </row>
    <row r="1127" spans="1:5" x14ac:dyDescent="0.25">
      <c r="A1127" s="498" t="s">
        <v>1041</v>
      </c>
      <c r="B1127" s="1587">
        <v>1</v>
      </c>
      <c r="C1127" s="1587"/>
      <c r="D1127" s="1588">
        <v>9300000</v>
      </c>
      <c r="E1127" s="190">
        <v>9655157.5</v>
      </c>
    </row>
    <row r="1128" spans="1:5" x14ac:dyDescent="0.25">
      <c r="A1128" s="497" t="s">
        <v>665</v>
      </c>
      <c r="B1128" s="1587">
        <v>2</v>
      </c>
      <c r="C1128" s="1587"/>
      <c r="D1128" s="1588">
        <v>11602000</v>
      </c>
      <c r="E1128" s="190">
        <v>12044678.85</v>
      </c>
    </row>
    <row r="1129" spans="1:5" x14ac:dyDescent="0.25">
      <c r="A1129" s="498" t="s">
        <v>682</v>
      </c>
      <c r="B1129" s="1587">
        <v>1</v>
      </c>
      <c r="C1129" s="1587"/>
      <c r="D1129" s="1588">
        <v>9254000</v>
      </c>
      <c r="E1129" s="190">
        <v>9651637.6999999993</v>
      </c>
    </row>
    <row r="1130" spans="1:5" x14ac:dyDescent="0.25">
      <c r="A1130" s="498" t="s">
        <v>1034</v>
      </c>
      <c r="B1130" s="1587">
        <v>1</v>
      </c>
      <c r="C1130" s="1587"/>
      <c r="D1130" s="1588">
        <v>13950000</v>
      </c>
      <c r="E1130" s="190">
        <v>14437720</v>
      </c>
    </row>
    <row r="1131" spans="1:5" x14ac:dyDescent="0.25">
      <c r="A1131" s="497" t="s">
        <v>783</v>
      </c>
      <c r="B1131" s="1587">
        <v>4</v>
      </c>
      <c r="C1131" s="1587"/>
      <c r="D1131" s="1588">
        <v>10408250</v>
      </c>
      <c r="E1131" s="190">
        <v>10850185.1</v>
      </c>
    </row>
    <row r="1132" spans="1:5" x14ac:dyDescent="0.25">
      <c r="A1132" s="498" t="s">
        <v>784</v>
      </c>
      <c r="B1132" s="1587">
        <v>2</v>
      </c>
      <c r="C1132" s="1587"/>
      <c r="D1132" s="1588">
        <v>9208000</v>
      </c>
      <c r="E1132" s="190">
        <v>9654117.8999999985</v>
      </c>
    </row>
    <row r="1133" spans="1:5" x14ac:dyDescent="0.25">
      <c r="A1133" s="498" t="s">
        <v>783</v>
      </c>
      <c r="B1133" s="1587">
        <v>1</v>
      </c>
      <c r="C1133" s="1587"/>
      <c r="D1133" s="1588">
        <v>9267000</v>
      </c>
      <c r="E1133" s="190">
        <v>9654784.5999999996</v>
      </c>
    </row>
    <row r="1134" spans="1:5" x14ac:dyDescent="0.25">
      <c r="A1134" s="498" t="s">
        <v>1251</v>
      </c>
      <c r="B1134" s="1587">
        <v>1</v>
      </c>
      <c r="C1134" s="1587"/>
      <c r="D1134" s="1588">
        <v>13950000</v>
      </c>
      <c r="E1134" s="190">
        <v>14437720</v>
      </c>
    </row>
    <row r="1135" spans="1:5" x14ac:dyDescent="0.25">
      <c r="A1135" s="497" t="s">
        <v>794</v>
      </c>
      <c r="B1135" s="1587">
        <v>1</v>
      </c>
      <c r="C1135" s="1587"/>
      <c r="D1135" s="1588">
        <v>9300000</v>
      </c>
      <c r="E1135" s="190">
        <v>9645157.5</v>
      </c>
    </row>
    <row r="1136" spans="1:5" x14ac:dyDescent="0.25">
      <c r="A1136" s="498" t="s">
        <v>794</v>
      </c>
      <c r="B1136" s="1587">
        <v>1</v>
      </c>
      <c r="C1136" s="1587"/>
      <c r="D1136" s="1588">
        <v>9300000</v>
      </c>
      <c r="E1136" s="190">
        <v>9645157.5</v>
      </c>
    </row>
    <row r="1137" spans="1:5" x14ac:dyDescent="0.25">
      <c r="A1137" s="497" t="s">
        <v>802</v>
      </c>
      <c r="B1137" s="1587">
        <v>1</v>
      </c>
      <c r="C1137" s="1587"/>
      <c r="D1137" s="1588">
        <v>9300000</v>
      </c>
      <c r="E1137" s="190">
        <v>9652157.5</v>
      </c>
    </row>
    <row r="1138" spans="1:5" x14ac:dyDescent="0.25">
      <c r="A1138" s="498" t="s">
        <v>802</v>
      </c>
      <c r="B1138" s="1587">
        <v>1</v>
      </c>
      <c r="C1138" s="1587"/>
      <c r="D1138" s="1588">
        <v>9300000</v>
      </c>
      <c r="E1138" s="190">
        <v>9652157.5</v>
      </c>
    </row>
    <row r="1139" spans="1:5" x14ac:dyDescent="0.25">
      <c r="A1139" s="497" t="s">
        <v>888</v>
      </c>
      <c r="B1139" s="1587">
        <v>1</v>
      </c>
      <c r="C1139" s="1587"/>
      <c r="D1139" s="1588">
        <v>9195000</v>
      </c>
      <c r="E1139" s="190">
        <v>10123534.35</v>
      </c>
    </row>
    <row r="1140" spans="1:5" x14ac:dyDescent="0.25">
      <c r="A1140" s="498" t="s">
        <v>1283</v>
      </c>
      <c r="B1140" s="1587">
        <v>1</v>
      </c>
      <c r="C1140" s="1587"/>
      <c r="D1140" s="1588">
        <v>9195000</v>
      </c>
      <c r="E1140" s="190">
        <v>10123534.35</v>
      </c>
    </row>
    <row r="1141" spans="1:5" x14ac:dyDescent="0.25">
      <c r="A1141" s="497" t="s">
        <v>890</v>
      </c>
      <c r="B1141" s="1587">
        <v>9</v>
      </c>
      <c r="C1141" s="1587"/>
      <c r="D1141" s="1588">
        <v>9454238.0952380951</v>
      </c>
      <c r="E1141" s="190">
        <v>10616671.41</v>
      </c>
    </row>
    <row r="1142" spans="1:5" x14ac:dyDescent="0.25">
      <c r="A1142" s="498" t="s">
        <v>890</v>
      </c>
      <c r="B1142" s="1587">
        <v>3</v>
      </c>
      <c r="C1142" s="1587"/>
      <c r="D1142" s="1588">
        <v>8514666.6666666698</v>
      </c>
      <c r="E1142" s="190">
        <v>9640842.5</v>
      </c>
    </row>
    <row r="1143" spans="1:5" x14ac:dyDescent="0.25">
      <c r="A1143" s="498" t="s">
        <v>953</v>
      </c>
      <c r="B1143" s="1587">
        <v>1</v>
      </c>
      <c r="C1143" s="1587"/>
      <c r="D1143" s="1588">
        <v>9300000</v>
      </c>
      <c r="E1143" s="190">
        <v>9655157.5</v>
      </c>
    </row>
    <row r="1144" spans="1:5" x14ac:dyDescent="0.25">
      <c r="A1144" s="498" t="s">
        <v>1024</v>
      </c>
      <c r="B1144" s="1587">
        <v>2</v>
      </c>
      <c r="C1144" s="1587"/>
      <c r="D1144" s="1588">
        <v>9253500</v>
      </c>
      <c r="E1144" s="190">
        <v>9654632.0500000007</v>
      </c>
    </row>
    <row r="1145" spans="1:5" x14ac:dyDescent="0.25">
      <c r="A1145" s="498" t="s">
        <v>1161</v>
      </c>
      <c r="B1145" s="1587">
        <v>2</v>
      </c>
      <c r="C1145" s="1587"/>
      <c r="D1145" s="1588">
        <v>11625000</v>
      </c>
      <c r="E1145" s="190">
        <v>12051200.414999999</v>
      </c>
    </row>
    <row r="1146" spans="1:5" x14ac:dyDescent="0.25">
      <c r="A1146" s="498" t="s">
        <v>1277</v>
      </c>
      <c r="B1146" s="1587">
        <v>1</v>
      </c>
      <c r="C1146" s="1587"/>
      <c r="D1146" s="1588">
        <v>6608000</v>
      </c>
      <c r="E1146" s="190">
        <v>11609034.939999999</v>
      </c>
    </row>
    <row r="1147" spans="1:5" x14ac:dyDescent="0.25">
      <c r="A1147" s="497" t="s">
        <v>1022</v>
      </c>
      <c r="B1147" s="1587">
        <v>1</v>
      </c>
      <c r="C1147" s="1587"/>
      <c r="D1147" s="1588">
        <v>9300000</v>
      </c>
      <c r="E1147" s="190">
        <v>9655157.5</v>
      </c>
    </row>
    <row r="1148" spans="1:5" x14ac:dyDescent="0.25">
      <c r="A1148" s="498" t="s">
        <v>1022</v>
      </c>
      <c r="B1148" s="1587">
        <v>1</v>
      </c>
      <c r="C1148" s="1587"/>
      <c r="D1148" s="1588">
        <v>9300000</v>
      </c>
      <c r="E1148" s="190">
        <v>9655157.5</v>
      </c>
    </row>
    <row r="1149" spans="1:5" x14ac:dyDescent="0.25">
      <c r="A1149" s="496" t="s">
        <v>13</v>
      </c>
      <c r="B1149" s="1587">
        <v>18</v>
      </c>
      <c r="C1149" s="1587"/>
      <c r="D1149" s="1588">
        <v>9781486.6666666605</v>
      </c>
      <c r="E1149" s="190">
        <v>10166914.953466659</v>
      </c>
    </row>
    <row r="1150" spans="1:5" x14ac:dyDescent="0.25">
      <c r="A1150" s="497" t="s">
        <v>106</v>
      </c>
      <c r="B1150" s="1587">
        <v>18</v>
      </c>
      <c r="C1150" s="1587"/>
      <c r="D1150" s="1588">
        <v>9781486.6666666605</v>
      </c>
      <c r="E1150" s="190">
        <v>10166914.953466659</v>
      </c>
    </row>
    <row r="1151" spans="1:5" x14ac:dyDescent="0.25">
      <c r="A1151" s="498" t="s">
        <v>529</v>
      </c>
      <c r="B1151" s="1587">
        <v>9</v>
      </c>
      <c r="C1151" s="1587"/>
      <c r="D1151" s="1588">
        <v>9284550</v>
      </c>
      <c r="E1151" s="190">
        <v>9660333.5949999988</v>
      </c>
    </row>
    <row r="1152" spans="1:5" x14ac:dyDescent="0.25">
      <c r="A1152" s="498" t="s">
        <v>621</v>
      </c>
      <c r="B1152" s="1587">
        <v>1</v>
      </c>
      <c r="C1152" s="1587"/>
      <c r="D1152" s="1588">
        <v>9300000</v>
      </c>
      <c r="E1152" s="190">
        <v>9645157.5</v>
      </c>
    </row>
    <row r="1153" spans="1:5" x14ac:dyDescent="0.25">
      <c r="A1153" s="498" t="s">
        <v>1249</v>
      </c>
      <c r="B1153" s="1587">
        <v>8</v>
      </c>
      <c r="C1153" s="1587"/>
      <c r="D1153" s="1588">
        <v>10519166.666666649</v>
      </c>
      <c r="E1153" s="190">
        <v>10934375.038666651</v>
      </c>
    </row>
    <row r="1154" spans="1:5" x14ac:dyDescent="0.25">
      <c r="A1154" s="496" t="s">
        <v>105</v>
      </c>
      <c r="B1154" s="1587">
        <v>30</v>
      </c>
      <c r="C1154" s="1587"/>
      <c r="D1154" s="1588">
        <v>9990531.1111111119</v>
      </c>
      <c r="E1154" s="190">
        <v>10481588.391888887</v>
      </c>
    </row>
    <row r="1155" spans="1:5" x14ac:dyDescent="0.25">
      <c r="A1155" s="497" t="s">
        <v>108</v>
      </c>
      <c r="B1155" s="1587">
        <v>4</v>
      </c>
      <c r="C1155" s="1587"/>
      <c r="D1155" s="1588">
        <v>11266750</v>
      </c>
      <c r="E1155" s="190">
        <v>12054990.525</v>
      </c>
    </row>
    <row r="1156" spans="1:5" x14ac:dyDescent="0.25">
      <c r="A1156" s="498" t="s">
        <v>108</v>
      </c>
      <c r="B1156" s="1587">
        <v>1</v>
      </c>
      <c r="C1156" s="1587"/>
      <c r="D1156" s="1588">
        <v>7867000</v>
      </c>
      <c r="E1156" s="190">
        <v>9628964.5999999996</v>
      </c>
    </row>
    <row r="1157" spans="1:5" x14ac:dyDescent="0.25">
      <c r="A1157" s="498" t="s">
        <v>957</v>
      </c>
      <c r="B1157" s="1587">
        <v>1</v>
      </c>
      <c r="C1157" s="1587"/>
      <c r="D1157" s="1588">
        <v>9300000</v>
      </c>
      <c r="E1157" s="190">
        <v>9655157.5</v>
      </c>
    </row>
    <row r="1158" spans="1:5" x14ac:dyDescent="0.25">
      <c r="A1158" s="498" t="s">
        <v>1020</v>
      </c>
      <c r="B1158" s="1587">
        <v>2</v>
      </c>
      <c r="C1158" s="1587"/>
      <c r="D1158" s="1588">
        <v>13950000</v>
      </c>
      <c r="E1158" s="190">
        <v>14467920</v>
      </c>
    </row>
    <row r="1159" spans="1:5" x14ac:dyDescent="0.25">
      <c r="A1159" s="497" t="s">
        <v>105</v>
      </c>
      <c r="B1159" s="1587">
        <v>1</v>
      </c>
      <c r="C1159" s="1587"/>
      <c r="D1159" s="1588">
        <v>9300000</v>
      </c>
      <c r="E1159" s="190">
        <v>9655157.5</v>
      </c>
    </row>
    <row r="1160" spans="1:5" x14ac:dyDescent="0.25">
      <c r="A1160" s="498" t="s">
        <v>907</v>
      </c>
      <c r="B1160" s="1587">
        <v>1</v>
      </c>
      <c r="C1160" s="1587"/>
      <c r="D1160" s="1588">
        <v>9300000</v>
      </c>
      <c r="E1160" s="190">
        <v>9655157.5</v>
      </c>
    </row>
    <row r="1161" spans="1:5" x14ac:dyDescent="0.25">
      <c r="A1161" s="497" t="s">
        <v>107</v>
      </c>
      <c r="B1161" s="1587">
        <v>11</v>
      </c>
      <c r="C1161" s="1587"/>
      <c r="D1161" s="1588">
        <v>9726333.333333334</v>
      </c>
      <c r="E1161" s="190">
        <v>10122608.339722218</v>
      </c>
    </row>
    <row r="1162" spans="1:5" x14ac:dyDescent="0.25">
      <c r="A1162" s="498" t="s">
        <v>77</v>
      </c>
      <c r="B1162" s="1587">
        <v>3</v>
      </c>
      <c r="C1162" s="1587"/>
      <c r="D1162" s="1588">
        <v>10850000</v>
      </c>
      <c r="E1162" s="190">
        <v>11245678.3333333</v>
      </c>
    </row>
    <row r="1163" spans="1:5" x14ac:dyDescent="0.25">
      <c r="A1163" s="498" t="s">
        <v>110</v>
      </c>
      <c r="B1163" s="1587">
        <v>2</v>
      </c>
      <c r="C1163" s="1587"/>
      <c r="D1163" s="1588">
        <v>9290000</v>
      </c>
      <c r="E1163" s="190">
        <v>9658586.1500000004</v>
      </c>
    </row>
    <row r="1164" spans="1:5" x14ac:dyDescent="0.25">
      <c r="A1164" s="498" t="s">
        <v>76</v>
      </c>
      <c r="B1164" s="1587">
        <v>4</v>
      </c>
      <c r="C1164" s="1587"/>
      <c r="D1164" s="1588">
        <v>10433000</v>
      </c>
      <c r="E1164" s="190">
        <v>10847714.775</v>
      </c>
    </row>
    <row r="1165" spans="1:5" x14ac:dyDescent="0.25">
      <c r="A1165" s="498" t="s">
        <v>92</v>
      </c>
      <c r="B1165" s="1587">
        <v>2</v>
      </c>
      <c r="C1165" s="1587"/>
      <c r="D1165" s="1588">
        <v>9247500</v>
      </c>
      <c r="E1165" s="190">
        <v>9662542.3150000013</v>
      </c>
    </row>
    <row r="1166" spans="1:5" x14ac:dyDescent="0.25">
      <c r="A1166" s="497" t="s">
        <v>514</v>
      </c>
      <c r="B1166" s="1587">
        <v>14</v>
      </c>
      <c r="C1166" s="1587"/>
      <c r="D1166" s="1588">
        <v>9283241.6666666679</v>
      </c>
      <c r="E1166" s="190">
        <v>9653264.0600000005</v>
      </c>
    </row>
    <row r="1167" spans="1:5" x14ac:dyDescent="0.25">
      <c r="A1167" s="498" t="s">
        <v>672</v>
      </c>
      <c r="B1167" s="1587">
        <v>5</v>
      </c>
      <c r="C1167" s="1587"/>
      <c r="D1167" s="1588">
        <v>9282800</v>
      </c>
      <c r="E1167" s="190">
        <v>9651763.1400000006</v>
      </c>
    </row>
    <row r="1168" spans="1:5" x14ac:dyDescent="0.25">
      <c r="A1168" s="498" t="s">
        <v>1036</v>
      </c>
      <c r="B1168" s="1587">
        <v>3</v>
      </c>
      <c r="C1168" s="1587"/>
      <c r="D1168" s="1588">
        <v>9286666.6666666698</v>
      </c>
      <c r="E1168" s="190">
        <v>9652157.5</v>
      </c>
    </row>
    <row r="1169" spans="1:5" x14ac:dyDescent="0.25">
      <c r="A1169" s="498" t="s">
        <v>514</v>
      </c>
      <c r="B1169" s="1587">
        <v>6</v>
      </c>
      <c r="C1169" s="1587"/>
      <c r="D1169" s="1588">
        <v>9281750</v>
      </c>
      <c r="E1169" s="190">
        <v>9654567.8000000007</v>
      </c>
    </row>
    <row r="1170" spans="1:5" x14ac:dyDescent="0.25">
      <c r="A1170" s="496" t="s">
        <v>74</v>
      </c>
      <c r="B1170" s="1587">
        <v>4</v>
      </c>
      <c r="C1170" s="1587"/>
      <c r="D1170" s="1588">
        <v>7693166.666666667</v>
      </c>
      <c r="E1170" s="190">
        <v>9652873.0666666664</v>
      </c>
    </row>
    <row r="1171" spans="1:5" x14ac:dyDescent="0.25">
      <c r="A1171" s="497" t="s">
        <v>75</v>
      </c>
      <c r="B1171" s="1587">
        <v>1</v>
      </c>
      <c r="C1171" s="1587"/>
      <c r="D1171" s="1588">
        <v>9300000</v>
      </c>
      <c r="E1171" s="190">
        <v>9652157.5</v>
      </c>
    </row>
    <row r="1172" spans="1:5" x14ac:dyDescent="0.25">
      <c r="A1172" s="498" t="s">
        <v>903</v>
      </c>
      <c r="B1172" s="1587">
        <v>1</v>
      </c>
      <c r="C1172" s="1587"/>
      <c r="D1172" s="1588">
        <v>9300000</v>
      </c>
      <c r="E1172" s="190">
        <v>9652157.5</v>
      </c>
    </row>
    <row r="1173" spans="1:5" x14ac:dyDescent="0.25">
      <c r="A1173" s="497" t="s">
        <v>74</v>
      </c>
      <c r="B1173" s="1587">
        <v>1</v>
      </c>
      <c r="C1173" s="1587"/>
      <c r="D1173" s="1588">
        <v>9300000</v>
      </c>
      <c r="E1173" s="190">
        <v>9655157.5</v>
      </c>
    </row>
    <row r="1174" spans="1:5" x14ac:dyDescent="0.25">
      <c r="A1174" s="498" t="s">
        <v>1029</v>
      </c>
      <c r="B1174" s="1587">
        <v>1</v>
      </c>
      <c r="C1174" s="1587"/>
      <c r="D1174" s="1588">
        <v>9300000</v>
      </c>
      <c r="E1174" s="190">
        <v>9655157.5</v>
      </c>
    </row>
    <row r="1175" spans="1:5" x14ac:dyDescent="0.25">
      <c r="A1175" s="497" t="s">
        <v>785</v>
      </c>
      <c r="B1175" s="1587">
        <v>2</v>
      </c>
      <c r="C1175" s="1587"/>
      <c r="D1175" s="1588">
        <v>4479500</v>
      </c>
      <c r="E1175" s="190">
        <v>9651304.1999999993</v>
      </c>
    </row>
    <row r="1176" spans="1:5" x14ac:dyDescent="0.25">
      <c r="A1176" s="498" t="s">
        <v>785</v>
      </c>
      <c r="B1176" s="1587">
        <v>2</v>
      </c>
      <c r="C1176" s="1587"/>
      <c r="D1176" s="1588">
        <v>4479500</v>
      </c>
      <c r="E1176" s="190">
        <v>9651304.1999999993</v>
      </c>
    </row>
    <row r="1177" spans="1:5" x14ac:dyDescent="0.25">
      <c r="A1177" s="496" t="s">
        <v>103</v>
      </c>
      <c r="B1177" s="1587">
        <v>4</v>
      </c>
      <c r="C1177" s="1587"/>
      <c r="D1177" s="1588">
        <v>9242250</v>
      </c>
      <c r="E1177" s="190">
        <v>9711998.5175000001</v>
      </c>
    </row>
    <row r="1178" spans="1:5" x14ac:dyDescent="0.25">
      <c r="A1178" s="497" t="s">
        <v>94</v>
      </c>
      <c r="B1178" s="1587">
        <v>2</v>
      </c>
      <c r="C1178" s="1587"/>
      <c r="D1178" s="1588">
        <v>9201000</v>
      </c>
      <c r="E1178" s="190">
        <v>9544992.8599999994</v>
      </c>
    </row>
    <row r="1179" spans="1:5" x14ac:dyDescent="0.25">
      <c r="A1179" s="498" t="s">
        <v>1286</v>
      </c>
      <c r="B1179" s="1587">
        <v>2</v>
      </c>
      <c r="C1179" s="1587"/>
      <c r="D1179" s="1588">
        <v>9201000</v>
      </c>
      <c r="E1179" s="190">
        <v>9544992.8599999994</v>
      </c>
    </row>
    <row r="1180" spans="1:5" x14ac:dyDescent="0.25">
      <c r="A1180" s="497" t="s">
        <v>109</v>
      </c>
      <c r="B1180" s="1587">
        <v>1</v>
      </c>
      <c r="C1180" s="1587"/>
      <c r="D1180" s="1588">
        <v>9267000</v>
      </c>
      <c r="E1180" s="190">
        <v>9654784.5999999996</v>
      </c>
    </row>
    <row r="1181" spans="1:5" x14ac:dyDescent="0.25">
      <c r="A1181" s="498" t="s">
        <v>791</v>
      </c>
      <c r="B1181" s="1587">
        <v>1</v>
      </c>
      <c r="C1181" s="1587"/>
      <c r="D1181" s="1588">
        <v>9267000</v>
      </c>
      <c r="E1181" s="190">
        <v>9654784.5999999996</v>
      </c>
    </row>
    <row r="1182" spans="1:5" x14ac:dyDescent="0.25">
      <c r="A1182" s="497" t="s">
        <v>1269</v>
      </c>
      <c r="B1182" s="1587">
        <v>1</v>
      </c>
      <c r="C1182" s="1587"/>
      <c r="D1182" s="1588">
        <v>9300000</v>
      </c>
      <c r="E1182" s="190">
        <v>10103223.75</v>
      </c>
    </row>
    <row r="1183" spans="1:5" x14ac:dyDescent="0.25">
      <c r="A1183" s="498" t="s">
        <v>682</v>
      </c>
      <c r="B1183" s="1587">
        <v>1</v>
      </c>
      <c r="C1183" s="1587"/>
      <c r="D1183" s="1588">
        <v>9300000</v>
      </c>
      <c r="E1183" s="190">
        <v>10103223.75</v>
      </c>
    </row>
    <row r="1184" spans="1:5" x14ac:dyDescent="0.25">
      <c r="A1184" s="1590">
        <v>105</v>
      </c>
      <c r="B1184" s="1587">
        <v>103</v>
      </c>
      <c r="C1184" s="1587">
        <v>5</v>
      </c>
      <c r="D1184" s="1588">
        <v>11437852.194270831</v>
      </c>
      <c r="E1184" s="190">
        <v>12224187.143205721</v>
      </c>
    </row>
    <row r="1185" spans="1:5" x14ac:dyDescent="0.25">
      <c r="A1185" s="496" t="s">
        <v>11</v>
      </c>
      <c r="B1185" s="1587">
        <v>30</v>
      </c>
      <c r="C1185" s="1587"/>
      <c r="D1185" s="1588">
        <v>9913217.7777777798</v>
      </c>
      <c r="E1185" s="190">
        <v>11613101.493555553</v>
      </c>
    </row>
    <row r="1186" spans="1:5" x14ac:dyDescent="0.25">
      <c r="A1186" s="497" t="s">
        <v>99</v>
      </c>
      <c r="B1186" s="1587">
        <v>3</v>
      </c>
      <c r="C1186" s="1587"/>
      <c r="D1186" s="1588">
        <v>8908250</v>
      </c>
      <c r="E1186" s="190">
        <v>9361730.1549999993</v>
      </c>
    </row>
    <row r="1187" spans="1:5" x14ac:dyDescent="0.25">
      <c r="A1187" s="498" t="s">
        <v>800</v>
      </c>
      <c r="B1187" s="1587">
        <v>3</v>
      </c>
      <c r="C1187" s="1587"/>
      <c r="D1187" s="1588">
        <v>8908250</v>
      </c>
      <c r="E1187" s="190">
        <v>9361730.1549999993</v>
      </c>
    </row>
    <row r="1188" spans="1:5" x14ac:dyDescent="0.25">
      <c r="A1188" s="497" t="s">
        <v>95</v>
      </c>
      <c r="B1188" s="1587">
        <v>6</v>
      </c>
      <c r="C1188" s="1587"/>
      <c r="D1188" s="1588">
        <v>10092500</v>
      </c>
      <c r="E1188" s="190">
        <v>15471995.765000001</v>
      </c>
    </row>
    <row r="1189" spans="1:5" x14ac:dyDescent="0.25">
      <c r="A1189" s="498" t="s">
        <v>101</v>
      </c>
      <c r="B1189" s="1587">
        <v>1</v>
      </c>
      <c r="C1189" s="1587"/>
      <c r="D1189" s="1588">
        <v>8119000</v>
      </c>
      <c r="E1189" s="190">
        <v>28300000</v>
      </c>
    </row>
    <row r="1190" spans="1:5" x14ac:dyDescent="0.25">
      <c r="A1190" s="498" t="s">
        <v>887</v>
      </c>
      <c r="B1190" s="1587">
        <v>1</v>
      </c>
      <c r="C1190" s="1587"/>
      <c r="D1190" s="1588">
        <v>9001000</v>
      </c>
      <c r="E1190" s="190">
        <v>9596594.8399999999</v>
      </c>
    </row>
    <row r="1191" spans="1:5" x14ac:dyDescent="0.25">
      <c r="A1191" s="498" t="s">
        <v>900</v>
      </c>
      <c r="B1191" s="1587">
        <v>4</v>
      </c>
      <c r="C1191" s="1587"/>
      <c r="D1191" s="1588">
        <v>11625000</v>
      </c>
      <c r="E1191" s="190">
        <v>11995694.109999999</v>
      </c>
    </row>
    <row r="1192" spans="1:5" x14ac:dyDescent="0.25">
      <c r="A1192" s="497" t="s">
        <v>84</v>
      </c>
      <c r="B1192" s="1587">
        <v>7</v>
      </c>
      <c r="C1192" s="1587"/>
      <c r="D1192" s="1588">
        <v>9881250</v>
      </c>
      <c r="E1192" s="190">
        <v>10198903.682499999</v>
      </c>
    </row>
    <row r="1193" spans="1:5" x14ac:dyDescent="0.25">
      <c r="A1193" s="498" t="s">
        <v>84</v>
      </c>
      <c r="B1193" s="1587">
        <v>4</v>
      </c>
      <c r="C1193" s="1587"/>
      <c r="D1193" s="1588">
        <v>11625000</v>
      </c>
      <c r="E1193" s="190">
        <v>11995694.109999999</v>
      </c>
    </row>
    <row r="1194" spans="1:5" x14ac:dyDescent="0.25">
      <c r="A1194" s="498" t="s">
        <v>1010</v>
      </c>
      <c r="B1194" s="1587">
        <v>1</v>
      </c>
      <c r="C1194" s="1587"/>
      <c r="D1194" s="1588">
        <v>9300000</v>
      </c>
      <c r="E1194" s="190">
        <v>9599973.5399999991</v>
      </c>
    </row>
    <row r="1195" spans="1:5" x14ac:dyDescent="0.25">
      <c r="A1195" s="498" t="s">
        <v>1011</v>
      </c>
      <c r="B1195" s="1587">
        <v>1</v>
      </c>
      <c r="C1195" s="1587"/>
      <c r="D1195" s="1588">
        <v>9300000</v>
      </c>
      <c r="E1195" s="190">
        <v>9599973.5399999991</v>
      </c>
    </row>
    <row r="1196" spans="1:5" x14ac:dyDescent="0.25">
      <c r="A1196" s="498" t="s">
        <v>1245</v>
      </c>
      <c r="B1196" s="1587">
        <v>1</v>
      </c>
      <c r="C1196" s="1587"/>
      <c r="D1196" s="1588">
        <v>9300000</v>
      </c>
      <c r="E1196" s="190">
        <v>9599973.5399999991</v>
      </c>
    </row>
    <row r="1197" spans="1:5" x14ac:dyDescent="0.25">
      <c r="A1197" s="497" t="s">
        <v>523</v>
      </c>
      <c r="B1197" s="1587">
        <v>14</v>
      </c>
      <c r="C1197" s="1587"/>
      <c r="D1197" s="1588">
        <v>10197353.333333334</v>
      </c>
      <c r="E1197" s="190">
        <v>10557892.860666666</v>
      </c>
    </row>
    <row r="1198" spans="1:5" x14ac:dyDescent="0.25">
      <c r="A1198" s="498" t="s">
        <v>523</v>
      </c>
      <c r="B1198" s="1587">
        <v>11</v>
      </c>
      <c r="C1198" s="1587"/>
      <c r="D1198" s="1588">
        <v>9218383.3333333358</v>
      </c>
      <c r="E1198" s="190">
        <v>9599051.2716666646</v>
      </c>
    </row>
    <row r="1199" spans="1:5" x14ac:dyDescent="0.25">
      <c r="A1199" s="498" t="s">
        <v>961</v>
      </c>
      <c r="B1199" s="1587">
        <v>1</v>
      </c>
      <c r="C1199" s="1587"/>
      <c r="D1199" s="1588">
        <v>9300000</v>
      </c>
      <c r="E1199" s="190">
        <v>9599973.5399999991</v>
      </c>
    </row>
    <row r="1200" spans="1:5" x14ac:dyDescent="0.25">
      <c r="A1200" s="498" t="s">
        <v>1012</v>
      </c>
      <c r="B1200" s="1587">
        <v>1</v>
      </c>
      <c r="C1200" s="1587"/>
      <c r="D1200" s="1588">
        <v>9300000</v>
      </c>
      <c r="E1200" s="190">
        <v>9599973.5399999991</v>
      </c>
    </row>
    <row r="1201" spans="1:5" x14ac:dyDescent="0.25">
      <c r="A1201" s="498" t="s">
        <v>1160</v>
      </c>
      <c r="B1201" s="1587">
        <v>1</v>
      </c>
      <c r="C1201" s="1587"/>
      <c r="D1201" s="1588">
        <v>13950000</v>
      </c>
      <c r="E1201" s="190">
        <v>14391414.68</v>
      </c>
    </row>
    <row r="1202" spans="1:5" x14ac:dyDescent="0.25">
      <c r="A1202" s="496" t="s">
        <v>73</v>
      </c>
      <c r="B1202" s="1587">
        <v>10</v>
      </c>
      <c r="C1202" s="1587"/>
      <c r="D1202" s="1588">
        <v>10168187.5</v>
      </c>
      <c r="E1202" s="190">
        <v>10488501.092499997</v>
      </c>
    </row>
    <row r="1203" spans="1:5" x14ac:dyDescent="0.25">
      <c r="A1203" s="497" t="s">
        <v>622</v>
      </c>
      <c r="B1203" s="1587">
        <v>4</v>
      </c>
      <c r="C1203" s="1587"/>
      <c r="D1203" s="1588">
        <v>11615166.666666666</v>
      </c>
      <c r="E1203" s="190">
        <v>11969380.359999999</v>
      </c>
    </row>
    <row r="1204" spans="1:5" x14ac:dyDescent="0.25">
      <c r="A1204" s="498" t="s">
        <v>1046</v>
      </c>
      <c r="B1204" s="1587">
        <v>1</v>
      </c>
      <c r="C1204" s="1587"/>
      <c r="D1204" s="1588">
        <v>9300000</v>
      </c>
      <c r="E1204" s="190">
        <v>9599973.5399999991</v>
      </c>
    </row>
    <row r="1205" spans="1:5" x14ac:dyDescent="0.25">
      <c r="A1205" s="498" t="s">
        <v>1268</v>
      </c>
      <c r="B1205" s="1587">
        <v>3</v>
      </c>
      <c r="C1205" s="1587"/>
      <c r="D1205" s="1588">
        <v>12772750</v>
      </c>
      <c r="E1205" s="190">
        <v>13154083.77</v>
      </c>
    </row>
    <row r="1206" spans="1:5" x14ac:dyDescent="0.25">
      <c r="A1206" s="497" t="s">
        <v>783</v>
      </c>
      <c r="B1206" s="1587">
        <v>1</v>
      </c>
      <c r="C1206" s="1587"/>
      <c r="D1206" s="1588">
        <v>9300000</v>
      </c>
      <c r="E1206" s="190">
        <v>9599973.5</v>
      </c>
    </row>
    <row r="1207" spans="1:5" x14ac:dyDescent="0.25">
      <c r="A1207" s="498" t="s">
        <v>784</v>
      </c>
      <c r="B1207" s="1587">
        <v>1</v>
      </c>
      <c r="C1207" s="1587"/>
      <c r="D1207" s="1588">
        <v>9300000</v>
      </c>
      <c r="E1207" s="190">
        <v>9599973.5</v>
      </c>
    </row>
    <row r="1208" spans="1:5" x14ac:dyDescent="0.25">
      <c r="A1208" s="497" t="s">
        <v>888</v>
      </c>
      <c r="B1208" s="1587">
        <v>4</v>
      </c>
      <c r="C1208" s="1587"/>
      <c r="D1208" s="1588">
        <v>9300000</v>
      </c>
      <c r="E1208" s="190">
        <v>9599973.5399999991</v>
      </c>
    </row>
    <row r="1209" spans="1:5" x14ac:dyDescent="0.25">
      <c r="A1209" s="498" t="s">
        <v>906</v>
      </c>
      <c r="B1209" s="1587">
        <v>1</v>
      </c>
      <c r="C1209" s="1587"/>
      <c r="D1209" s="1588">
        <v>9300000</v>
      </c>
      <c r="E1209" s="190">
        <v>9599973.5399999991</v>
      </c>
    </row>
    <row r="1210" spans="1:5" x14ac:dyDescent="0.25">
      <c r="A1210" s="498" t="s">
        <v>996</v>
      </c>
      <c r="B1210" s="1587">
        <v>3</v>
      </c>
      <c r="C1210" s="1587"/>
      <c r="D1210" s="1588">
        <v>9300000</v>
      </c>
      <c r="E1210" s="190">
        <v>9599973.5399999991</v>
      </c>
    </row>
    <row r="1211" spans="1:5" x14ac:dyDescent="0.25">
      <c r="A1211" s="497" t="s">
        <v>890</v>
      </c>
      <c r="B1211" s="1587">
        <v>1</v>
      </c>
      <c r="C1211" s="1587"/>
      <c r="D1211" s="1588">
        <v>9300000</v>
      </c>
      <c r="E1211" s="190">
        <v>9599973.5399999991</v>
      </c>
    </row>
    <row r="1212" spans="1:5" x14ac:dyDescent="0.25">
      <c r="A1212" s="498" t="s">
        <v>1278</v>
      </c>
      <c r="B1212" s="1587">
        <v>1</v>
      </c>
      <c r="C1212" s="1587"/>
      <c r="D1212" s="1588">
        <v>9300000</v>
      </c>
      <c r="E1212" s="190">
        <v>9599973.5399999991</v>
      </c>
    </row>
    <row r="1213" spans="1:5" x14ac:dyDescent="0.25">
      <c r="A1213" s="496" t="s">
        <v>105</v>
      </c>
      <c r="B1213" s="1587"/>
      <c r="C1213" s="1587">
        <v>5</v>
      </c>
      <c r="D1213" s="1588">
        <v>19128928.550000001</v>
      </c>
      <c r="E1213" s="190">
        <v>19277398.786249999</v>
      </c>
    </row>
    <row r="1214" spans="1:5" x14ac:dyDescent="0.25">
      <c r="A1214" s="497" t="s">
        <v>107</v>
      </c>
      <c r="B1214" s="1587"/>
      <c r="C1214" s="1587">
        <v>5</v>
      </c>
      <c r="D1214" s="1588">
        <v>19128928.550000001</v>
      </c>
      <c r="E1214" s="190">
        <v>19277398.786249999</v>
      </c>
    </row>
    <row r="1215" spans="1:5" x14ac:dyDescent="0.25">
      <c r="A1215" s="498" t="s">
        <v>76</v>
      </c>
      <c r="B1215" s="1587"/>
      <c r="C1215" s="1587">
        <v>4</v>
      </c>
      <c r="D1215" s="1588">
        <v>20092510.780000001</v>
      </c>
      <c r="E1215" s="190">
        <v>20232982.392499998</v>
      </c>
    </row>
    <row r="1216" spans="1:5" x14ac:dyDescent="0.25">
      <c r="A1216" s="498" t="s">
        <v>92</v>
      </c>
      <c r="B1216" s="1587"/>
      <c r="C1216" s="1587">
        <v>1</v>
      </c>
      <c r="D1216" s="1588">
        <v>18165346.32</v>
      </c>
      <c r="E1216" s="190">
        <v>18321815.18</v>
      </c>
    </row>
    <row r="1217" spans="1:5" x14ac:dyDescent="0.25">
      <c r="A1217" s="496" t="s">
        <v>74</v>
      </c>
      <c r="B1217" s="1587">
        <v>49</v>
      </c>
      <c r="C1217" s="1587"/>
      <c r="D1217" s="1588">
        <v>11897497.222222222</v>
      </c>
      <c r="E1217" s="190">
        <v>12489992.0372</v>
      </c>
    </row>
    <row r="1218" spans="1:5" x14ac:dyDescent="0.25">
      <c r="A1218" s="497" t="s">
        <v>72</v>
      </c>
      <c r="B1218" s="1587">
        <v>9</v>
      </c>
      <c r="C1218" s="1587"/>
      <c r="D1218" s="1588">
        <v>11515214.285714285</v>
      </c>
      <c r="E1218" s="190">
        <v>11968139.78142857</v>
      </c>
    </row>
    <row r="1219" spans="1:5" x14ac:dyDescent="0.25">
      <c r="A1219" s="498" t="s">
        <v>796</v>
      </c>
      <c r="B1219" s="1587">
        <v>3</v>
      </c>
      <c r="C1219" s="1587"/>
      <c r="D1219" s="1588">
        <v>9275250</v>
      </c>
      <c r="E1219" s="190">
        <v>9599693.8649999984</v>
      </c>
    </row>
    <row r="1220" spans="1:5" x14ac:dyDescent="0.25">
      <c r="A1220" s="498" t="s">
        <v>885</v>
      </c>
      <c r="B1220" s="1587">
        <v>2</v>
      </c>
      <c r="C1220" s="1587"/>
      <c r="D1220" s="1588">
        <v>13950000</v>
      </c>
      <c r="E1220" s="190">
        <v>14338787.18</v>
      </c>
    </row>
    <row r="1221" spans="1:5" x14ac:dyDescent="0.25">
      <c r="A1221" s="498" t="s">
        <v>72</v>
      </c>
      <c r="B1221" s="1587">
        <v>1</v>
      </c>
      <c r="C1221" s="1587"/>
      <c r="D1221" s="1588">
        <v>8581000</v>
      </c>
      <c r="E1221" s="190">
        <v>9591848.8399999999</v>
      </c>
    </row>
    <row r="1222" spans="1:5" x14ac:dyDescent="0.25">
      <c r="A1222" s="498" t="s">
        <v>1206</v>
      </c>
      <c r="B1222" s="1587">
        <v>3</v>
      </c>
      <c r="C1222" s="1587"/>
      <c r="D1222" s="1588">
        <v>12787500</v>
      </c>
      <c r="E1222" s="190">
        <v>13154083.77</v>
      </c>
    </row>
    <row r="1223" spans="1:5" x14ac:dyDescent="0.25">
      <c r="A1223" s="497" t="s">
        <v>87</v>
      </c>
      <c r="B1223" s="1587">
        <v>15</v>
      </c>
      <c r="C1223" s="1587"/>
      <c r="D1223" s="1588">
        <v>11407714.285714285</v>
      </c>
      <c r="E1223" s="190">
        <v>12620740.710857144</v>
      </c>
    </row>
    <row r="1224" spans="1:5" x14ac:dyDescent="0.25">
      <c r="A1224" s="498" t="s">
        <v>892</v>
      </c>
      <c r="B1224" s="1587">
        <v>8</v>
      </c>
      <c r="C1224" s="1587"/>
      <c r="D1224" s="1588">
        <v>13020000</v>
      </c>
      <c r="E1224" s="190">
        <v>13864914.058</v>
      </c>
    </row>
    <row r="1225" spans="1:5" x14ac:dyDescent="0.25">
      <c r="A1225" s="498" t="s">
        <v>1027</v>
      </c>
      <c r="B1225" s="1587">
        <v>1</v>
      </c>
      <c r="C1225" s="1587"/>
      <c r="D1225" s="1588">
        <v>9208000</v>
      </c>
      <c r="E1225" s="190">
        <v>9599973.5399999991</v>
      </c>
    </row>
    <row r="1226" spans="1:5" x14ac:dyDescent="0.25">
      <c r="A1226" s="498" t="s">
        <v>1158</v>
      </c>
      <c r="B1226" s="1587">
        <v>2</v>
      </c>
      <c r="C1226" s="1587"/>
      <c r="D1226" s="1588">
        <v>8353000</v>
      </c>
      <c r="E1226" s="190">
        <v>11168904.48</v>
      </c>
    </row>
    <row r="1227" spans="1:5" x14ac:dyDescent="0.25">
      <c r="A1227" s="498" t="s">
        <v>1280</v>
      </c>
      <c r="B1227" s="1587">
        <v>4</v>
      </c>
      <c r="C1227" s="1587"/>
      <c r="D1227" s="1588">
        <v>13950000</v>
      </c>
      <c r="E1227" s="190">
        <v>14338787.18</v>
      </c>
    </row>
    <row r="1228" spans="1:5" x14ac:dyDescent="0.25">
      <c r="A1228" s="497" t="s">
        <v>97</v>
      </c>
      <c r="B1228" s="1587">
        <v>2</v>
      </c>
      <c r="C1228" s="1587"/>
      <c r="D1228" s="1588">
        <v>13950000</v>
      </c>
      <c r="E1228" s="190">
        <v>14338787.18</v>
      </c>
    </row>
    <row r="1229" spans="1:5" x14ac:dyDescent="0.25">
      <c r="A1229" s="498" t="s">
        <v>603</v>
      </c>
      <c r="B1229" s="1587">
        <v>2</v>
      </c>
      <c r="C1229" s="1587"/>
      <c r="D1229" s="1588">
        <v>13950000</v>
      </c>
      <c r="E1229" s="190">
        <v>14338787.18</v>
      </c>
    </row>
    <row r="1230" spans="1:5" x14ac:dyDescent="0.25">
      <c r="A1230" s="497" t="s">
        <v>75</v>
      </c>
      <c r="B1230" s="1587">
        <v>2</v>
      </c>
      <c r="C1230" s="1587"/>
      <c r="D1230" s="1588">
        <v>9300000</v>
      </c>
      <c r="E1230" s="190">
        <v>9599973.5399999991</v>
      </c>
    </row>
    <row r="1231" spans="1:5" x14ac:dyDescent="0.25">
      <c r="A1231" s="498" t="s">
        <v>1384</v>
      </c>
      <c r="B1231" s="1587">
        <v>2</v>
      </c>
      <c r="C1231" s="1587"/>
      <c r="D1231" s="1588">
        <v>9300000</v>
      </c>
      <c r="E1231" s="190">
        <v>9599973.5399999991</v>
      </c>
    </row>
    <row r="1232" spans="1:5" x14ac:dyDescent="0.25">
      <c r="A1232" s="497" t="s">
        <v>74</v>
      </c>
      <c r="B1232" s="1587">
        <v>2</v>
      </c>
      <c r="C1232" s="1587"/>
      <c r="D1232" s="1588">
        <v>13950000</v>
      </c>
      <c r="E1232" s="190">
        <v>14338787.18</v>
      </c>
    </row>
    <row r="1233" spans="1:5" x14ac:dyDescent="0.25">
      <c r="A1233" s="498" t="s">
        <v>1029</v>
      </c>
      <c r="B1233" s="1587">
        <v>2</v>
      </c>
      <c r="C1233" s="1587"/>
      <c r="D1233" s="1588">
        <v>13950000</v>
      </c>
      <c r="E1233" s="190">
        <v>14338787.18</v>
      </c>
    </row>
    <row r="1234" spans="1:5" x14ac:dyDescent="0.25">
      <c r="A1234" s="497" t="s">
        <v>785</v>
      </c>
      <c r="B1234" s="1587">
        <v>3</v>
      </c>
      <c r="C1234" s="1587"/>
      <c r="D1234" s="1588">
        <v>9256333.3333333302</v>
      </c>
      <c r="E1234" s="190">
        <v>9599480.1066666692</v>
      </c>
    </row>
    <row r="1235" spans="1:5" x14ac:dyDescent="0.25">
      <c r="A1235" s="498" t="s">
        <v>785</v>
      </c>
      <c r="B1235" s="1587">
        <v>3</v>
      </c>
      <c r="C1235" s="1587"/>
      <c r="D1235" s="1588">
        <v>9256333.3333333302</v>
      </c>
      <c r="E1235" s="190">
        <v>9599480.1066666692</v>
      </c>
    </row>
    <row r="1236" spans="1:5" x14ac:dyDescent="0.25">
      <c r="A1236" s="497" t="s">
        <v>786</v>
      </c>
      <c r="B1236" s="1587">
        <v>5</v>
      </c>
      <c r="C1236" s="1587"/>
      <c r="D1236" s="1588">
        <v>11561166.666666666</v>
      </c>
      <c r="E1236" s="190">
        <v>11968659.043333331</v>
      </c>
    </row>
    <row r="1237" spans="1:5" x14ac:dyDescent="0.25">
      <c r="A1237" s="498" t="s">
        <v>955</v>
      </c>
      <c r="B1237" s="1587">
        <v>3</v>
      </c>
      <c r="C1237" s="1587"/>
      <c r="D1237" s="1588">
        <v>12787500</v>
      </c>
      <c r="E1237" s="190">
        <v>13154083.77</v>
      </c>
    </row>
    <row r="1238" spans="1:5" x14ac:dyDescent="0.25">
      <c r="A1238" s="498" t="s">
        <v>1253</v>
      </c>
      <c r="B1238" s="1587">
        <v>2</v>
      </c>
      <c r="C1238" s="1587"/>
      <c r="D1238" s="1588">
        <v>9108500</v>
      </c>
      <c r="E1238" s="190">
        <v>9597809.5899999999</v>
      </c>
    </row>
    <row r="1239" spans="1:5" x14ac:dyDescent="0.25">
      <c r="A1239" s="497" t="s">
        <v>954</v>
      </c>
      <c r="B1239" s="1587">
        <v>4</v>
      </c>
      <c r="C1239" s="1587"/>
      <c r="D1239" s="1588">
        <v>13950000</v>
      </c>
      <c r="E1239" s="190">
        <v>14338787.18</v>
      </c>
    </row>
    <row r="1240" spans="1:5" x14ac:dyDescent="0.25">
      <c r="A1240" s="498" t="s">
        <v>1103</v>
      </c>
      <c r="B1240" s="1587">
        <v>2</v>
      </c>
      <c r="C1240" s="1587"/>
      <c r="D1240" s="1588">
        <v>13950000</v>
      </c>
      <c r="E1240" s="190">
        <v>14338787.18</v>
      </c>
    </row>
    <row r="1241" spans="1:5" x14ac:dyDescent="0.25">
      <c r="A1241" s="498" t="s">
        <v>1435</v>
      </c>
      <c r="B1241" s="1587">
        <v>2</v>
      </c>
      <c r="C1241" s="1587"/>
      <c r="D1241" s="1588">
        <v>13950000</v>
      </c>
      <c r="E1241" s="190">
        <v>14338787.18</v>
      </c>
    </row>
    <row r="1242" spans="1:5" x14ac:dyDescent="0.25">
      <c r="A1242" s="497" t="s">
        <v>1018</v>
      </c>
      <c r="B1242" s="1587">
        <v>7</v>
      </c>
      <c r="C1242" s="1587"/>
      <c r="D1242" s="1588">
        <v>11162291.666666649</v>
      </c>
      <c r="E1242" s="190">
        <v>11580947.95666665</v>
      </c>
    </row>
    <row r="1243" spans="1:5" x14ac:dyDescent="0.25">
      <c r="A1243" s="498" t="s">
        <v>1018</v>
      </c>
      <c r="B1243" s="1587">
        <v>7</v>
      </c>
      <c r="C1243" s="1587"/>
      <c r="D1243" s="1588">
        <v>11162291.666666649</v>
      </c>
      <c r="E1243" s="190">
        <v>11580947.95666665</v>
      </c>
    </row>
    <row r="1244" spans="1:5" x14ac:dyDescent="0.25">
      <c r="A1244" s="496" t="s">
        <v>103</v>
      </c>
      <c r="B1244" s="1587">
        <v>14</v>
      </c>
      <c r="C1244" s="1587"/>
      <c r="D1244" s="1588">
        <v>11866222.222222222</v>
      </c>
      <c r="E1244" s="190">
        <v>12332098.592592588</v>
      </c>
    </row>
    <row r="1245" spans="1:5" x14ac:dyDescent="0.25">
      <c r="A1245" s="497" t="s">
        <v>109</v>
      </c>
      <c r="B1245" s="1587">
        <v>14</v>
      </c>
      <c r="C1245" s="1587"/>
      <c r="D1245" s="1588">
        <v>11866222.222222222</v>
      </c>
      <c r="E1245" s="190">
        <v>12332098.592592588</v>
      </c>
    </row>
    <row r="1246" spans="1:5" x14ac:dyDescent="0.25">
      <c r="A1246" s="498" t="s">
        <v>82</v>
      </c>
      <c r="B1246" s="1587">
        <v>1</v>
      </c>
      <c r="C1246" s="1587"/>
      <c r="D1246" s="1588">
        <v>13950000</v>
      </c>
      <c r="E1246" s="190">
        <v>14391414.68</v>
      </c>
    </row>
    <row r="1247" spans="1:5" x14ac:dyDescent="0.25">
      <c r="A1247" s="498" t="s">
        <v>791</v>
      </c>
      <c r="B1247" s="1587">
        <v>1</v>
      </c>
      <c r="C1247" s="1587"/>
      <c r="D1247" s="1588">
        <v>8371000</v>
      </c>
      <c r="E1247" s="190">
        <v>9599973.5399999991</v>
      </c>
    </row>
    <row r="1248" spans="1:5" x14ac:dyDescent="0.25">
      <c r="A1248" s="498" t="s">
        <v>801</v>
      </c>
      <c r="B1248" s="1587">
        <v>1</v>
      </c>
      <c r="C1248" s="1587"/>
      <c r="D1248" s="1588">
        <v>13950000</v>
      </c>
      <c r="E1248" s="190">
        <v>14391414.68</v>
      </c>
    </row>
    <row r="1249" spans="1:5" x14ac:dyDescent="0.25">
      <c r="A1249" s="498" t="s">
        <v>886</v>
      </c>
      <c r="B1249" s="1587">
        <v>5</v>
      </c>
      <c r="C1249" s="1587"/>
      <c r="D1249" s="1588">
        <v>13175000</v>
      </c>
      <c r="E1249" s="190">
        <v>13548984.90666665</v>
      </c>
    </row>
    <row r="1250" spans="1:5" x14ac:dyDescent="0.25">
      <c r="A1250" s="498" t="s">
        <v>893</v>
      </c>
      <c r="B1250" s="1587">
        <v>3</v>
      </c>
      <c r="C1250" s="1587"/>
      <c r="D1250" s="1588">
        <v>12787500</v>
      </c>
      <c r="E1250" s="190">
        <v>13154083.77</v>
      </c>
    </row>
    <row r="1251" spans="1:5" x14ac:dyDescent="0.25">
      <c r="A1251" s="498" t="s">
        <v>958</v>
      </c>
      <c r="B1251" s="1587">
        <v>1</v>
      </c>
      <c r="C1251" s="1587"/>
      <c r="D1251" s="1588">
        <v>9300000</v>
      </c>
      <c r="E1251" s="190">
        <v>9599973.5399999991</v>
      </c>
    </row>
    <row r="1252" spans="1:5" x14ac:dyDescent="0.25">
      <c r="A1252" s="498" t="s">
        <v>1287</v>
      </c>
      <c r="B1252" s="1587">
        <v>2</v>
      </c>
      <c r="C1252" s="1587"/>
      <c r="D1252" s="1588">
        <v>9300000</v>
      </c>
      <c r="E1252" s="190">
        <v>9599973.5399999991</v>
      </c>
    </row>
    <row r="1253" spans="1:5" x14ac:dyDescent="0.25">
      <c r="A1253" s="1590">
        <v>92</v>
      </c>
      <c r="B1253" s="1587">
        <v>6</v>
      </c>
      <c r="C1253" s="1587"/>
      <c r="D1253" s="1588">
        <v>9245833.333333334</v>
      </c>
      <c r="E1253" s="190">
        <v>11147166.666666666</v>
      </c>
    </row>
    <row r="1254" spans="1:5" x14ac:dyDescent="0.25">
      <c r="A1254" s="496" t="s">
        <v>103</v>
      </c>
      <c r="B1254" s="1587">
        <v>6</v>
      </c>
      <c r="C1254" s="1587"/>
      <c r="D1254" s="1588">
        <v>9245833.333333334</v>
      </c>
      <c r="E1254" s="190">
        <v>11147166.666666666</v>
      </c>
    </row>
    <row r="1255" spans="1:5" x14ac:dyDescent="0.25">
      <c r="A1255" s="497" t="s">
        <v>790</v>
      </c>
      <c r="B1255" s="1587">
        <v>2</v>
      </c>
      <c r="C1255" s="1587"/>
      <c r="D1255" s="1588">
        <v>9203500</v>
      </c>
      <c r="E1255" s="190">
        <v>14394000</v>
      </c>
    </row>
    <row r="1256" spans="1:5" x14ac:dyDescent="0.25">
      <c r="A1256" s="498" t="s">
        <v>1154</v>
      </c>
      <c r="B1256" s="1587">
        <v>1</v>
      </c>
      <c r="C1256" s="1587"/>
      <c r="D1256" s="1588">
        <v>9280000</v>
      </c>
      <c r="E1256" s="190">
        <v>9524000</v>
      </c>
    </row>
    <row r="1257" spans="1:5" x14ac:dyDescent="0.25">
      <c r="A1257" s="498" t="s">
        <v>1188</v>
      </c>
      <c r="B1257" s="1587">
        <v>1</v>
      </c>
      <c r="C1257" s="1587"/>
      <c r="D1257" s="1588">
        <v>9127000</v>
      </c>
      <c r="E1257" s="190">
        <v>19264000</v>
      </c>
    </row>
    <row r="1258" spans="1:5" x14ac:dyDescent="0.25">
      <c r="A1258" s="497" t="s">
        <v>1030</v>
      </c>
      <c r="B1258" s="1587">
        <v>4</v>
      </c>
      <c r="C1258" s="1587"/>
      <c r="D1258" s="1588">
        <v>9267000</v>
      </c>
      <c r="E1258" s="190">
        <v>9523750</v>
      </c>
    </row>
    <row r="1259" spans="1:5" x14ac:dyDescent="0.25">
      <c r="A1259" s="498" t="s">
        <v>682</v>
      </c>
      <c r="B1259" s="1587">
        <v>2</v>
      </c>
      <c r="C1259" s="1587"/>
      <c r="D1259" s="1588">
        <v>9300000</v>
      </c>
      <c r="E1259" s="190">
        <v>9523000</v>
      </c>
    </row>
    <row r="1260" spans="1:5" x14ac:dyDescent="0.25">
      <c r="A1260" s="498" t="s">
        <v>1442</v>
      </c>
      <c r="B1260" s="1587">
        <v>1</v>
      </c>
      <c r="C1260" s="1587"/>
      <c r="D1260" s="1588">
        <v>9241000</v>
      </c>
      <c r="E1260" s="190">
        <v>9523000</v>
      </c>
    </row>
    <row r="1261" spans="1:5" x14ac:dyDescent="0.25">
      <c r="A1261" s="498" t="s">
        <v>1443</v>
      </c>
      <c r="B1261" s="1587">
        <v>1</v>
      </c>
      <c r="C1261" s="1587"/>
      <c r="D1261" s="1588">
        <v>9227000</v>
      </c>
      <c r="E1261" s="190">
        <v>9526000</v>
      </c>
    </row>
    <row r="1262" spans="1:5" x14ac:dyDescent="0.25">
      <c r="A1262" s="1590">
        <v>108</v>
      </c>
      <c r="B1262" s="1587">
        <v>17</v>
      </c>
      <c r="C1262" s="1587"/>
      <c r="D1262" s="1588">
        <v>8877266.666666666</v>
      </c>
      <c r="E1262" s="190">
        <v>11406261.654000001</v>
      </c>
    </row>
    <row r="1263" spans="1:5" x14ac:dyDescent="0.25">
      <c r="A1263" s="496" t="s">
        <v>11</v>
      </c>
      <c r="B1263" s="1587">
        <v>1</v>
      </c>
      <c r="C1263" s="1587"/>
      <c r="D1263" s="1588">
        <v>9300000</v>
      </c>
      <c r="E1263" s="190">
        <v>9530000</v>
      </c>
    </row>
    <row r="1264" spans="1:5" x14ac:dyDescent="0.25">
      <c r="A1264" s="497" t="s">
        <v>84</v>
      </c>
      <c r="B1264" s="1587">
        <v>1</v>
      </c>
      <c r="C1264" s="1587"/>
      <c r="D1264" s="1588">
        <v>9300000</v>
      </c>
      <c r="E1264" s="190">
        <v>9530000</v>
      </c>
    </row>
    <row r="1265" spans="1:5" x14ac:dyDescent="0.25">
      <c r="A1265" s="498" t="s">
        <v>1009</v>
      </c>
      <c r="B1265" s="1587">
        <v>1</v>
      </c>
      <c r="C1265" s="1587"/>
      <c r="D1265" s="1588">
        <v>9300000</v>
      </c>
      <c r="E1265" s="190">
        <v>9530000</v>
      </c>
    </row>
    <row r="1266" spans="1:5" x14ac:dyDescent="0.25">
      <c r="A1266" s="496" t="s">
        <v>12</v>
      </c>
      <c r="B1266" s="1587">
        <v>12</v>
      </c>
      <c r="C1266" s="1587"/>
      <c r="D1266" s="1588">
        <v>9031700</v>
      </c>
      <c r="E1266" s="190">
        <v>9200200</v>
      </c>
    </row>
    <row r="1267" spans="1:5" x14ac:dyDescent="0.25">
      <c r="A1267" s="497" t="s">
        <v>376</v>
      </c>
      <c r="B1267" s="1587">
        <v>3</v>
      </c>
      <c r="C1267" s="1587"/>
      <c r="D1267" s="1588">
        <v>9130666.666666666</v>
      </c>
      <c r="E1267" s="190">
        <v>9285666.666666666</v>
      </c>
    </row>
    <row r="1268" spans="1:5" x14ac:dyDescent="0.25">
      <c r="A1268" s="498" t="s">
        <v>376</v>
      </c>
      <c r="B1268" s="1587">
        <v>1</v>
      </c>
      <c r="C1268" s="1587"/>
      <c r="D1268" s="1588">
        <v>8917000</v>
      </c>
      <c r="E1268" s="190">
        <v>9125000</v>
      </c>
    </row>
    <row r="1269" spans="1:5" x14ac:dyDescent="0.25">
      <c r="A1269" s="498" t="s">
        <v>1321</v>
      </c>
      <c r="B1269" s="1587">
        <v>1</v>
      </c>
      <c r="C1269" s="1587"/>
      <c r="D1269" s="1588">
        <v>9175000</v>
      </c>
      <c r="E1269" s="190">
        <v>9432000</v>
      </c>
    </row>
    <row r="1270" spans="1:5" x14ac:dyDescent="0.25">
      <c r="A1270" s="498" t="s">
        <v>1385</v>
      </c>
      <c r="B1270" s="1587">
        <v>1</v>
      </c>
      <c r="C1270" s="1587"/>
      <c r="D1270" s="1588">
        <v>9300000</v>
      </c>
      <c r="E1270" s="190">
        <v>9300000</v>
      </c>
    </row>
    <row r="1271" spans="1:5" x14ac:dyDescent="0.25">
      <c r="A1271" s="497" t="s">
        <v>85</v>
      </c>
      <c r="B1271" s="1587">
        <v>1</v>
      </c>
      <c r="C1271" s="1587"/>
      <c r="D1271" s="1588">
        <v>9188000</v>
      </c>
      <c r="E1271" s="190">
        <v>9530000</v>
      </c>
    </row>
    <row r="1272" spans="1:5" x14ac:dyDescent="0.25">
      <c r="A1272" s="498" t="s">
        <v>1201</v>
      </c>
      <c r="B1272" s="1587">
        <v>1</v>
      </c>
      <c r="C1272" s="1587"/>
      <c r="D1272" s="1588">
        <v>9188000</v>
      </c>
      <c r="E1272" s="190">
        <v>9530000</v>
      </c>
    </row>
    <row r="1273" spans="1:5" x14ac:dyDescent="0.25">
      <c r="A1273" s="497" t="s">
        <v>12</v>
      </c>
      <c r="B1273" s="1587">
        <v>5</v>
      </c>
      <c r="C1273" s="1587"/>
      <c r="D1273" s="1588">
        <v>8852000</v>
      </c>
      <c r="E1273" s="190">
        <v>8984666.666666666</v>
      </c>
    </row>
    <row r="1274" spans="1:5" x14ac:dyDescent="0.25">
      <c r="A1274" s="498" t="s">
        <v>959</v>
      </c>
      <c r="B1274" s="1587">
        <v>2</v>
      </c>
      <c r="C1274" s="1587"/>
      <c r="D1274" s="1588">
        <v>8323500</v>
      </c>
      <c r="E1274" s="190">
        <v>8448500</v>
      </c>
    </row>
    <row r="1275" spans="1:5" x14ac:dyDescent="0.25">
      <c r="A1275" s="498" t="s">
        <v>1040</v>
      </c>
      <c r="B1275" s="1587">
        <v>1</v>
      </c>
      <c r="C1275" s="1587"/>
      <c r="D1275" s="1588">
        <v>9293000</v>
      </c>
      <c r="E1275" s="190">
        <v>9293000</v>
      </c>
    </row>
    <row r="1276" spans="1:5" x14ac:dyDescent="0.25">
      <c r="A1276" s="498" t="s">
        <v>1364</v>
      </c>
      <c r="B1276" s="1587">
        <v>2</v>
      </c>
      <c r="C1276" s="1587"/>
      <c r="D1276" s="1588">
        <v>8939500</v>
      </c>
      <c r="E1276" s="190">
        <v>9212500</v>
      </c>
    </row>
    <row r="1277" spans="1:5" x14ac:dyDescent="0.25">
      <c r="A1277" s="497" t="s">
        <v>882</v>
      </c>
      <c r="B1277" s="1587">
        <v>1</v>
      </c>
      <c r="C1277" s="1587"/>
      <c r="D1277" s="1588">
        <v>9300000</v>
      </c>
      <c r="E1277" s="190">
        <v>9300000</v>
      </c>
    </row>
    <row r="1278" spans="1:5" x14ac:dyDescent="0.25">
      <c r="A1278" s="498" t="s">
        <v>1248</v>
      </c>
      <c r="B1278" s="1587">
        <v>1</v>
      </c>
      <c r="C1278" s="1587"/>
      <c r="D1278" s="1588">
        <v>9300000</v>
      </c>
      <c r="E1278" s="190">
        <v>9300000</v>
      </c>
    </row>
    <row r="1279" spans="1:5" x14ac:dyDescent="0.25">
      <c r="A1279" s="497" t="s">
        <v>952</v>
      </c>
      <c r="B1279" s="1587">
        <v>2</v>
      </c>
      <c r="C1279" s="1587"/>
      <c r="D1279" s="1588">
        <v>8940500</v>
      </c>
      <c r="E1279" s="190">
        <v>9180500</v>
      </c>
    </row>
    <row r="1280" spans="1:5" x14ac:dyDescent="0.25">
      <c r="A1280" s="498" t="s">
        <v>548</v>
      </c>
      <c r="B1280" s="1587">
        <v>1</v>
      </c>
      <c r="C1280" s="1587"/>
      <c r="D1280" s="1588">
        <v>9300000</v>
      </c>
      <c r="E1280" s="190">
        <v>9550000</v>
      </c>
    </row>
    <row r="1281" spans="1:5" x14ac:dyDescent="0.25">
      <c r="A1281" s="498" t="s">
        <v>1373</v>
      </c>
      <c r="B1281" s="1587">
        <v>1</v>
      </c>
      <c r="C1281" s="1587"/>
      <c r="D1281" s="1588">
        <v>8581000</v>
      </c>
      <c r="E1281" s="190">
        <v>8811000</v>
      </c>
    </row>
    <row r="1282" spans="1:5" x14ac:dyDescent="0.25">
      <c r="A1282" s="496" t="s">
        <v>73</v>
      </c>
      <c r="B1282" s="1587">
        <v>1</v>
      </c>
      <c r="C1282" s="1587"/>
      <c r="D1282" s="1588">
        <v>7783000</v>
      </c>
      <c r="E1282" s="190">
        <v>43094924.810000002</v>
      </c>
    </row>
    <row r="1283" spans="1:5" x14ac:dyDescent="0.25">
      <c r="A1283" s="497" t="s">
        <v>521</v>
      </c>
      <c r="B1283" s="1587">
        <v>1</v>
      </c>
      <c r="C1283" s="1587"/>
      <c r="D1283" s="1588">
        <v>7783000</v>
      </c>
      <c r="E1283" s="190">
        <v>43094924.810000002</v>
      </c>
    </row>
    <row r="1284" spans="1:5" x14ac:dyDescent="0.25">
      <c r="A1284" s="498" t="s">
        <v>521</v>
      </c>
      <c r="B1284" s="1587">
        <v>1</v>
      </c>
      <c r="C1284" s="1587"/>
      <c r="D1284" s="1588">
        <v>7783000</v>
      </c>
      <c r="E1284" s="190">
        <v>43094924.810000002</v>
      </c>
    </row>
    <row r="1285" spans="1:5" x14ac:dyDescent="0.25">
      <c r="A1285" s="496" t="s">
        <v>103</v>
      </c>
      <c r="B1285" s="1587">
        <v>3</v>
      </c>
      <c r="C1285" s="1587"/>
      <c r="D1285" s="1588">
        <v>8586333.333333334</v>
      </c>
      <c r="E1285" s="190">
        <v>8822333.333333334</v>
      </c>
    </row>
    <row r="1286" spans="1:5" x14ac:dyDescent="0.25">
      <c r="A1286" s="497" t="s">
        <v>877</v>
      </c>
      <c r="B1286" s="1587">
        <v>1</v>
      </c>
      <c r="C1286" s="1587"/>
      <c r="D1286" s="1588">
        <v>7238000</v>
      </c>
      <c r="E1286" s="190">
        <v>7453000</v>
      </c>
    </row>
    <row r="1287" spans="1:5" x14ac:dyDescent="0.25">
      <c r="A1287" s="498" t="s">
        <v>1024</v>
      </c>
      <c r="B1287" s="1587">
        <v>1</v>
      </c>
      <c r="C1287" s="1587"/>
      <c r="D1287" s="1588">
        <v>7238000</v>
      </c>
      <c r="E1287" s="190">
        <v>7453000</v>
      </c>
    </row>
    <row r="1288" spans="1:5" x14ac:dyDescent="0.25">
      <c r="A1288" s="497" t="s">
        <v>1107</v>
      </c>
      <c r="B1288" s="1587">
        <v>1</v>
      </c>
      <c r="C1288" s="1587"/>
      <c r="D1288" s="1588">
        <v>9254000</v>
      </c>
      <c r="E1288" s="190">
        <v>9484000</v>
      </c>
    </row>
    <row r="1289" spans="1:5" x14ac:dyDescent="0.25">
      <c r="A1289" s="498" t="s">
        <v>1445</v>
      </c>
      <c r="B1289" s="1587">
        <v>1</v>
      </c>
      <c r="C1289" s="1587"/>
      <c r="D1289" s="1588">
        <v>9254000</v>
      </c>
      <c r="E1289" s="190">
        <v>9484000</v>
      </c>
    </row>
    <row r="1290" spans="1:5" x14ac:dyDescent="0.25">
      <c r="A1290" s="497" t="s">
        <v>1189</v>
      </c>
      <c r="B1290" s="1587">
        <v>1</v>
      </c>
      <c r="C1290" s="1587"/>
      <c r="D1290" s="1588">
        <v>9267000</v>
      </c>
      <c r="E1290" s="190">
        <v>9530000</v>
      </c>
    </row>
    <row r="1291" spans="1:5" x14ac:dyDescent="0.25">
      <c r="A1291" s="498" t="s">
        <v>1446</v>
      </c>
      <c r="B1291" s="1587">
        <v>1</v>
      </c>
      <c r="C1291" s="1587"/>
      <c r="D1291" s="1588">
        <v>9267000</v>
      </c>
      <c r="E1291" s="190">
        <v>9530000</v>
      </c>
    </row>
    <row r="1292" spans="1:5" x14ac:dyDescent="0.25">
      <c r="A1292" s="1590">
        <v>120</v>
      </c>
      <c r="B1292" s="1587">
        <v>1</v>
      </c>
      <c r="C1292" s="1587"/>
      <c r="D1292" s="1588">
        <v>9300000</v>
      </c>
      <c r="E1292" s="190">
        <v>10394180.67</v>
      </c>
    </row>
    <row r="1293" spans="1:5" x14ac:dyDescent="0.25">
      <c r="A1293" s="496" t="s">
        <v>11</v>
      </c>
      <c r="B1293" s="1587">
        <v>1</v>
      </c>
      <c r="C1293" s="1587"/>
      <c r="D1293" s="1588">
        <v>9300000</v>
      </c>
      <c r="E1293" s="190">
        <v>10394180.67</v>
      </c>
    </row>
    <row r="1294" spans="1:5" x14ac:dyDescent="0.25">
      <c r="A1294" s="497" t="s">
        <v>523</v>
      </c>
      <c r="B1294" s="1587">
        <v>1</v>
      </c>
      <c r="C1294" s="1587"/>
      <c r="D1294" s="1588">
        <v>9300000</v>
      </c>
      <c r="E1294" s="190">
        <v>10394180.67</v>
      </c>
    </row>
    <row r="1295" spans="1:5" x14ac:dyDescent="0.25">
      <c r="A1295" s="498" t="s">
        <v>961</v>
      </c>
      <c r="B1295" s="1587">
        <v>1</v>
      </c>
      <c r="C1295" s="1587"/>
      <c r="D1295" s="1588">
        <v>9300000</v>
      </c>
      <c r="E1295" s="190">
        <v>10394180.67</v>
      </c>
    </row>
    <row r="1296" spans="1:5" x14ac:dyDescent="0.25">
      <c r="A1296" s="1590">
        <v>122</v>
      </c>
      <c r="B1296" s="1587">
        <v>11</v>
      </c>
      <c r="C1296" s="1587"/>
      <c r="D1296" s="1588">
        <v>7922450</v>
      </c>
      <c r="E1296" s="190">
        <v>26827192.697000004</v>
      </c>
    </row>
    <row r="1297" spans="1:5" x14ac:dyDescent="0.25">
      <c r="A1297" s="496" t="s">
        <v>11</v>
      </c>
      <c r="B1297" s="1587">
        <v>1</v>
      </c>
      <c r="C1297" s="1587"/>
      <c r="D1297" s="1588">
        <v>7909000</v>
      </c>
      <c r="E1297" s="190">
        <v>30908497.399999999</v>
      </c>
    </row>
    <row r="1298" spans="1:5" x14ac:dyDescent="0.25">
      <c r="A1298" s="497" t="s">
        <v>95</v>
      </c>
      <c r="B1298" s="1587">
        <v>1</v>
      </c>
      <c r="C1298" s="1587"/>
      <c r="D1298" s="1588">
        <v>7909000</v>
      </c>
      <c r="E1298" s="190">
        <v>30908497.399999999</v>
      </c>
    </row>
    <row r="1299" spans="1:5" x14ac:dyDescent="0.25">
      <c r="A1299" s="498" t="s">
        <v>887</v>
      </c>
      <c r="B1299" s="1587">
        <v>1</v>
      </c>
      <c r="C1299" s="1587"/>
      <c r="D1299" s="1588">
        <v>7909000</v>
      </c>
      <c r="E1299" s="190">
        <v>30908497.399999999</v>
      </c>
    </row>
    <row r="1300" spans="1:5" x14ac:dyDescent="0.25">
      <c r="A1300" s="496" t="s">
        <v>12</v>
      </c>
      <c r="B1300" s="1587">
        <v>1</v>
      </c>
      <c r="C1300" s="1587"/>
      <c r="D1300" s="1588">
        <v>6924000</v>
      </c>
      <c r="E1300" s="190">
        <v>7060509.2999999998</v>
      </c>
    </row>
    <row r="1301" spans="1:5" x14ac:dyDescent="0.25">
      <c r="A1301" s="497" t="s">
        <v>12</v>
      </c>
      <c r="B1301" s="1587">
        <v>1</v>
      </c>
      <c r="C1301" s="1587"/>
      <c r="D1301" s="1588">
        <v>6924000</v>
      </c>
      <c r="E1301" s="190">
        <v>7060509.2999999998</v>
      </c>
    </row>
    <row r="1302" spans="1:5" x14ac:dyDescent="0.25">
      <c r="A1302" s="498" t="s">
        <v>879</v>
      </c>
      <c r="B1302" s="1587">
        <v>1</v>
      </c>
      <c r="C1302" s="1587"/>
      <c r="D1302" s="1588">
        <v>6924000</v>
      </c>
      <c r="E1302" s="190">
        <v>7060509.2999999998</v>
      </c>
    </row>
    <row r="1303" spans="1:5" x14ac:dyDescent="0.25">
      <c r="A1303" s="496" t="s">
        <v>73</v>
      </c>
      <c r="B1303" s="1587">
        <v>1</v>
      </c>
      <c r="C1303" s="1587"/>
      <c r="D1303" s="1588">
        <v>8161000</v>
      </c>
      <c r="E1303" s="190">
        <v>28635049.699999999</v>
      </c>
    </row>
    <row r="1304" spans="1:5" x14ac:dyDescent="0.25">
      <c r="A1304" s="497" t="s">
        <v>622</v>
      </c>
      <c r="B1304" s="1587">
        <v>1</v>
      </c>
      <c r="C1304" s="1587"/>
      <c r="D1304" s="1588">
        <v>8161000</v>
      </c>
      <c r="E1304" s="190">
        <v>28635049.699999999</v>
      </c>
    </row>
    <row r="1305" spans="1:5" x14ac:dyDescent="0.25">
      <c r="A1305" s="498" t="s">
        <v>1046</v>
      </c>
      <c r="B1305" s="1587">
        <v>1</v>
      </c>
      <c r="C1305" s="1587"/>
      <c r="D1305" s="1588">
        <v>8161000</v>
      </c>
      <c r="E1305" s="190">
        <v>28635049.699999999</v>
      </c>
    </row>
    <row r="1306" spans="1:5" x14ac:dyDescent="0.25">
      <c r="A1306" s="496" t="s">
        <v>13</v>
      </c>
      <c r="B1306" s="1587">
        <v>1</v>
      </c>
      <c r="C1306" s="1587"/>
      <c r="D1306" s="1588">
        <v>6818000</v>
      </c>
      <c r="E1306" s="190">
        <v>47397069</v>
      </c>
    </row>
    <row r="1307" spans="1:5" x14ac:dyDescent="0.25">
      <c r="A1307" s="497" t="s">
        <v>13</v>
      </c>
      <c r="B1307" s="1587">
        <v>1</v>
      </c>
      <c r="C1307" s="1587"/>
      <c r="D1307" s="1588">
        <v>6818000</v>
      </c>
      <c r="E1307" s="190">
        <v>47397069</v>
      </c>
    </row>
    <row r="1308" spans="1:5" x14ac:dyDescent="0.25">
      <c r="A1308" s="498" t="s">
        <v>1106</v>
      </c>
      <c r="B1308" s="1587">
        <v>1</v>
      </c>
      <c r="C1308" s="1587"/>
      <c r="D1308" s="1588">
        <v>6818000</v>
      </c>
      <c r="E1308" s="190">
        <v>47397069</v>
      </c>
    </row>
    <row r="1309" spans="1:5" x14ac:dyDescent="0.25">
      <c r="A1309" s="496" t="s">
        <v>105</v>
      </c>
      <c r="B1309" s="1587">
        <v>1</v>
      </c>
      <c r="C1309" s="1587"/>
      <c r="D1309" s="1588">
        <v>8119000</v>
      </c>
      <c r="E1309" s="190">
        <v>20163419.559999999</v>
      </c>
    </row>
    <row r="1310" spans="1:5" x14ac:dyDescent="0.25">
      <c r="A1310" s="497" t="s">
        <v>107</v>
      </c>
      <c r="B1310" s="1587">
        <v>1</v>
      </c>
      <c r="C1310" s="1587"/>
      <c r="D1310" s="1588">
        <v>8119000</v>
      </c>
      <c r="E1310" s="190">
        <v>20163419.559999999</v>
      </c>
    </row>
    <row r="1311" spans="1:5" x14ac:dyDescent="0.25">
      <c r="A1311" s="498" t="s">
        <v>110</v>
      </c>
      <c r="B1311" s="1587">
        <v>1</v>
      </c>
      <c r="C1311" s="1587"/>
      <c r="D1311" s="1588">
        <v>8119000</v>
      </c>
      <c r="E1311" s="190">
        <v>20163419.559999999</v>
      </c>
    </row>
    <row r="1312" spans="1:5" x14ac:dyDescent="0.25">
      <c r="A1312" s="496" t="s">
        <v>74</v>
      </c>
      <c r="B1312" s="1587">
        <v>3</v>
      </c>
      <c r="C1312" s="1587"/>
      <c r="D1312" s="1588">
        <v>8414666.666666666</v>
      </c>
      <c r="E1312" s="190">
        <v>18291168.449999999</v>
      </c>
    </row>
    <row r="1313" spans="1:5" x14ac:dyDescent="0.25">
      <c r="A1313" s="497" t="s">
        <v>74</v>
      </c>
      <c r="B1313" s="1587">
        <v>3</v>
      </c>
      <c r="C1313" s="1587"/>
      <c r="D1313" s="1588">
        <v>8414666.666666666</v>
      </c>
      <c r="E1313" s="190">
        <v>18291168.449999999</v>
      </c>
    </row>
    <row r="1314" spans="1:5" x14ac:dyDescent="0.25">
      <c r="A1314" s="498" t="s">
        <v>795</v>
      </c>
      <c r="B1314" s="1587">
        <v>1</v>
      </c>
      <c r="C1314" s="1587"/>
      <c r="D1314" s="1588">
        <v>9195000</v>
      </c>
      <c r="E1314" s="190">
        <v>25498111.66</v>
      </c>
    </row>
    <row r="1315" spans="1:5" x14ac:dyDescent="0.25">
      <c r="A1315" s="498" t="s">
        <v>883</v>
      </c>
      <c r="B1315" s="1587">
        <v>1</v>
      </c>
      <c r="C1315" s="1587"/>
      <c r="D1315" s="1588">
        <v>8707000</v>
      </c>
      <c r="E1315" s="190">
        <v>19874698.920000002</v>
      </c>
    </row>
    <row r="1316" spans="1:5" x14ac:dyDescent="0.25">
      <c r="A1316" s="498" t="s">
        <v>74</v>
      </c>
      <c r="B1316" s="1587">
        <v>1</v>
      </c>
      <c r="C1316" s="1587"/>
      <c r="D1316" s="1588">
        <v>7342000</v>
      </c>
      <c r="E1316" s="190">
        <v>9500694.7699999996</v>
      </c>
    </row>
    <row r="1317" spans="1:5" x14ac:dyDescent="0.25">
      <c r="A1317" s="496" t="s">
        <v>103</v>
      </c>
      <c r="B1317" s="1587">
        <v>3</v>
      </c>
      <c r="C1317" s="1587"/>
      <c r="D1317" s="1588">
        <v>8024750</v>
      </c>
      <c r="E1317" s="190">
        <v>39616938.329999998</v>
      </c>
    </row>
    <row r="1318" spans="1:5" x14ac:dyDescent="0.25">
      <c r="A1318" s="497" t="s">
        <v>877</v>
      </c>
      <c r="B1318" s="1587">
        <v>2</v>
      </c>
      <c r="C1318" s="1587"/>
      <c r="D1318" s="1588">
        <v>7384500</v>
      </c>
      <c r="E1318" s="190">
        <v>43724689.490000002</v>
      </c>
    </row>
    <row r="1319" spans="1:5" x14ac:dyDescent="0.25">
      <c r="A1319" s="498" t="s">
        <v>1021</v>
      </c>
      <c r="B1319" s="1587">
        <v>2</v>
      </c>
      <c r="C1319" s="1587"/>
      <c r="D1319" s="1588">
        <v>7384500</v>
      </c>
      <c r="E1319" s="190">
        <v>43724689.490000002</v>
      </c>
    </row>
    <row r="1320" spans="1:5" x14ac:dyDescent="0.25">
      <c r="A1320" s="497" t="s">
        <v>1318</v>
      </c>
      <c r="B1320" s="1587">
        <v>1</v>
      </c>
      <c r="C1320" s="1587"/>
      <c r="D1320" s="1588">
        <v>8665000</v>
      </c>
      <c r="E1320" s="190">
        <v>35509187.170000002</v>
      </c>
    </row>
    <row r="1321" spans="1:5" x14ac:dyDescent="0.25">
      <c r="A1321" s="498" t="s">
        <v>1318</v>
      </c>
      <c r="B1321" s="1587">
        <v>1</v>
      </c>
      <c r="C1321" s="1587"/>
      <c r="D1321" s="1588">
        <v>8665000</v>
      </c>
      <c r="E1321" s="190">
        <v>35509187.170000002</v>
      </c>
    </row>
    <row r="1322" spans="1:5" x14ac:dyDescent="0.25">
      <c r="A1322" s="173" t="s">
        <v>328</v>
      </c>
      <c r="B1322" s="1591">
        <v>2008</v>
      </c>
      <c r="C1322" s="1589">
        <v>91</v>
      </c>
      <c r="D1322" s="191">
        <v>10398119.563392734</v>
      </c>
      <c r="E1322" s="192">
        <v>14738311.458283318</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1073"/>
  <sheetViews>
    <sheetView zoomScale="90" zoomScaleNormal="90" workbookViewId="0">
      <selection activeCell="A2" sqref="A2:XFD2"/>
    </sheetView>
  </sheetViews>
  <sheetFormatPr baseColWidth="10" defaultColWidth="11.42578125" defaultRowHeight="15" x14ac:dyDescent="0.25"/>
  <cols>
    <col min="1" max="2" width="11.42578125" style="493"/>
    <col min="3" max="3" width="20.28515625" style="493" customWidth="1"/>
    <col min="4" max="4" width="25.42578125" style="493" customWidth="1"/>
    <col min="5" max="5" width="31.42578125" style="493" customWidth="1"/>
    <col min="6" max="6" width="15.85546875" style="493" customWidth="1"/>
    <col min="7" max="7" width="16.42578125" style="493" bestFit="1" customWidth="1"/>
    <col min="8" max="9" width="11.42578125" style="493"/>
    <col min="10" max="11" width="0" style="493" hidden="1" customWidth="1"/>
    <col min="12" max="16384" width="11.42578125" style="493"/>
  </cols>
  <sheetData>
    <row r="1" spans="2:10" x14ac:dyDescent="0.25">
      <c r="B1" s="492" t="s">
        <v>81</v>
      </c>
      <c r="C1" s="492" t="s">
        <v>358</v>
      </c>
      <c r="D1" s="492" t="s">
        <v>359</v>
      </c>
      <c r="E1" s="492" t="s">
        <v>360</v>
      </c>
      <c r="F1" s="492" t="s">
        <v>275</v>
      </c>
      <c r="G1" s="492" t="s">
        <v>276</v>
      </c>
      <c r="H1" s="492" t="s">
        <v>277</v>
      </c>
      <c r="I1" s="492" t="s">
        <v>278</v>
      </c>
      <c r="J1" s="492"/>
    </row>
    <row r="2" spans="2:10" x14ac:dyDescent="0.25">
      <c r="B2" s="593">
        <v>4</v>
      </c>
      <c r="C2" s="593" t="s">
        <v>103</v>
      </c>
      <c r="D2" s="593" t="s">
        <v>103</v>
      </c>
      <c r="E2" s="593" t="s">
        <v>997</v>
      </c>
      <c r="F2" s="593">
        <v>9300000</v>
      </c>
      <c r="G2" s="593">
        <v>9600000</v>
      </c>
      <c r="H2" s="593">
        <v>2</v>
      </c>
      <c r="I2" s="593"/>
      <c r="J2" s="493">
        <v>1</v>
      </c>
    </row>
    <row r="3" spans="2:10" x14ac:dyDescent="0.25">
      <c r="B3" s="593">
        <v>4</v>
      </c>
      <c r="C3" s="593" t="s">
        <v>103</v>
      </c>
      <c r="D3" s="593" t="s">
        <v>103</v>
      </c>
      <c r="E3" s="593" t="s">
        <v>1202</v>
      </c>
      <c r="F3" s="593">
        <v>9300000</v>
      </c>
      <c r="G3" s="593">
        <v>9600000</v>
      </c>
      <c r="H3" s="593">
        <v>1</v>
      </c>
      <c r="I3" s="593"/>
      <c r="J3" s="493">
        <v>2</v>
      </c>
    </row>
    <row r="4" spans="2:10" x14ac:dyDescent="0.25">
      <c r="B4" s="593">
        <v>4</v>
      </c>
      <c r="C4" s="593" t="s">
        <v>103</v>
      </c>
      <c r="D4" s="593" t="s">
        <v>790</v>
      </c>
      <c r="E4" s="593" t="s">
        <v>1188</v>
      </c>
      <c r="F4" s="593">
        <v>9085000</v>
      </c>
      <c r="G4" s="593">
        <v>9600000</v>
      </c>
      <c r="H4" s="593">
        <v>1</v>
      </c>
      <c r="I4" s="593"/>
      <c r="J4" s="493">
        <v>2</v>
      </c>
    </row>
    <row r="5" spans="2:10" x14ac:dyDescent="0.25">
      <c r="B5" s="593">
        <v>4</v>
      </c>
      <c r="C5" s="593" t="s">
        <v>103</v>
      </c>
      <c r="D5" s="593" t="s">
        <v>1037</v>
      </c>
      <c r="E5" s="593" t="s">
        <v>1240</v>
      </c>
      <c r="F5" s="593">
        <v>9300000</v>
      </c>
      <c r="G5" s="593">
        <v>9600000</v>
      </c>
      <c r="H5" s="593">
        <v>1</v>
      </c>
      <c r="I5" s="593"/>
      <c r="J5" s="493">
        <v>1</v>
      </c>
    </row>
    <row r="6" spans="2:10" x14ac:dyDescent="0.25">
      <c r="B6" s="593">
        <v>4</v>
      </c>
      <c r="C6" s="593" t="s">
        <v>103</v>
      </c>
      <c r="D6" s="593" t="s">
        <v>1241</v>
      </c>
      <c r="E6" s="593" t="s">
        <v>1242</v>
      </c>
      <c r="F6" s="593">
        <v>9108500</v>
      </c>
      <c r="G6" s="593">
        <v>9600000</v>
      </c>
      <c r="H6" s="593">
        <v>2</v>
      </c>
      <c r="I6" s="593"/>
      <c r="J6" s="493">
        <v>1</v>
      </c>
    </row>
    <row r="7" spans="2:10" x14ac:dyDescent="0.25">
      <c r="B7" s="593">
        <v>4</v>
      </c>
      <c r="C7" s="593" t="s">
        <v>103</v>
      </c>
      <c r="D7" s="593" t="s">
        <v>94</v>
      </c>
      <c r="E7" s="593" t="s">
        <v>1260</v>
      </c>
      <c r="F7" s="593">
        <v>13950000</v>
      </c>
      <c r="G7" s="593">
        <v>14250000</v>
      </c>
      <c r="H7" s="593">
        <v>1</v>
      </c>
      <c r="I7" s="593"/>
      <c r="J7" s="493">
        <v>3</v>
      </c>
    </row>
    <row r="8" spans="2:10" x14ac:dyDescent="0.25">
      <c r="B8" s="593">
        <v>4</v>
      </c>
      <c r="C8" s="593" t="s">
        <v>103</v>
      </c>
      <c r="D8" s="593" t="s">
        <v>797</v>
      </c>
      <c r="E8" s="593" t="s">
        <v>1243</v>
      </c>
      <c r="F8" s="593">
        <v>9182000</v>
      </c>
      <c r="G8" s="593">
        <v>9600000</v>
      </c>
      <c r="H8" s="593">
        <v>1</v>
      </c>
      <c r="I8" s="593"/>
      <c r="J8" s="493">
        <v>1</v>
      </c>
    </row>
    <row r="9" spans="2:10" x14ac:dyDescent="0.25">
      <c r="B9" s="593">
        <v>4</v>
      </c>
      <c r="C9" s="593" t="s">
        <v>103</v>
      </c>
      <c r="D9" s="593" t="s">
        <v>797</v>
      </c>
      <c r="E9" s="593" t="s">
        <v>1299</v>
      </c>
      <c r="F9" s="593">
        <v>9087500</v>
      </c>
      <c r="G9" s="593">
        <v>14892336.810000001</v>
      </c>
      <c r="H9" s="593">
        <v>2</v>
      </c>
      <c r="I9" s="593"/>
      <c r="J9" s="493">
        <v>2</v>
      </c>
    </row>
    <row r="10" spans="2:10" x14ac:dyDescent="0.25">
      <c r="B10" s="593">
        <v>4</v>
      </c>
      <c r="C10" s="593" t="s">
        <v>103</v>
      </c>
      <c r="D10" s="593" t="s">
        <v>797</v>
      </c>
      <c r="E10" s="593" t="s">
        <v>1427</v>
      </c>
      <c r="F10" s="593">
        <v>8917000</v>
      </c>
      <c r="G10" s="593">
        <v>9600000</v>
      </c>
      <c r="H10" s="593">
        <v>1</v>
      </c>
      <c r="I10" s="593"/>
      <c r="J10" s="493">
        <v>1</v>
      </c>
    </row>
    <row r="11" spans="2:10" x14ac:dyDescent="0.25">
      <c r="B11" s="593">
        <v>4</v>
      </c>
      <c r="C11" s="593" t="s">
        <v>103</v>
      </c>
      <c r="D11" s="593" t="s">
        <v>797</v>
      </c>
      <c r="E11" s="593" t="s">
        <v>1244</v>
      </c>
      <c r="F11" s="593">
        <v>9300000</v>
      </c>
      <c r="G11" s="593">
        <v>9600000</v>
      </c>
      <c r="H11" s="593">
        <v>1</v>
      </c>
      <c r="I11" s="593"/>
      <c r="J11" s="493">
        <v>4</v>
      </c>
    </row>
    <row r="12" spans="2:10" x14ac:dyDescent="0.25">
      <c r="B12" s="593">
        <v>4</v>
      </c>
      <c r="C12" s="593" t="s">
        <v>103</v>
      </c>
      <c r="D12" s="593" t="s">
        <v>1195</v>
      </c>
      <c r="E12" s="593" t="s">
        <v>1196</v>
      </c>
      <c r="F12" s="593">
        <v>9241000</v>
      </c>
      <c r="G12" s="593">
        <v>9600000</v>
      </c>
      <c r="H12" s="593">
        <v>1</v>
      </c>
      <c r="I12" s="593"/>
      <c r="J12" s="493">
        <v>1</v>
      </c>
    </row>
    <row r="13" spans="2:10" x14ac:dyDescent="0.25">
      <c r="B13" s="593">
        <v>4</v>
      </c>
      <c r="C13" s="593" t="s">
        <v>103</v>
      </c>
      <c r="D13" s="593" t="s">
        <v>109</v>
      </c>
      <c r="E13" s="593" t="s">
        <v>791</v>
      </c>
      <c r="F13" s="593">
        <v>10848600</v>
      </c>
      <c r="G13" s="593">
        <v>17770999.993999999</v>
      </c>
      <c r="H13" s="593">
        <v>5</v>
      </c>
      <c r="I13" s="593"/>
      <c r="J13" s="493">
        <v>1</v>
      </c>
    </row>
    <row r="14" spans="2:10" x14ac:dyDescent="0.25">
      <c r="B14" s="593">
        <v>4</v>
      </c>
      <c r="C14" s="593" t="s">
        <v>103</v>
      </c>
      <c r="D14" s="593" t="s">
        <v>109</v>
      </c>
      <c r="E14" s="593" t="s">
        <v>82</v>
      </c>
      <c r="F14" s="593">
        <v>9195000</v>
      </c>
      <c r="G14" s="593">
        <v>9600000</v>
      </c>
      <c r="H14" s="593">
        <v>1</v>
      </c>
      <c r="I14" s="593"/>
      <c r="J14" s="493">
        <v>1</v>
      </c>
    </row>
    <row r="15" spans="2:10" x14ac:dyDescent="0.25">
      <c r="B15" s="593">
        <v>4</v>
      </c>
      <c r="C15" s="593" t="s">
        <v>103</v>
      </c>
      <c r="D15" s="593" t="s">
        <v>109</v>
      </c>
      <c r="E15" s="593" t="s">
        <v>782</v>
      </c>
      <c r="F15" s="593">
        <v>9286000</v>
      </c>
      <c r="G15" s="593">
        <v>9699057.6899999995</v>
      </c>
      <c r="H15" s="593">
        <v>1</v>
      </c>
      <c r="I15" s="593"/>
      <c r="J15" s="493">
        <v>1</v>
      </c>
    </row>
    <row r="16" spans="2:10" x14ac:dyDescent="0.25">
      <c r="B16" s="593">
        <v>4</v>
      </c>
      <c r="C16" s="593" t="s">
        <v>103</v>
      </c>
      <c r="D16" s="593" t="s">
        <v>109</v>
      </c>
      <c r="E16" s="593" t="s">
        <v>886</v>
      </c>
      <c r="F16" s="593">
        <v>6975000</v>
      </c>
      <c r="G16" s="593">
        <v>11825000</v>
      </c>
      <c r="H16" s="593">
        <v>2</v>
      </c>
      <c r="I16" s="593"/>
      <c r="J16" s="493">
        <v>1</v>
      </c>
    </row>
    <row r="17" spans="2:10" x14ac:dyDescent="0.25">
      <c r="B17" s="593">
        <v>4</v>
      </c>
      <c r="C17" s="593" t="s">
        <v>11</v>
      </c>
      <c r="D17" s="593" t="s">
        <v>798</v>
      </c>
      <c r="E17" s="593" t="s">
        <v>798</v>
      </c>
      <c r="F17" s="593">
        <v>9267000</v>
      </c>
      <c r="G17" s="593">
        <v>25317000</v>
      </c>
      <c r="H17" s="593">
        <v>1</v>
      </c>
      <c r="I17" s="593"/>
      <c r="J17" s="493">
        <v>1</v>
      </c>
    </row>
    <row r="18" spans="2:10" x14ac:dyDescent="0.25">
      <c r="B18" s="593">
        <v>4</v>
      </c>
      <c r="C18" s="593" t="s">
        <v>11</v>
      </c>
      <c r="D18" s="593" t="s">
        <v>95</v>
      </c>
      <c r="E18" s="593" t="s">
        <v>887</v>
      </c>
      <c r="F18" s="593">
        <v>13950000</v>
      </c>
      <c r="G18" s="593">
        <v>14250000</v>
      </c>
      <c r="H18" s="593">
        <v>1</v>
      </c>
      <c r="I18" s="593"/>
      <c r="J18" s="493">
        <v>2</v>
      </c>
    </row>
    <row r="19" spans="2:10" x14ac:dyDescent="0.25">
      <c r="B19" s="593">
        <v>4</v>
      </c>
      <c r="C19" s="593" t="s">
        <v>11</v>
      </c>
      <c r="D19" s="593" t="s">
        <v>95</v>
      </c>
      <c r="E19" s="593" t="s">
        <v>96</v>
      </c>
      <c r="F19" s="593">
        <v>11603250</v>
      </c>
      <c r="G19" s="593">
        <v>12061875</v>
      </c>
      <c r="H19" s="593">
        <v>4</v>
      </c>
      <c r="I19" s="593"/>
      <c r="J19" s="493">
        <v>1</v>
      </c>
    </row>
    <row r="20" spans="2:10" x14ac:dyDescent="0.25">
      <c r="B20" s="593">
        <v>4</v>
      </c>
      <c r="C20" s="593" t="s">
        <v>11</v>
      </c>
      <c r="D20" s="593" t="s">
        <v>95</v>
      </c>
      <c r="E20" s="593" t="s">
        <v>101</v>
      </c>
      <c r="F20" s="593">
        <v>9300000</v>
      </c>
      <c r="G20" s="593">
        <v>9600000.0675000008</v>
      </c>
      <c r="H20" s="593">
        <v>4</v>
      </c>
      <c r="I20" s="593"/>
      <c r="J20" s="493">
        <v>1</v>
      </c>
    </row>
    <row r="21" spans="2:10" x14ac:dyDescent="0.25">
      <c r="B21" s="593">
        <v>4</v>
      </c>
      <c r="C21" s="593" t="s">
        <v>11</v>
      </c>
      <c r="D21" s="593" t="s">
        <v>95</v>
      </c>
      <c r="E21" s="593" t="s">
        <v>1008</v>
      </c>
      <c r="F21" s="593">
        <v>13950000</v>
      </c>
      <c r="G21" s="593">
        <v>14250000</v>
      </c>
      <c r="H21" s="593">
        <v>1</v>
      </c>
      <c r="I21" s="593"/>
      <c r="J21" s="493">
        <v>1</v>
      </c>
    </row>
    <row r="22" spans="2:10" x14ac:dyDescent="0.25">
      <c r="B22" s="593">
        <v>4</v>
      </c>
      <c r="C22" s="593" t="s">
        <v>11</v>
      </c>
      <c r="D22" s="593" t="s">
        <v>95</v>
      </c>
      <c r="E22" s="593" t="s">
        <v>793</v>
      </c>
      <c r="F22" s="593">
        <v>11625000</v>
      </c>
      <c r="G22" s="593">
        <v>11925000</v>
      </c>
      <c r="H22" s="593">
        <v>2</v>
      </c>
      <c r="I22" s="593"/>
      <c r="J22" s="493">
        <v>1</v>
      </c>
    </row>
    <row r="23" spans="2:10" x14ac:dyDescent="0.25">
      <c r="B23" s="593">
        <v>4</v>
      </c>
      <c r="C23" s="593" t="s">
        <v>11</v>
      </c>
      <c r="D23" s="593" t="s">
        <v>95</v>
      </c>
      <c r="E23" s="593" t="s">
        <v>900</v>
      </c>
      <c r="F23" s="593">
        <v>11621500</v>
      </c>
      <c r="G23" s="593">
        <v>11925000</v>
      </c>
      <c r="H23" s="593">
        <v>2</v>
      </c>
      <c r="I23" s="593"/>
      <c r="J23" s="493">
        <v>2</v>
      </c>
    </row>
    <row r="24" spans="2:10" x14ac:dyDescent="0.25">
      <c r="B24" s="593">
        <v>4</v>
      </c>
      <c r="C24" s="593" t="s">
        <v>11</v>
      </c>
      <c r="D24" s="593" t="s">
        <v>84</v>
      </c>
      <c r="E24" s="593" t="s">
        <v>84</v>
      </c>
      <c r="F24" s="593">
        <v>9045000</v>
      </c>
      <c r="G24" s="593">
        <v>9583333.3333333302</v>
      </c>
      <c r="H24" s="593">
        <v>6</v>
      </c>
      <c r="I24" s="593"/>
      <c r="J24" s="493">
        <v>1</v>
      </c>
    </row>
    <row r="25" spans="2:10" x14ac:dyDescent="0.25">
      <c r="B25" s="593">
        <v>4</v>
      </c>
      <c r="C25" s="593" t="s">
        <v>11</v>
      </c>
      <c r="D25" s="593" t="s">
        <v>84</v>
      </c>
      <c r="E25" s="593" t="s">
        <v>1009</v>
      </c>
      <c r="F25" s="593">
        <v>9285000</v>
      </c>
      <c r="G25" s="593">
        <v>10762500</v>
      </c>
      <c r="H25" s="593">
        <v>8</v>
      </c>
      <c r="I25" s="593"/>
      <c r="J25" s="493">
        <v>1</v>
      </c>
    </row>
    <row r="26" spans="2:10" x14ac:dyDescent="0.25">
      <c r="B26" s="593">
        <v>4</v>
      </c>
      <c r="C26" s="593" t="s">
        <v>11</v>
      </c>
      <c r="D26" s="593" t="s">
        <v>84</v>
      </c>
      <c r="E26" s="593" t="s">
        <v>1010</v>
      </c>
      <c r="F26" s="593">
        <v>9997250</v>
      </c>
      <c r="G26" s="593">
        <v>10366666.6666667</v>
      </c>
      <c r="H26" s="593">
        <v>12</v>
      </c>
      <c r="I26" s="593"/>
      <c r="J26" s="493">
        <v>1</v>
      </c>
    </row>
    <row r="27" spans="2:10" x14ac:dyDescent="0.25">
      <c r="B27" s="593">
        <v>4</v>
      </c>
      <c r="C27" s="593" t="s">
        <v>11</v>
      </c>
      <c r="D27" s="593" t="s">
        <v>84</v>
      </c>
      <c r="E27" s="593" t="s">
        <v>1011</v>
      </c>
      <c r="F27" s="593">
        <v>13950000</v>
      </c>
      <c r="G27" s="593">
        <v>14250000</v>
      </c>
      <c r="H27" s="593">
        <v>2</v>
      </c>
      <c r="I27" s="593"/>
      <c r="J27" s="493">
        <v>1</v>
      </c>
    </row>
    <row r="28" spans="2:10" x14ac:dyDescent="0.25">
      <c r="B28" s="593">
        <v>4</v>
      </c>
      <c r="C28" s="593" t="s">
        <v>11</v>
      </c>
      <c r="D28" s="593" t="s">
        <v>84</v>
      </c>
      <c r="E28" s="593" t="s">
        <v>950</v>
      </c>
      <c r="F28" s="593">
        <v>8626285.7142857108</v>
      </c>
      <c r="G28" s="593">
        <v>10928571.428571399</v>
      </c>
      <c r="H28" s="593">
        <v>7</v>
      </c>
      <c r="I28" s="593"/>
      <c r="J28" s="493">
        <v>4</v>
      </c>
    </row>
    <row r="29" spans="2:10" x14ac:dyDescent="0.25">
      <c r="B29" s="593">
        <v>4</v>
      </c>
      <c r="C29" s="593" t="s">
        <v>11</v>
      </c>
      <c r="D29" s="593" t="s">
        <v>84</v>
      </c>
      <c r="E29" s="593" t="s">
        <v>901</v>
      </c>
      <c r="F29" s="593">
        <v>9300000</v>
      </c>
      <c r="G29" s="593">
        <v>9600000</v>
      </c>
      <c r="H29" s="593">
        <v>2</v>
      </c>
      <c r="I29" s="593"/>
      <c r="J29" s="493">
        <v>1</v>
      </c>
    </row>
    <row r="30" spans="2:10" x14ac:dyDescent="0.25">
      <c r="B30" s="593">
        <v>4</v>
      </c>
      <c r="C30" s="593" t="s">
        <v>11</v>
      </c>
      <c r="D30" s="593" t="s">
        <v>84</v>
      </c>
      <c r="E30" s="593" t="s">
        <v>1245</v>
      </c>
      <c r="F30" s="593">
        <v>9300000</v>
      </c>
      <c r="G30" s="593">
        <v>9583333.3333333302</v>
      </c>
      <c r="H30" s="593">
        <v>3</v>
      </c>
      <c r="I30" s="593"/>
      <c r="J30" s="493">
        <v>1</v>
      </c>
    </row>
    <row r="31" spans="2:10" x14ac:dyDescent="0.25">
      <c r="B31" s="593">
        <v>4</v>
      </c>
      <c r="C31" s="593" t="s">
        <v>11</v>
      </c>
      <c r="D31" s="593" t="s">
        <v>523</v>
      </c>
      <c r="E31" s="593" t="s">
        <v>523</v>
      </c>
      <c r="F31" s="593">
        <v>13950000</v>
      </c>
      <c r="G31" s="593">
        <v>14250000</v>
      </c>
      <c r="H31" s="593">
        <v>1</v>
      </c>
      <c r="I31" s="593"/>
      <c r="J31" s="493">
        <v>1</v>
      </c>
    </row>
    <row r="32" spans="2:10" x14ac:dyDescent="0.25">
      <c r="B32" s="593">
        <v>4</v>
      </c>
      <c r="C32" s="593" t="s">
        <v>11</v>
      </c>
      <c r="D32" s="593" t="s">
        <v>523</v>
      </c>
      <c r="E32" s="593" t="s">
        <v>1160</v>
      </c>
      <c r="F32" s="593">
        <v>11625000</v>
      </c>
      <c r="G32" s="593">
        <v>11925000</v>
      </c>
      <c r="H32" s="593">
        <v>2</v>
      </c>
      <c r="I32" s="593"/>
      <c r="J32" s="493">
        <v>1</v>
      </c>
    </row>
    <row r="33" spans="2:10" x14ac:dyDescent="0.25">
      <c r="B33" s="593">
        <v>4</v>
      </c>
      <c r="C33" s="593" t="s">
        <v>11</v>
      </c>
      <c r="D33" s="593" t="s">
        <v>523</v>
      </c>
      <c r="E33" s="593" t="s">
        <v>1012</v>
      </c>
      <c r="F33" s="593">
        <v>13950000</v>
      </c>
      <c r="G33" s="593">
        <v>14250000</v>
      </c>
      <c r="H33" s="593">
        <v>1</v>
      </c>
      <c r="I33" s="593"/>
      <c r="J33" s="493">
        <v>1</v>
      </c>
    </row>
    <row r="34" spans="2:10" x14ac:dyDescent="0.25">
      <c r="B34" s="593">
        <v>4</v>
      </c>
      <c r="C34" s="593" t="s">
        <v>11</v>
      </c>
      <c r="D34" s="593" t="s">
        <v>99</v>
      </c>
      <c r="E34" s="593" t="s">
        <v>800</v>
      </c>
      <c r="F34" s="593">
        <v>9234500</v>
      </c>
      <c r="G34" s="593">
        <v>9600000</v>
      </c>
      <c r="H34" s="593">
        <v>2</v>
      </c>
      <c r="I34" s="593"/>
      <c r="J34" s="493">
        <v>1</v>
      </c>
    </row>
    <row r="35" spans="2:10" x14ac:dyDescent="0.25">
      <c r="B35" s="593">
        <v>4</v>
      </c>
      <c r="C35" s="593" t="s">
        <v>11</v>
      </c>
      <c r="D35" s="593" t="s">
        <v>99</v>
      </c>
      <c r="E35" s="593" t="s">
        <v>1275</v>
      </c>
      <c r="F35" s="593">
        <v>9300000</v>
      </c>
      <c r="G35" s="593">
        <v>9600000</v>
      </c>
      <c r="H35" s="593">
        <v>1</v>
      </c>
      <c r="I35" s="593"/>
      <c r="J35" s="493">
        <v>1</v>
      </c>
    </row>
    <row r="36" spans="2:10" x14ac:dyDescent="0.25">
      <c r="B36" s="593">
        <v>4</v>
      </c>
      <c r="C36" s="593" t="s">
        <v>12</v>
      </c>
      <c r="D36" s="593" t="s">
        <v>12</v>
      </c>
      <c r="E36" s="593" t="s">
        <v>1264</v>
      </c>
      <c r="F36" s="593">
        <v>9300000</v>
      </c>
      <c r="G36" s="593">
        <v>9600000</v>
      </c>
      <c r="H36" s="593">
        <v>2</v>
      </c>
      <c r="I36" s="593"/>
      <c r="J36" s="493">
        <v>1</v>
      </c>
    </row>
    <row r="37" spans="2:10" x14ac:dyDescent="0.25">
      <c r="B37" s="593">
        <v>4</v>
      </c>
      <c r="C37" s="593" t="s">
        <v>12</v>
      </c>
      <c r="D37" s="593" t="s">
        <v>376</v>
      </c>
      <c r="E37" s="593" t="s">
        <v>376</v>
      </c>
      <c r="F37" s="593">
        <v>9300000</v>
      </c>
      <c r="G37" s="593">
        <v>9600000</v>
      </c>
      <c r="H37" s="593">
        <v>1</v>
      </c>
      <c r="I37" s="593"/>
      <c r="J37" s="493">
        <v>1</v>
      </c>
    </row>
    <row r="38" spans="2:10" x14ac:dyDescent="0.25">
      <c r="B38" s="593">
        <v>4</v>
      </c>
      <c r="C38" s="593" t="s">
        <v>12</v>
      </c>
      <c r="D38" s="593" t="s">
        <v>376</v>
      </c>
      <c r="E38" s="593" t="s">
        <v>894</v>
      </c>
      <c r="F38" s="593">
        <v>10771666.6666667</v>
      </c>
      <c r="G38" s="593">
        <v>11077833.456666701</v>
      </c>
      <c r="H38" s="593">
        <v>3</v>
      </c>
      <c r="I38" s="593"/>
      <c r="J38" s="493">
        <v>1</v>
      </c>
    </row>
    <row r="39" spans="2:10" x14ac:dyDescent="0.25">
      <c r="B39" s="593">
        <v>4</v>
      </c>
      <c r="C39" s="593" t="s">
        <v>12</v>
      </c>
      <c r="D39" s="593" t="s">
        <v>376</v>
      </c>
      <c r="E39" s="593" t="s">
        <v>1385</v>
      </c>
      <c r="F39" s="593">
        <v>9214000</v>
      </c>
      <c r="G39" s="593">
        <v>30889000</v>
      </c>
      <c r="H39" s="593">
        <v>1</v>
      </c>
      <c r="I39" s="593"/>
      <c r="J39" s="493">
        <v>1</v>
      </c>
    </row>
    <row r="40" spans="2:10" x14ac:dyDescent="0.25">
      <c r="B40" s="593">
        <v>4</v>
      </c>
      <c r="C40" s="593" t="s">
        <v>12</v>
      </c>
      <c r="D40" s="593" t="s">
        <v>376</v>
      </c>
      <c r="E40" s="593" t="s">
        <v>880</v>
      </c>
      <c r="F40" s="593">
        <v>7531000</v>
      </c>
      <c r="G40" s="593">
        <v>41588000</v>
      </c>
      <c r="H40" s="593">
        <v>1</v>
      </c>
      <c r="I40" s="593"/>
      <c r="J40" s="493">
        <v>1</v>
      </c>
    </row>
    <row r="41" spans="2:10" x14ac:dyDescent="0.25">
      <c r="B41" s="593">
        <v>4</v>
      </c>
      <c r="C41" s="593" t="s">
        <v>12</v>
      </c>
      <c r="D41" s="593" t="s">
        <v>1265</v>
      </c>
      <c r="E41" s="593" t="s">
        <v>1262</v>
      </c>
      <c r="F41" s="593">
        <v>6776000</v>
      </c>
      <c r="G41" s="593">
        <v>68076000</v>
      </c>
      <c r="H41" s="593">
        <v>1</v>
      </c>
      <c r="I41" s="593"/>
      <c r="J41" s="493">
        <v>2</v>
      </c>
    </row>
    <row r="42" spans="2:10" x14ac:dyDescent="0.25">
      <c r="B42" s="593">
        <v>4</v>
      </c>
      <c r="C42" s="593" t="s">
        <v>12</v>
      </c>
      <c r="D42" s="593" t="s">
        <v>85</v>
      </c>
      <c r="E42" s="593" t="s">
        <v>1201</v>
      </c>
      <c r="F42" s="593">
        <v>9003500</v>
      </c>
      <c r="G42" s="593">
        <v>9600000</v>
      </c>
      <c r="H42" s="593">
        <v>2</v>
      </c>
      <c r="I42" s="593"/>
      <c r="J42" s="493">
        <v>1</v>
      </c>
    </row>
    <row r="43" spans="2:10" x14ac:dyDescent="0.25">
      <c r="B43" s="593">
        <v>4</v>
      </c>
      <c r="C43" s="593" t="s">
        <v>12</v>
      </c>
      <c r="D43" s="593" t="s">
        <v>85</v>
      </c>
      <c r="E43" s="593" t="s">
        <v>1331</v>
      </c>
      <c r="F43" s="593">
        <v>9300000</v>
      </c>
      <c r="G43" s="593">
        <v>9600000</v>
      </c>
      <c r="H43" s="593">
        <v>2</v>
      </c>
      <c r="I43" s="593"/>
      <c r="J43" s="493">
        <v>1</v>
      </c>
    </row>
    <row r="44" spans="2:10" x14ac:dyDescent="0.25">
      <c r="B44" s="593">
        <v>4</v>
      </c>
      <c r="C44" s="593" t="s">
        <v>12</v>
      </c>
      <c r="D44" s="593" t="s">
        <v>85</v>
      </c>
      <c r="E44" s="593" t="s">
        <v>1428</v>
      </c>
      <c r="F44" s="593">
        <v>9300000</v>
      </c>
      <c r="G44" s="593">
        <v>9600000</v>
      </c>
      <c r="H44" s="593">
        <v>1</v>
      </c>
      <c r="I44" s="593"/>
      <c r="J44" s="493">
        <v>1</v>
      </c>
    </row>
    <row r="45" spans="2:10" x14ac:dyDescent="0.25">
      <c r="B45" s="593">
        <v>4</v>
      </c>
      <c r="C45" s="593" t="s">
        <v>13</v>
      </c>
      <c r="D45" s="593" t="s">
        <v>106</v>
      </c>
      <c r="E45" s="593" t="s">
        <v>1249</v>
      </c>
      <c r="F45" s="593">
        <v>12787500</v>
      </c>
      <c r="G45" s="593">
        <v>13112500.067500001</v>
      </c>
      <c r="H45" s="593">
        <v>4</v>
      </c>
      <c r="I45" s="593"/>
      <c r="J45" s="493">
        <v>2</v>
      </c>
    </row>
    <row r="46" spans="2:10" x14ac:dyDescent="0.25">
      <c r="B46" s="593">
        <v>4</v>
      </c>
      <c r="C46" s="593" t="s">
        <v>13</v>
      </c>
      <c r="D46" s="593" t="s">
        <v>106</v>
      </c>
      <c r="E46" s="593" t="s">
        <v>621</v>
      </c>
      <c r="F46" s="593">
        <v>9300000</v>
      </c>
      <c r="G46" s="593">
        <v>9600000</v>
      </c>
      <c r="H46" s="593">
        <v>1</v>
      </c>
      <c r="I46" s="593"/>
      <c r="J46" s="493">
        <v>1</v>
      </c>
    </row>
    <row r="47" spans="2:10" x14ac:dyDescent="0.25">
      <c r="B47" s="593">
        <v>4</v>
      </c>
      <c r="C47" s="593" t="s">
        <v>13</v>
      </c>
      <c r="D47" s="593" t="s">
        <v>106</v>
      </c>
      <c r="E47" s="593" t="s">
        <v>529</v>
      </c>
      <c r="F47" s="593">
        <v>12159571.428571399</v>
      </c>
      <c r="G47" s="593">
        <v>12654171.428571399</v>
      </c>
      <c r="H47" s="593">
        <v>14</v>
      </c>
      <c r="I47" s="593"/>
      <c r="J47" s="493">
        <v>1</v>
      </c>
    </row>
    <row r="48" spans="2:10" x14ac:dyDescent="0.25">
      <c r="B48" s="593">
        <v>4</v>
      </c>
      <c r="C48" s="593" t="s">
        <v>73</v>
      </c>
      <c r="D48" s="593" t="s">
        <v>521</v>
      </c>
      <c r="E48" s="593" t="s">
        <v>521</v>
      </c>
      <c r="F48" s="593">
        <v>7797000</v>
      </c>
      <c r="G48" s="593">
        <v>10988800</v>
      </c>
      <c r="H48" s="593">
        <v>5</v>
      </c>
      <c r="I48" s="593"/>
      <c r="J48" s="493">
        <v>1</v>
      </c>
    </row>
    <row r="49" spans="2:10" x14ac:dyDescent="0.25">
      <c r="B49" s="593">
        <v>4</v>
      </c>
      <c r="C49" s="593" t="s">
        <v>73</v>
      </c>
      <c r="D49" s="593" t="s">
        <v>521</v>
      </c>
      <c r="E49" s="593" t="s">
        <v>1311</v>
      </c>
      <c r="F49" s="593">
        <v>9175000</v>
      </c>
      <c r="G49" s="593">
        <v>9600000</v>
      </c>
      <c r="H49" s="593">
        <v>1</v>
      </c>
      <c r="I49" s="593"/>
      <c r="J49" s="493">
        <v>4</v>
      </c>
    </row>
    <row r="50" spans="2:10" x14ac:dyDescent="0.25">
      <c r="B50" s="593">
        <v>4</v>
      </c>
      <c r="C50" s="593" t="s">
        <v>73</v>
      </c>
      <c r="D50" s="593" t="s">
        <v>890</v>
      </c>
      <c r="E50" s="593" t="s">
        <v>1024</v>
      </c>
      <c r="F50" s="593">
        <v>13950000</v>
      </c>
      <c r="G50" s="593">
        <v>14250000</v>
      </c>
      <c r="H50" s="593">
        <v>1</v>
      </c>
      <c r="I50" s="593"/>
      <c r="J50" s="493">
        <v>1</v>
      </c>
    </row>
    <row r="51" spans="2:10" x14ac:dyDescent="0.25">
      <c r="B51" s="593">
        <v>4</v>
      </c>
      <c r="C51" s="593" t="s">
        <v>73</v>
      </c>
      <c r="D51" s="593" t="s">
        <v>86</v>
      </c>
      <c r="E51" s="593" t="s">
        <v>86</v>
      </c>
      <c r="F51" s="593">
        <v>13950000</v>
      </c>
      <c r="G51" s="593">
        <v>14250000</v>
      </c>
      <c r="H51" s="593">
        <v>1</v>
      </c>
      <c r="I51" s="593"/>
      <c r="J51" s="493">
        <v>1</v>
      </c>
    </row>
    <row r="52" spans="2:10" x14ac:dyDescent="0.25">
      <c r="B52" s="593">
        <v>4</v>
      </c>
      <c r="C52" s="593" t="s">
        <v>73</v>
      </c>
      <c r="D52" s="593" t="s">
        <v>794</v>
      </c>
      <c r="E52" s="593" t="s">
        <v>794</v>
      </c>
      <c r="F52" s="593">
        <v>13950000</v>
      </c>
      <c r="G52" s="593">
        <v>14250000</v>
      </c>
      <c r="H52" s="593">
        <v>1</v>
      </c>
      <c r="I52" s="593"/>
      <c r="J52" s="493">
        <v>1</v>
      </c>
    </row>
    <row r="53" spans="2:10" x14ac:dyDescent="0.25">
      <c r="B53" s="593">
        <v>4</v>
      </c>
      <c r="C53" s="593" t="s">
        <v>73</v>
      </c>
      <c r="D53" s="593" t="s">
        <v>794</v>
      </c>
      <c r="E53" s="593" t="s">
        <v>902</v>
      </c>
      <c r="F53" s="593">
        <v>6902000</v>
      </c>
      <c r="G53" s="593">
        <v>7202000</v>
      </c>
      <c r="H53" s="593">
        <v>1</v>
      </c>
      <c r="I53" s="593"/>
      <c r="J53" s="493">
        <v>1</v>
      </c>
    </row>
    <row r="54" spans="2:10" ht="18" customHeight="1" x14ac:dyDescent="0.25">
      <c r="B54" s="593">
        <v>4</v>
      </c>
      <c r="C54" s="593" t="s">
        <v>73</v>
      </c>
      <c r="D54" s="593" t="s">
        <v>794</v>
      </c>
      <c r="E54" s="593" t="s">
        <v>1033</v>
      </c>
      <c r="F54" s="593">
        <v>9254000</v>
      </c>
      <c r="G54" s="593">
        <v>9600000</v>
      </c>
      <c r="H54" s="593">
        <v>1</v>
      </c>
      <c r="I54" s="593"/>
      <c r="J54" s="493">
        <v>1</v>
      </c>
    </row>
    <row r="55" spans="2:10" x14ac:dyDescent="0.25">
      <c r="B55" s="593">
        <v>4</v>
      </c>
      <c r="C55" s="593" t="s">
        <v>73</v>
      </c>
      <c r="D55" s="593" t="s">
        <v>888</v>
      </c>
      <c r="E55" s="593" t="s">
        <v>1283</v>
      </c>
      <c r="F55" s="593">
        <v>9175000</v>
      </c>
      <c r="G55" s="593">
        <v>9600000</v>
      </c>
      <c r="H55" s="593">
        <v>1</v>
      </c>
      <c r="I55" s="593"/>
      <c r="J55" s="493">
        <v>1</v>
      </c>
    </row>
    <row r="56" spans="2:10" x14ac:dyDescent="0.25">
      <c r="B56" s="593">
        <v>4</v>
      </c>
      <c r="C56" s="593" t="s">
        <v>73</v>
      </c>
      <c r="D56" s="593" t="s">
        <v>888</v>
      </c>
      <c r="E56" s="593" t="s">
        <v>906</v>
      </c>
      <c r="F56" s="593">
        <v>13950000</v>
      </c>
      <c r="G56" s="593">
        <v>14250000</v>
      </c>
      <c r="H56" s="593">
        <v>1</v>
      </c>
      <c r="I56" s="593"/>
      <c r="J56" s="493">
        <v>1</v>
      </c>
    </row>
    <row r="57" spans="2:10" x14ac:dyDescent="0.25">
      <c r="B57" s="593">
        <v>4</v>
      </c>
      <c r="C57" s="593" t="s">
        <v>73</v>
      </c>
      <c r="D57" s="593" t="s">
        <v>802</v>
      </c>
      <c r="E57" s="593" t="s">
        <v>1201</v>
      </c>
      <c r="F57" s="593">
        <v>7951000</v>
      </c>
      <c r="G57" s="593">
        <v>9600000</v>
      </c>
      <c r="H57" s="593">
        <v>1</v>
      </c>
      <c r="I57" s="593"/>
      <c r="J57" s="493">
        <v>1</v>
      </c>
    </row>
    <row r="58" spans="2:10" x14ac:dyDescent="0.25">
      <c r="B58" s="593">
        <v>4</v>
      </c>
      <c r="C58" s="593" t="s">
        <v>73</v>
      </c>
      <c r="D58" s="593" t="s">
        <v>665</v>
      </c>
      <c r="E58" s="593" t="s">
        <v>1034</v>
      </c>
      <c r="F58" s="593">
        <v>8539000</v>
      </c>
      <c r="G58" s="593">
        <v>9600000</v>
      </c>
      <c r="H58" s="593">
        <v>1</v>
      </c>
      <c r="I58" s="593"/>
      <c r="J58" s="493">
        <v>1</v>
      </c>
    </row>
    <row r="59" spans="2:10" x14ac:dyDescent="0.25">
      <c r="B59" s="593">
        <v>4</v>
      </c>
      <c r="C59" s="593" t="s">
        <v>73</v>
      </c>
      <c r="D59" s="593" t="s">
        <v>665</v>
      </c>
      <c r="E59" s="593" t="s">
        <v>1014</v>
      </c>
      <c r="F59" s="593">
        <v>9043000</v>
      </c>
      <c r="G59" s="593">
        <v>9600000</v>
      </c>
      <c r="H59" s="593">
        <v>1</v>
      </c>
      <c r="I59" s="593"/>
      <c r="J59" s="493">
        <v>1</v>
      </c>
    </row>
    <row r="60" spans="2:10" x14ac:dyDescent="0.25">
      <c r="B60" s="593">
        <v>4</v>
      </c>
      <c r="C60" s="593" t="s">
        <v>73</v>
      </c>
      <c r="D60" s="593" t="s">
        <v>665</v>
      </c>
      <c r="E60" s="593" t="s">
        <v>1358</v>
      </c>
      <c r="F60" s="593">
        <v>8665000</v>
      </c>
      <c r="G60" s="593">
        <v>9600000</v>
      </c>
      <c r="H60" s="593">
        <v>1</v>
      </c>
      <c r="I60" s="593"/>
      <c r="J60" s="493">
        <v>1</v>
      </c>
    </row>
    <row r="61" spans="2:10" x14ac:dyDescent="0.25">
      <c r="B61" s="593">
        <v>4</v>
      </c>
      <c r="C61" s="593" t="s">
        <v>73</v>
      </c>
      <c r="D61" s="593" t="s">
        <v>783</v>
      </c>
      <c r="E61" s="593" t="s">
        <v>783</v>
      </c>
      <c r="F61" s="593">
        <v>9065500</v>
      </c>
      <c r="G61" s="593">
        <v>9600000</v>
      </c>
      <c r="H61" s="593">
        <v>2</v>
      </c>
      <c r="I61" s="593"/>
      <c r="J61" s="493">
        <v>2</v>
      </c>
    </row>
    <row r="62" spans="2:10" x14ac:dyDescent="0.25">
      <c r="B62" s="593">
        <v>4</v>
      </c>
      <c r="C62" s="593" t="s">
        <v>73</v>
      </c>
      <c r="D62" s="593" t="s">
        <v>783</v>
      </c>
      <c r="E62" s="593" t="s">
        <v>784</v>
      </c>
      <c r="F62" s="593">
        <v>11625000</v>
      </c>
      <c r="G62" s="593">
        <v>11925000</v>
      </c>
      <c r="H62" s="593">
        <v>2</v>
      </c>
      <c r="I62" s="593"/>
      <c r="J62" s="493">
        <v>1</v>
      </c>
    </row>
    <row r="63" spans="2:10" x14ac:dyDescent="0.25">
      <c r="B63" s="593">
        <v>4</v>
      </c>
      <c r="C63" s="593" t="s">
        <v>74</v>
      </c>
      <c r="D63" s="593" t="s">
        <v>74</v>
      </c>
      <c r="E63" s="593" t="s">
        <v>1029</v>
      </c>
      <c r="F63" s="593">
        <v>9263500</v>
      </c>
      <c r="G63" s="593">
        <v>9600000</v>
      </c>
      <c r="H63" s="593">
        <v>2</v>
      </c>
      <c r="I63" s="593"/>
      <c r="J63" s="493">
        <v>1</v>
      </c>
    </row>
    <row r="64" spans="2:10" x14ac:dyDescent="0.25">
      <c r="B64" s="593">
        <v>4</v>
      </c>
      <c r="C64" s="593" t="s">
        <v>74</v>
      </c>
      <c r="D64" s="593" t="s">
        <v>72</v>
      </c>
      <c r="E64" s="593" t="s">
        <v>72</v>
      </c>
      <c r="F64" s="593">
        <v>9300000</v>
      </c>
      <c r="G64" s="593">
        <v>9600000</v>
      </c>
      <c r="H64" s="593">
        <v>1</v>
      </c>
      <c r="I64" s="593"/>
      <c r="J64" s="493">
        <v>1</v>
      </c>
    </row>
    <row r="65" spans="2:10" x14ac:dyDescent="0.25">
      <c r="B65" s="593">
        <v>4</v>
      </c>
      <c r="C65" s="593" t="s">
        <v>74</v>
      </c>
      <c r="D65" s="593" t="s">
        <v>72</v>
      </c>
      <c r="E65" s="593" t="s">
        <v>796</v>
      </c>
      <c r="F65" s="593">
        <v>13950000</v>
      </c>
      <c r="G65" s="593">
        <v>14250000</v>
      </c>
      <c r="H65" s="593">
        <v>1</v>
      </c>
      <c r="I65" s="593"/>
      <c r="J65" s="493">
        <v>1</v>
      </c>
    </row>
    <row r="66" spans="2:10" x14ac:dyDescent="0.25">
      <c r="B66" s="593">
        <v>4</v>
      </c>
      <c r="C66" s="593" t="s">
        <v>74</v>
      </c>
      <c r="D66" s="593" t="s">
        <v>72</v>
      </c>
      <c r="E66" s="593" t="s">
        <v>1206</v>
      </c>
      <c r="F66" s="593">
        <v>9273000</v>
      </c>
      <c r="G66" s="593">
        <v>9600000</v>
      </c>
      <c r="H66" s="593">
        <v>1</v>
      </c>
      <c r="I66" s="593"/>
      <c r="J66" s="493">
        <v>1</v>
      </c>
    </row>
    <row r="67" spans="2:10" x14ac:dyDescent="0.25">
      <c r="B67" s="593">
        <v>4</v>
      </c>
      <c r="C67" s="593" t="s">
        <v>74</v>
      </c>
      <c r="D67" s="593" t="s">
        <v>72</v>
      </c>
      <c r="E67" s="593" t="s">
        <v>885</v>
      </c>
      <c r="F67" s="593">
        <v>13950000</v>
      </c>
      <c r="G67" s="593">
        <v>14345000</v>
      </c>
      <c r="H67" s="593">
        <v>1</v>
      </c>
      <c r="I67" s="593"/>
      <c r="J67" s="493">
        <v>1</v>
      </c>
    </row>
    <row r="68" spans="2:10" x14ac:dyDescent="0.25">
      <c r="B68" s="593">
        <v>4</v>
      </c>
      <c r="C68" s="593" t="s">
        <v>74</v>
      </c>
      <c r="D68" s="593" t="s">
        <v>75</v>
      </c>
      <c r="E68" s="593" t="s">
        <v>1016</v>
      </c>
      <c r="F68" s="593">
        <v>9087500</v>
      </c>
      <c r="G68" s="593">
        <v>9600000</v>
      </c>
      <c r="H68" s="593">
        <v>2</v>
      </c>
      <c r="I68" s="593"/>
      <c r="J68" s="493">
        <v>1</v>
      </c>
    </row>
    <row r="69" spans="2:10" x14ac:dyDescent="0.25">
      <c r="B69" s="593">
        <v>4</v>
      </c>
      <c r="C69" s="593" t="s">
        <v>74</v>
      </c>
      <c r="D69" s="593" t="s">
        <v>75</v>
      </c>
      <c r="E69" s="593" t="s">
        <v>903</v>
      </c>
      <c r="F69" s="593">
        <v>13950000</v>
      </c>
      <c r="G69" s="593">
        <v>14250000</v>
      </c>
      <c r="H69" s="593">
        <v>2</v>
      </c>
      <c r="I69" s="593"/>
      <c r="J69" s="493">
        <v>1</v>
      </c>
    </row>
    <row r="70" spans="2:10" x14ac:dyDescent="0.25">
      <c r="B70" s="593">
        <v>4</v>
      </c>
      <c r="C70" s="593" t="s">
        <v>74</v>
      </c>
      <c r="D70" s="593" t="s">
        <v>954</v>
      </c>
      <c r="E70" s="593" t="s">
        <v>954</v>
      </c>
      <c r="F70" s="593">
        <v>10767000</v>
      </c>
      <c r="G70" s="593">
        <v>11150000</v>
      </c>
      <c r="H70" s="593">
        <v>3</v>
      </c>
      <c r="I70" s="593"/>
      <c r="J70" s="493">
        <v>1</v>
      </c>
    </row>
    <row r="71" spans="2:10" x14ac:dyDescent="0.25">
      <c r="B71" s="593">
        <v>4</v>
      </c>
      <c r="C71" s="593" t="s">
        <v>74</v>
      </c>
      <c r="D71" s="593" t="s">
        <v>954</v>
      </c>
      <c r="E71" s="593" t="s">
        <v>1103</v>
      </c>
      <c r="F71" s="593">
        <v>8077000</v>
      </c>
      <c r="G71" s="593">
        <v>9600000</v>
      </c>
      <c r="H71" s="593">
        <v>1</v>
      </c>
      <c r="I71" s="593"/>
      <c r="J71" s="493">
        <v>2</v>
      </c>
    </row>
    <row r="72" spans="2:10" x14ac:dyDescent="0.25">
      <c r="B72" s="593">
        <v>4</v>
      </c>
      <c r="C72" s="593" t="s">
        <v>74</v>
      </c>
      <c r="D72" s="593" t="s">
        <v>97</v>
      </c>
      <c r="E72" s="593" t="s">
        <v>97</v>
      </c>
      <c r="F72" s="593">
        <v>13950000</v>
      </c>
      <c r="G72" s="593">
        <v>14250000</v>
      </c>
      <c r="H72" s="593">
        <v>1</v>
      </c>
      <c r="I72" s="593"/>
      <c r="J72" s="493">
        <v>2</v>
      </c>
    </row>
    <row r="73" spans="2:10" x14ac:dyDescent="0.25">
      <c r="B73" s="593">
        <v>4</v>
      </c>
      <c r="C73" s="593" t="s">
        <v>74</v>
      </c>
      <c r="D73" s="593" t="s">
        <v>97</v>
      </c>
      <c r="E73" s="593" t="s">
        <v>603</v>
      </c>
      <c r="F73" s="593">
        <v>11625000</v>
      </c>
      <c r="G73" s="593">
        <v>11977500</v>
      </c>
      <c r="H73" s="593">
        <v>2</v>
      </c>
      <c r="I73" s="593"/>
      <c r="J73" s="493">
        <v>1</v>
      </c>
    </row>
    <row r="74" spans="2:10" x14ac:dyDescent="0.25">
      <c r="B74" s="593">
        <v>4</v>
      </c>
      <c r="C74" s="593" t="s">
        <v>74</v>
      </c>
      <c r="D74" s="593" t="s">
        <v>87</v>
      </c>
      <c r="E74" s="593" t="s">
        <v>892</v>
      </c>
      <c r="F74" s="593">
        <v>11625000</v>
      </c>
      <c r="G74" s="593">
        <v>11925000</v>
      </c>
      <c r="H74" s="593">
        <v>2</v>
      </c>
      <c r="I74" s="593"/>
      <c r="J74" s="493">
        <v>1</v>
      </c>
    </row>
    <row r="75" spans="2:10" x14ac:dyDescent="0.25">
      <c r="B75" s="593">
        <v>4</v>
      </c>
      <c r="C75" s="593" t="s">
        <v>74</v>
      </c>
      <c r="D75" s="593" t="s">
        <v>785</v>
      </c>
      <c r="E75" s="593" t="s">
        <v>785</v>
      </c>
      <c r="F75" s="593">
        <v>10070500</v>
      </c>
      <c r="G75" s="593">
        <v>10375000</v>
      </c>
      <c r="H75" s="593">
        <v>6</v>
      </c>
      <c r="I75" s="593"/>
      <c r="J75" s="493">
        <v>2</v>
      </c>
    </row>
    <row r="76" spans="2:10" x14ac:dyDescent="0.25">
      <c r="B76" s="593">
        <v>4</v>
      </c>
      <c r="C76" s="593" t="s">
        <v>74</v>
      </c>
      <c r="D76" s="593" t="s">
        <v>786</v>
      </c>
      <c r="E76" s="593" t="s">
        <v>955</v>
      </c>
      <c r="F76" s="593">
        <v>9056333.3333333302</v>
      </c>
      <c r="G76" s="593">
        <v>20467840.626666699</v>
      </c>
      <c r="H76" s="593">
        <v>3</v>
      </c>
      <c r="I76" s="593"/>
      <c r="J76" s="493">
        <v>1</v>
      </c>
    </row>
    <row r="77" spans="2:10" x14ac:dyDescent="0.25">
      <c r="B77" s="593">
        <v>4</v>
      </c>
      <c r="C77" s="593" t="s">
        <v>74</v>
      </c>
      <c r="D77" s="593" t="s">
        <v>786</v>
      </c>
      <c r="E77" s="593" t="s">
        <v>1376</v>
      </c>
      <c r="F77" s="593">
        <v>10366750</v>
      </c>
      <c r="G77" s="593">
        <v>10815958.612500001</v>
      </c>
      <c r="H77" s="593">
        <v>4</v>
      </c>
      <c r="I77" s="593"/>
      <c r="J77" s="493">
        <v>1</v>
      </c>
    </row>
    <row r="78" spans="2:10" x14ac:dyDescent="0.25">
      <c r="B78" s="593">
        <v>4</v>
      </c>
      <c r="C78" s="593" t="s">
        <v>74</v>
      </c>
      <c r="D78" s="593" t="s">
        <v>786</v>
      </c>
      <c r="E78" s="593" t="s">
        <v>908</v>
      </c>
      <c r="F78" s="593">
        <v>9300000</v>
      </c>
      <c r="G78" s="593">
        <v>11460000</v>
      </c>
      <c r="H78" s="593">
        <v>5</v>
      </c>
      <c r="I78" s="593"/>
      <c r="J78" s="493">
        <v>1</v>
      </c>
    </row>
    <row r="79" spans="2:10" x14ac:dyDescent="0.25">
      <c r="B79" s="593">
        <v>4</v>
      </c>
      <c r="C79" s="593" t="s">
        <v>74</v>
      </c>
      <c r="D79" s="593" t="s">
        <v>786</v>
      </c>
      <c r="E79" s="593" t="s">
        <v>1253</v>
      </c>
      <c r="F79" s="593">
        <v>9293000</v>
      </c>
      <c r="G79" s="593">
        <v>9692422.2949999999</v>
      </c>
      <c r="H79" s="593">
        <v>2</v>
      </c>
      <c r="I79" s="593"/>
      <c r="J79" s="493">
        <v>5</v>
      </c>
    </row>
    <row r="80" spans="2:10" x14ac:dyDescent="0.25">
      <c r="B80" s="593">
        <v>4</v>
      </c>
      <c r="C80" s="593" t="s">
        <v>74</v>
      </c>
      <c r="D80" s="593" t="s">
        <v>1018</v>
      </c>
      <c r="E80" s="593" t="s">
        <v>1018</v>
      </c>
      <c r="F80" s="593">
        <v>10850000</v>
      </c>
      <c r="G80" s="593">
        <v>11150000</v>
      </c>
      <c r="H80" s="593">
        <v>3</v>
      </c>
      <c r="I80" s="593"/>
      <c r="J80" s="493">
        <v>1</v>
      </c>
    </row>
    <row r="81" spans="2:10" x14ac:dyDescent="0.25">
      <c r="B81" s="593">
        <v>4</v>
      </c>
      <c r="C81" s="593" t="s">
        <v>105</v>
      </c>
      <c r="D81" s="593" t="s">
        <v>105</v>
      </c>
      <c r="E81" s="593" t="s">
        <v>105</v>
      </c>
      <c r="F81" s="593">
        <v>12090000</v>
      </c>
      <c r="G81" s="593">
        <v>12493000</v>
      </c>
      <c r="H81" s="593">
        <v>5</v>
      </c>
      <c r="I81" s="593"/>
      <c r="J81" s="493">
        <v>3</v>
      </c>
    </row>
    <row r="82" spans="2:10" x14ac:dyDescent="0.25">
      <c r="B82" s="593">
        <v>4</v>
      </c>
      <c r="C82" s="593" t="s">
        <v>105</v>
      </c>
      <c r="D82" s="593" t="s">
        <v>105</v>
      </c>
      <c r="E82" s="593" t="s">
        <v>909</v>
      </c>
      <c r="F82" s="593">
        <v>9300000</v>
      </c>
      <c r="G82" s="593">
        <v>9721666.6666666698</v>
      </c>
      <c r="H82" s="593">
        <v>3</v>
      </c>
      <c r="I82" s="593"/>
      <c r="J82" s="493">
        <v>2</v>
      </c>
    </row>
    <row r="83" spans="2:10" x14ac:dyDescent="0.25">
      <c r="B83" s="593">
        <v>4</v>
      </c>
      <c r="C83" s="593" t="s">
        <v>105</v>
      </c>
      <c r="D83" s="593" t="s">
        <v>107</v>
      </c>
      <c r="E83" s="593" t="s">
        <v>110</v>
      </c>
      <c r="F83" s="593">
        <v>7238000</v>
      </c>
      <c r="G83" s="593">
        <v>7538000</v>
      </c>
      <c r="H83" s="593">
        <v>1</v>
      </c>
      <c r="I83" s="593"/>
      <c r="J83" s="493">
        <v>1</v>
      </c>
    </row>
    <row r="84" spans="2:10" x14ac:dyDescent="0.25">
      <c r="B84" s="593">
        <v>4</v>
      </c>
      <c r="C84" s="593" t="s">
        <v>105</v>
      </c>
      <c r="D84" s="593" t="s">
        <v>107</v>
      </c>
      <c r="E84" s="593" t="s">
        <v>531</v>
      </c>
      <c r="F84" s="593">
        <v>11604166.6666667</v>
      </c>
      <c r="G84" s="593">
        <v>11984666.6666667</v>
      </c>
      <c r="H84" s="593">
        <v>6</v>
      </c>
      <c r="I84" s="593"/>
      <c r="J84" s="493">
        <v>1</v>
      </c>
    </row>
    <row r="85" spans="2:10" x14ac:dyDescent="0.25">
      <c r="B85" s="593">
        <v>4</v>
      </c>
      <c r="C85" s="593" t="s">
        <v>105</v>
      </c>
      <c r="D85" s="593" t="s">
        <v>107</v>
      </c>
      <c r="E85" s="593" t="s">
        <v>76</v>
      </c>
      <c r="F85" s="593">
        <v>11414800</v>
      </c>
      <c r="G85" s="593">
        <v>12383700.009</v>
      </c>
      <c r="H85" s="593">
        <v>10</v>
      </c>
      <c r="I85" s="593"/>
      <c r="J85" s="493">
        <v>2</v>
      </c>
    </row>
    <row r="86" spans="2:10" x14ac:dyDescent="0.25">
      <c r="B86" s="593">
        <v>4</v>
      </c>
      <c r="C86" s="593" t="s">
        <v>105</v>
      </c>
      <c r="D86" s="593" t="s">
        <v>107</v>
      </c>
      <c r="E86" s="593" t="s">
        <v>92</v>
      </c>
      <c r="F86" s="593">
        <v>11595500</v>
      </c>
      <c r="G86" s="593">
        <v>11925000</v>
      </c>
      <c r="H86" s="593">
        <v>2</v>
      </c>
      <c r="I86" s="593"/>
      <c r="J86" s="493">
        <v>1</v>
      </c>
    </row>
    <row r="87" spans="2:10" x14ac:dyDescent="0.25">
      <c r="B87" s="593">
        <v>4</v>
      </c>
      <c r="C87" s="593" t="s">
        <v>105</v>
      </c>
      <c r="D87" s="593" t="s">
        <v>107</v>
      </c>
      <c r="E87" s="593" t="s">
        <v>77</v>
      </c>
      <c r="F87" s="593">
        <v>11287500</v>
      </c>
      <c r="G87" s="593">
        <v>11691437.5</v>
      </c>
      <c r="H87" s="593">
        <v>16</v>
      </c>
      <c r="I87" s="593"/>
      <c r="J87" s="493">
        <v>1</v>
      </c>
    </row>
    <row r="88" spans="2:10" x14ac:dyDescent="0.25">
      <c r="B88" s="593">
        <v>4</v>
      </c>
      <c r="C88" s="593" t="s">
        <v>105</v>
      </c>
      <c r="D88" s="593" t="s">
        <v>107</v>
      </c>
      <c r="E88" s="593" t="s">
        <v>994</v>
      </c>
      <c r="F88" s="593">
        <v>9289500</v>
      </c>
      <c r="G88" s="593">
        <v>9600000</v>
      </c>
      <c r="H88" s="593">
        <v>2</v>
      </c>
      <c r="I88" s="593"/>
      <c r="J88" s="493">
        <v>1</v>
      </c>
    </row>
    <row r="89" spans="2:10" x14ac:dyDescent="0.25">
      <c r="B89" s="593">
        <v>4</v>
      </c>
      <c r="C89" s="593" t="s">
        <v>105</v>
      </c>
      <c r="D89" s="593" t="s">
        <v>884</v>
      </c>
      <c r="E89" s="593" t="s">
        <v>884</v>
      </c>
      <c r="F89" s="593">
        <v>13950000</v>
      </c>
      <c r="G89" s="593">
        <v>14250000</v>
      </c>
      <c r="H89" s="593">
        <v>2</v>
      </c>
      <c r="I89" s="593"/>
      <c r="J89" s="493">
        <v>1</v>
      </c>
    </row>
    <row r="90" spans="2:10" x14ac:dyDescent="0.25">
      <c r="B90" s="593">
        <v>4</v>
      </c>
      <c r="C90" s="593" t="s">
        <v>105</v>
      </c>
      <c r="D90" s="593" t="s">
        <v>884</v>
      </c>
      <c r="E90" s="593" t="s">
        <v>1255</v>
      </c>
      <c r="F90" s="593">
        <v>9267000</v>
      </c>
      <c r="G90" s="593">
        <v>9567000</v>
      </c>
      <c r="H90" s="593">
        <v>1</v>
      </c>
      <c r="I90" s="593"/>
      <c r="J90" s="493">
        <v>1</v>
      </c>
    </row>
    <row r="91" spans="2:10" x14ac:dyDescent="0.25">
      <c r="B91" s="593">
        <v>4</v>
      </c>
      <c r="C91" s="593" t="s">
        <v>105</v>
      </c>
      <c r="D91" s="593" t="s">
        <v>884</v>
      </c>
      <c r="E91" s="593" t="s">
        <v>911</v>
      </c>
      <c r="F91" s="593">
        <v>9300000</v>
      </c>
      <c r="G91" s="593">
        <v>9850000</v>
      </c>
      <c r="H91" s="593">
        <v>1</v>
      </c>
      <c r="I91" s="593"/>
      <c r="J91" s="493">
        <v>1</v>
      </c>
    </row>
    <row r="92" spans="2:10" x14ac:dyDescent="0.25">
      <c r="B92" s="593">
        <v>4</v>
      </c>
      <c r="C92" s="593" t="s">
        <v>105</v>
      </c>
      <c r="D92" s="593" t="s">
        <v>884</v>
      </c>
      <c r="E92" s="593" t="s">
        <v>904</v>
      </c>
      <c r="F92" s="593">
        <v>10645400</v>
      </c>
      <c r="G92" s="593">
        <v>13170303</v>
      </c>
      <c r="H92" s="593">
        <v>5</v>
      </c>
      <c r="I92" s="593"/>
      <c r="J92" s="493">
        <v>1</v>
      </c>
    </row>
    <row r="93" spans="2:10" x14ac:dyDescent="0.25">
      <c r="B93" s="593">
        <v>4</v>
      </c>
      <c r="C93" s="593" t="s">
        <v>105</v>
      </c>
      <c r="D93" s="593" t="s">
        <v>488</v>
      </c>
      <c r="E93" s="593" t="s">
        <v>1204</v>
      </c>
      <c r="F93" s="593">
        <v>9300000</v>
      </c>
      <c r="G93" s="593">
        <v>12400000</v>
      </c>
      <c r="H93" s="593">
        <v>5</v>
      </c>
      <c r="I93" s="593"/>
      <c r="J93" s="493">
        <v>1</v>
      </c>
    </row>
    <row r="94" spans="2:10" x14ac:dyDescent="0.25">
      <c r="B94" s="593">
        <v>4</v>
      </c>
      <c r="C94" s="593" t="s">
        <v>105</v>
      </c>
      <c r="D94" s="593" t="s">
        <v>514</v>
      </c>
      <c r="E94" s="593" t="s">
        <v>514</v>
      </c>
      <c r="F94" s="593">
        <v>9300000</v>
      </c>
      <c r="G94" s="593">
        <v>9600000</v>
      </c>
      <c r="H94" s="593">
        <v>1</v>
      </c>
      <c r="I94" s="593"/>
      <c r="J94" s="493">
        <v>8</v>
      </c>
    </row>
    <row r="95" spans="2:10" x14ac:dyDescent="0.25">
      <c r="B95" s="593">
        <v>4</v>
      </c>
      <c r="C95" s="593" t="s">
        <v>105</v>
      </c>
      <c r="D95" s="593" t="s">
        <v>514</v>
      </c>
      <c r="E95" s="593" t="s">
        <v>672</v>
      </c>
      <c r="F95" s="593">
        <v>10314250</v>
      </c>
      <c r="G95" s="593">
        <v>10729750</v>
      </c>
      <c r="H95" s="593">
        <v>4</v>
      </c>
      <c r="I95" s="593"/>
      <c r="J95" s="493">
        <v>1</v>
      </c>
    </row>
    <row r="96" spans="2:10" x14ac:dyDescent="0.25">
      <c r="B96" s="593">
        <v>4</v>
      </c>
      <c r="C96" s="593" t="s">
        <v>105</v>
      </c>
      <c r="D96" s="593" t="s">
        <v>514</v>
      </c>
      <c r="E96" s="593" t="s">
        <v>1036</v>
      </c>
      <c r="F96" s="593">
        <v>9958571.4285714291</v>
      </c>
      <c r="G96" s="593">
        <v>12235714.2857143</v>
      </c>
      <c r="H96" s="593">
        <v>7</v>
      </c>
      <c r="I96" s="593"/>
      <c r="J96" s="493">
        <v>1</v>
      </c>
    </row>
    <row r="97" spans="2:10" x14ac:dyDescent="0.25">
      <c r="B97" s="593">
        <v>4</v>
      </c>
      <c r="C97" s="593" t="s">
        <v>105</v>
      </c>
      <c r="D97" s="593" t="s">
        <v>108</v>
      </c>
      <c r="E97" s="593" t="s">
        <v>108</v>
      </c>
      <c r="F97" s="593">
        <v>9197800</v>
      </c>
      <c r="G97" s="593">
        <v>12350000</v>
      </c>
      <c r="H97" s="593">
        <v>5</v>
      </c>
      <c r="I97" s="593"/>
      <c r="J97" s="493">
        <v>1</v>
      </c>
    </row>
    <row r="98" spans="2:10" x14ac:dyDescent="0.25">
      <c r="B98" s="593">
        <v>4</v>
      </c>
      <c r="C98" s="593" t="s">
        <v>105</v>
      </c>
      <c r="D98" s="593" t="s">
        <v>108</v>
      </c>
      <c r="E98" s="593" t="s">
        <v>1106</v>
      </c>
      <c r="F98" s="593">
        <v>13950000</v>
      </c>
      <c r="G98" s="593">
        <v>14250000</v>
      </c>
      <c r="H98" s="593">
        <v>1</v>
      </c>
      <c r="I98" s="593"/>
      <c r="J98" s="493">
        <v>1</v>
      </c>
    </row>
    <row r="99" spans="2:10" x14ac:dyDescent="0.25">
      <c r="B99" s="593">
        <v>4</v>
      </c>
      <c r="C99" s="593" t="s">
        <v>105</v>
      </c>
      <c r="D99" s="593" t="s">
        <v>108</v>
      </c>
      <c r="E99" s="593" t="s">
        <v>1020</v>
      </c>
      <c r="F99" s="593">
        <v>12048000</v>
      </c>
      <c r="G99" s="593">
        <v>12390000</v>
      </c>
      <c r="H99" s="593">
        <v>5</v>
      </c>
      <c r="I99" s="593"/>
      <c r="J99" s="493">
        <v>1</v>
      </c>
    </row>
    <row r="100" spans="2:10" x14ac:dyDescent="0.25">
      <c r="B100" s="593">
        <v>4</v>
      </c>
      <c r="C100" s="593" t="s">
        <v>105</v>
      </c>
      <c r="D100" s="593" t="s">
        <v>108</v>
      </c>
      <c r="E100" s="593" t="s">
        <v>612</v>
      </c>
      <c r="F100" s="593">
        <v>9300000</v>
      </c>
      <c r="G100" s="593">
        <v>9600000</v>
      </c>
      <c r="H100" s="593">
        <v>1</v>
      </c>
      <c r="I100" s="593"/>
      <c r="J100" s="493">
        <v>4</v>
      </c>
    </row>
    <row r="101" spans="2:10" x14ac:dyDescent="0.25">
      <c r="B101" s="593">
        <v>4</v>
      </c>
      <c r="C101" s="593" t="s">
        <v>105</v>
      </c>
      <c r="D101" s="593" t="s">
        <v>108</v>
      </c>
      <c r="E101" s="593" t="s">
        <v>957</v>
      </c>
      <c r="F101" s="593">
        <v>13950000</v>
      </c>
      <c r="G101" s="593">
        <v>14275000</v>
      </c>
      <c r="H101" s="593">
        <v>2</v>
      </c>
      <c r="I101" s="593"/>
      <c r="J101" s="493">
        <v>1</v>
      </c>
    </row>
    <row r="102" spans="2:10" x14ac:dyDescent="0.25">
      <c r="B102" s="593">
        <v>14</v>
      </c>
      <c r="C102" s="593" t="s">
        <v>103</v>
      </c>
      <c r="D102" s="593" t="s">
        <v>660</v>
      </c>
      <c r="E102" s="593" t="s">
        <v>661</v>
      </c>
      <c r="F102" s="593">
        <v>5779000</v>
      </c>
      <c r="G102" s="593">
        <v>5843390.3775000004</v>
      </c>
      <c r="H102" s="593">
        <v>4</v>
      </c>
      <c r="I102" s="593"/>
      <c r="J102" s="493">
        <v>3</v>
      </c>
    </row>
    <row r="103" spans="2:10" x14ac:dyDescent="0.25">
      <c r="B103" s="593">
        <v>14</v>
      </c>
      <c r="C103" s="593" t="s">
        <v>105</v>
      </c>
      <c r="D103" s="593" t="s">
        <v>105</v>
      </c>
      <c r="E103" s="593" t="s">
        <v>105</v>
      </c>
      <c r="F103" s="593">
        <v>4174000</v>
      </c>
      <c r="G103" s="593">
        <v>4265164.0549999997</v>
      </c>
      <c r="H103" s="593">
        <v>4</v>
      </c>
      <c r="I103" s="593"/>
      <c r="J103" s="493">
        <v>1</v>
      </c>
    </row>
    <row r="104" spans="2:10" x14ac:dyDescent="0.25">
      <c r="B104" s="593">
        <v>22</v>
      </c>
      <c r="C104" s="593" t="s">
        <v>103</v>
      </c>
      <c r="D104" s="593" t="s">
        <v>103</v>
      </c>
      <c r="E104" s="593" t="s">
        <v>1202</v>
      </c>
      <c r="F104" s="593">
        <v>7951000</v>
      </c>
      <c r="G104" s="593">
        <v>34751000</v>
      </c>
      <c r="H104" s="593">
        <v>1</v>
      </c>
      <c r="I104" s="593"/>
      <c r="J104" s="493">
        <v>2</v>
      </c>
    </row>
    <row r="105" spans="2:10" x14ac:dyDescent="0.25">
      <c r="B105" s="593">
        <v>22</v>
      </c>
      <c r="C105" s="593" t="s">
        <v>103</v>
      </c>
      <c r="D105" s="593" t="s">
        <v>94</v>
      </c>
      <c r="E105" s="593" t="s">
        <v>1286</v>
      </c>
      <c r="F105" s="593">
        <v>8891500</v>
      </c>
      <c r="G105" s="593">
        <v>45762500</v>
      </c>
      <c r="H105" s="593">
        <v>2</v>
      </c>
      <c r="I105" s="593"/>
      <c r="J105" s="493">
        <v>1</v>
      </c>
    </row>
    <row r="106" spans="2:10" x14ac:dyDescent="0.25">
      <c r="B106" s="593">
        <v>22</v>
      </c>
      <c r="C106" s="593" t="s">
        <v>103</v>
      </c>
      <c r="D106" s="593" t="s">
        <v>660</v>
      </c>
      <c r="E106" s="593" t="s">
        <v>661</v>
      </c>
      <c r="F106" s="593">
        <v>7657000</v>
      </c>
      <c r="G106" s="593">
        <v>42000000</v>
      </c>
      <c r="H106" s="593">
        <v>1</v>
      </c>
      <c r="I106" s="593"/>
      <c r="J106" s="493">
        <v>1</v>
      </c>
    </row>
    <row r="107" spans="2:10" x14ac:dyDescent="0.25">
      <c r="B107" s="593">
        <v>22</v>
      </c>
      <c r="C107" s="593" t="s">
        <v>103</v>
      </c>
      <c r="D107" s="593" t="s">
        <v>1189</v>
      </c>
      <c r="E107" s="593" t="s">
        <v>1199</v>
      </c>
      <c r="F107" s="593">
        <v>6986000</v>
      </c>
      <c r="G107" s="593">
        <v>42836000</v>
      </c>
      <c r="H107" s="593">
        <v>1</v>
      </c>
      <c r="I107" s="593"/>
      <c r="J107" s="493">
        <v>1</v>
      </c>
    </row>
    <row r="108" spans="2:10" x14ac:dyDescent="0.25">
      <c r="B108" s="593">
        <v>22</v>
      </c>
      <c r="C108" s="593" t="s">
        <v>103</v>
      </c>
      <c r="D108" s="593" t="s">
        <v>109</v>
      </c>
      <c r="E108" s="593" t="s">
        <v>791</v>
      </c>
      <c r="F108" s="593">
        <v>9234000</v>
      </c>
      <c r="G108" s="593">
        <v>23334000</v>
      </c>
      <c r="H108" s="593">
        <v>1</v>
      </c>
      <c r="I108" s="593"/>
      <c r="J108" s="493">
        <v>1</v>
      </c>
    </row>
    <row r="109" spans="2:10" x14ac:dyDescent="0.25">
      <c r="B109" s="593">
        <v>22</v>
      </c>
      <c r="C109" s="593" t="s">
        <v>11</v>
      </c>
      <c r="D109" s="593" t="s">
        <v>104</v>
      </c>
      <c r="E109" s="593" t="s">
        <v>548</v>
      </c>
      <c r="F109" s="593">
        <v>7783000</v>
      </c>
      <c r="G109" s="593">
        <v>41223000</v>
      </c>
      <c r="H109" s="593">
        <v>1</v>
      </c>
      <c r="I109" s="593"/>
      <c r="J109" s="493">
        <v>10</v>
      </c>
    </row>
    <row r="110" spans="2:10" x14ac:dyDescent="0.25">
      <c r="B110" s="593">
        <v>22</v>
      </c>
      <c r="C110" s="593" t="s">
        <v>11</v>
      </c>
      <c r="D110" s="593" t="s">
        <v>1271</v>
      </c>
      <c r="E110" s="593" t="s">
        <v>1289</v>
      </c>
      <c r="F110" s="593">
        <v>8455000</v>
      </c>
      <c r="G110" s="593">
        <v>17955000</v>
      </c>
      <c r="H110" s="593">
        <v>1</v>
      </c>
      <c r="I110" s="593"/>
      <c r="J110" s="493">
        <v>40</v>
      </c>
    </row>
    <row r="111" spans="2:10" x14ac:dyDescent="0.25">
      <c r="B111" s="593">
        <v>22</v>
      </c>
      <c r="C111" s="593" t="s">
        <v>11</v>
      </c>
      <c r="D111" s="593" t="s">
        <v>792</v>
      </c>
      <c r="E111" s="593" t="s">
        <v>1375</v>
      </c>
      <c r="F111" s="593">
        <v>7364000</v>
      </c>
      <c r="G111" s="593">
        <v>49864495.229999997</v>
      </c>
      <c r="H111" s="593">
        <v>1</v>
      </c>
      <c r="I111" s="593"/>
      <c r="J111" s="493">
        <v>2</v>
      </c>
    </row>
    <row r="112" spans="2:10" x14ac:dyDescent="0.25">
      <c r="B112" s="593">
        <v>22</v>
      </c>
      <c r="C112" s="593" t="s">
        <v>12</v>
      </c>
      <c r="D112" s="593" t="s">
        <v>12</v>
      </c>
      <c r="E112" s="593" t="s">
        <v>959</v>
      </c>
      <c r="F112" s="593">
        <v>8665000</v>
      </c>
      <c r="G112" s="593">
        <v>51665000</v>
      </c>
      <c r="H112" s="593">
        <v>1</v>
      </c>
      <c r="I112" s="593"/>
      <c r="J112" s="493">
        <v>2</v>
      </c>
    </row>
    <row r="113" spans="2:10" ht="30" x14ac:dyDescent="0.25">
      <c r="B113" s="593">
        <v>22</v>
      </c>
      <c r="C113" s="593" t="s">
        <v>12</v>
      </c>
      <c r="D113" s="593" t="s">
        <v>12</v>
      </c>
      <c r="E113" s="593" t="s">
        <v>879</v>
      </c>
      <c r="F113" s="593">
        <v>7426750</v>
      </c>
      <c r="G113" s="593">
        <v>59378500</v>
      </c>
      <c r="H113" s="593">
        <v>4</v>
      </c>
      <c r="I113" s="593"/>
      <c r="J113" s="493">
        <v>2</v>
      </c>
    </row>
    <row r="114" spans="2:10" x14ac:dyDescent="0.25">
      <c r="B114" s="593">
        <v>22</v>
      </c>
      <c r="C114" s="593" t="s">
        <v>12</v>
      </c>
      <c r="D114" s="593" t="s">
        <v>881</v>
      </c>
      <c r="E114" s="593" t="s">
        <v>1109</v>
      </c>
      <c r="F114" s="593">
        <v>8497000</v>
      </c>
      <c r="G114" s="593">
        <v>32797000</v>
      </c>
      <c r="H114" s="593">
        <v>1</v>
      </c>
      <c r="I114" s="593"/>
      <c r="J114" s="493">
        <v>1</v>
      </c>
    </row>
    <row r="115" spans="2:10" x14ac:dyDescent="0.25">
      <c r="B115" s="593">
        <v>22</v>
      </c>
      <c r="C115" s="593" t="s">
        <v>12</v>
      </c>
      <c r="D115" s="593" t="s">
        <v>882</v>
      </c>
      <c r="E115" s="593" t="s">
        <v>800</v>
      </c>
      <c r="F115" s="593">
        <v>7531000</v>
      </c>
      <c r="G115" s="593">
        <v>44231000</v>
      </c>
      <c r="H115" s="593">
        <v>1</v>
      </c>
      <c r="I115" s="593"/>
      <c r="J115" s="493">
        <v>1</v>
      </c>
    </row>
    <row r="116" spans="2:10" x14ac:dyDescent="0.25">
      <c r="B116" s="593">
        <v>22</v>
      </c>
      <c r="C116" s="593" t="s">
        <v>73</v>
      </c>
      <c r="D116" s="593" t="s">
        <v>794</v>
      </c>
      <c r="E116" s="593" t="s">
        <v>1033</v>
      </c>
      <c r="F116" s="593">
        <v>7909000</v>
      </c>
      <c r="G116" s="593">
        <v>25809000</v>
      </c>
      <c r="H116" s="593">
        <v>1</v>
      </c>
      <c r="I116" s="593"/>
      <c r="J116" s="493">
        <v>1</v>
      </c>
    </row>
    <row r="117" spans="2:10" x14ac:dyDescent="0.25">
      <c r="B117" s="593">
        <v>22</v>
      </c>
      <c r="C117" s="593" t="s">
        <v>105</v>
      </c>
      <c r="D117" s="593" t="s">
        <v>107</v>
      </c>
      <c r="E117" s="593" t="s">
        <v>110</v>
      </c>
      <c r="F117" s="593">
        <v>7364000</v>
      </c>
      <c r="G117" s="593">
        <v>20164000</v>
      </c>
      <c r="H117" s="593">
        <v>1</v>
      </c>
      <c r="I117" s="593"/>
      <c r="J117" s="493">
        <v>1</v>
      </c>
    </row>
    <row r="118" spans="2:10" x14ac:dyDescent="0.25">
      <c r="B118" s="593">
        <v>22</v>
      </c>
      <c r="C118" s="593" t="s">
        <v>105</v>
      </c>
      <c r="D118" s="593" t="s">
        <v>107</v>
      </c>
      <c r="E118" s="593" t="s">
        <v>531</v>
      </c>
      <c r="F118" s="593">
        <v>9221000</v>
      </c>
      <c r="G118" s="593">
        <v>24221000</v>
      </c>
      <c r="H118" s="593">
        <v>1</v>
      </c>
      <c r="I118" s="593"/>
      <c r="J118" s="493">
        <v>2</v>
      </c>
    </row>
    <row r="119" spans="2:10" x14ac:dyDescent="0.25">
      <c r="B119" s="593">
        <v>22</v>
      </c>
      <c r="C119" s="593" t="s">
        <v>105</v>
      </c>
      <c r="D119" s="593" t="s">
        <v>884</v>
      </c>
      <c r="E119" s="593" t="s">
        <v>884</v>
      </c>
      <c r="F119" s="593">
        <v>9188000</v>
      </c>
      <c r="G119" s="593">
        <v>14913000</v>
      </c>
      <c r="H119" s="593">
        <v>1</v>
      </c>
      <c r="I119" s="593"/>
      <c r="J119" s="493">
        <v>2</v>
      </c>
    </row>
    <row r="120" spans="2:10" x14ac:dyDescent="0.25">
      <c r="B120" s="593">
        <v>22</v>
      </c>
      <c r="C120" s="593" t="s">
        <v>105</v>
      </c>
      <c r="D120" s="593" t="s">
        <v>488</v>
      </c>
      <c r="E120" s="593" t="s">
        <v>1019</v>
      </c>
      <c r="F120" s="593">
        <v>9267000</v>
      </c>
      <c r="G120" s="593">
        <v>21750000</v>
      </c>
      <c r="H120" s="593">
        <v>1</v>
      </c>
      <c r="I120" s="593"/>
      <c r="J120" s="493">
        <v>1</v>
      </c>
    </row>
    <row r="121" spans="2:10" x14ac:dyDescent="0.25">
      <c r="B121" s="593">
        <v>27</v>
      </c>
      <c r="C121" s="593" t="s">
        <v>103</v>
      </c>
      <c r="D121" s="593" t="s">
        <v>877</v>
      </c>
      <c r="E121" s="593" t="s">
        <v>1021</v>
      </c>
      <c r="F121" s="593">
        <v>8161000</v>
      </c>
      <c r="G121" s="593">
        <v>41249000</v>
      </c>
      <c r="H121" s="593">
        <v>1</v>
      </c>
      <c r="I121" s="593"/>
    </row>
    <row r="122" spans="2:10" x14ac:dyDescent="0.25">
      <c r="B122" s="593">
        <v>27</v>
      </c>
      <c r="C122" s="593" t="s">
        <v>103</v>
      </c>
      <c r="D122" s="593" t="s">
        <v>1107</v>
      </c>
      <c r="E122" s="593" t="s">
        <v>800</v>
      </c>
      <c r="F122" s="593">
        <v>9208000</v>
      </c>
      <c r="G122" s="593">
        <v>9493476.5600000005</v>
      </c>
      <c r="H122" s="593">
        <v>1</v>
      </c>
      <c r="I122" s="593"/>
    </row>
    <row r="123" spans="2:10" x14ac:dyDescent="0.25">
      <c r="B123" s="593">
        <v>27</v>
      </c>
      <c r="C123" s="593" t="s">
        <v>11</v>
      </c>
      <c r="D123" s="593" t="s">
        <v>11</v>
      </c>
      <c r="E123" s="593" t="s">
        <v>103</v>
      </c>
      <c r="F123" s="593">
        <v>7951000</v>
      </c>
      <c r="G123" s="593">
        <v>52494000</v>
      </c>
      <c r="H123" s="593">
        <v>1</v>
      </c>
      <c r="I123" s="593"/>
    </row>
    <row r="124" spans="2:10" x14ac:dyDescent="0.25">
      <c r="B124" s="593">
        <v>27</v>
      </c>
      <c r="C124" s="593" t="s">
        <v>11</v>
      </c>
      <c r="D124" s="593" t="s">
        <v>11</v>
      </c>
      <c r="E124" s="593" t="s">
        <v>1190</v>
      </c>
      <c r="F124" s="593">
        <v>6818000</v>
      </c>
      <c r="G124" s="593">
        <v>64111000</v>
      </c>
      <c r="H124" s="593">
        <v>1</v>
      </c>
      <c r="I124" s="593"/>
    </row>
    <row r="125" spans="2:10" x14ac:dyDescent="0.25">
      <c r="B125" s="593">
        <v>27</v>
      </c>
      <c r="C125" s="593" t="s">
        <v>11</v>
      </c>
      <c r="D125" s="593" t="s">
        <v>11</v>
      </c>
      <c r="E125" s="593" t="s">
        <v>548</v>
      </c>
      <c r="F125" s="593">
        <v>6566000</v>
      </c>
      <c r="G125" s="593">
        <v>59358000</v>
      </c>
      <c r="H125" s="593">
        <v>1</v>
      </c>
      <c r="I125" s="593"/>
    </row>
    <row r="126" spans="2:10" x14ac:dyDescent="0.25">
      <c r="B126" s="593">
        <v>27</v>
      </c>
      <c r="C126" s="593" t="s">
        <v>11</v>
      </c>
      <c r="D126" s="593" t="s">
        <v>11</v>
      </c>
      <c r="E126" s="593" t="s">
        <v>1308</v>
      </c>
      <c r="F126" s="593">
        <v>9085000</v>
      </c>
      <c r="G126" s="593">
        <v>40651000</v>
      </c>
      <c r="H126" s="593">
        <v>1</v>
      </c>
      <c r="I126" s="593"/>
    </row>
    <row r="127" spans="2:10" x14ac:dyDescent="0.25">
      <c r="B127" s="493">
        <v>27</v>
      </c>
      <c r="C127" s="493" t="s">
        <v>11</v>
      </c>
      <c r="D127" s="493" t="s">
        <v>11</v>
      </c>
      <c r="E127" s="493" t="s">
        <v>895</v>
      </c>
      <c r="F127" s="493">
        <v>9241000</v>
      </c>
      <c r="G127" s="493">
        <v>36840000</v>
      </c>
      <c r="H127" s="493">
        <v>1</v>
      </c>
    </row>
    <row r="128" spans="2:10" x14ac:dyDescent="0.25">
      <c r="B128" s="493">
        <v>27</v>
      </c>
      <c r="C128" s="493" t="s">
        <v>11</v>
      </c>
      <c r="D128" s="493" t="s">
        <v>83</v>
      </c>
      <c r="E128" s="493" t="s">
        <v>1380</v>
      </c>
      <c r="F128" s="493">
        <v>6734000</v>
      </c>
      <c r="G128" s="493">
        <v>44272000</v>
      </c>
      <c r="H128" s="493">
        <v>1</v>
      </c>
    </row>
    <row r="129" spans="2:8" x14ac:dyDescent="0.25">
      <c r="B129" s="493">
        <v>27</v>
      </c>
      <c r="C129" s="493" t="s">
        <v>11</v>
      </c>
      <c r="D129" s="493" t="s">
        <v>1271</v>
      </c>
      <c r="E129" s="493" t="s">
        <v>1272</v>
      </c>
      <c r="F129" s="493">
        <v>6776000</v>
      </c>
      <c r="G129" s="493">
        <v>26656000</v>
      </c>
      <c r="H129" s="493">
        <v>1</v>
      </c>
    </row>
    <row r="130" spans="2:8" x14ac:dyDescent="0.25">
      <c r="B130" s="493">
        <v>27</v>
      </c>
      <c r="C130" s="493" t="s">
        <v>11</v>
      </c>
      <c r="D130" s="493" t="s">
        <v>898</v>
      </c>
      <c r="E130" s="493" t="s">
        <v>1320</v>
      </c>
      <c r="F130" s="493">
        <v>7573000</v>
      </c>
      <c r="G130" s="493">
        <v>50835000</v>
      </c>
      <c r="H130" s="493">
        <v>1</v>
      </c>
    </row>
    <row r="131" spans="2:8" x14ac:dyDescent="0.25">
      <c r="B131" s="493">
        <v>27</v>
      </c>
      <c r="C131" s="493" t="s">
        <v>11</v>
      </c>
      <c r="D131" s="493" t="s">
        <v>878</v>
      </c>
      <c r="E131" s="493" t="s">
        <v>1291</v>
      </c>
      <c r="F131" s="493">
        <v>8371000</v>
      </c>
      <c r="G131" s="493">
        <v>48649000</v>
      </c>
      <c r="H131" s="493">
        <v>1</v>
      </c>
    </row>
    <row r="132" spans="2:8" x14ac:dyDescent="0.25">
      <c r="B132" s="493">
        <v>27</v>
      </c>
      <c r="C132" s="493" t="s">
        <v>11</v>
      </c>
      <c r="D132" s="493" t="s">
        <v>95</v>
      </c>
      <c r="E132" s="493" t="s">
        <v>101</v>
      </c>
      <c r="F132" s="493">
        <v>9267000</v>
      </c>
      <c r="G132" s="493">
        <v>26250000</v>
      </c>
      <c r="H132" s="493">
        <v>1</v>
      </c>
    </row>
    <row r="133" spans="2:8" x14ac:dyDescent="0.25">
      <c r="B133" s="493">
        <v>27</v>
      </c>
      <c r="C133" s="493" t="s">
        <v>11</v>
      </c>
      <c r="D133" s="493" t="s">
        <v>95</v>
      </c>
      <c r="E133" s="493" t="s">
        <v>1008</v>
      </c>
      <c r="F133" s="493">
        <v>7448000</v>
      </c>
      <c r="G133" s="493">
        <v>30563000</v>
      </c>
      <c r="H133" s="493">
        <v>1</v>
      </c>
    </row>
    <row r="134" spans="2:8" x14ac:dyDescent="0.25">
      <c r="B134" s="493">
        <v>27</v>
      </c>
      <c r="C134" s="493" t="s">
        <v>12</v>
      </c>
      <c r="D134" s="493" t="s">
        <v>12</v>
      </c>
      <c r="E134" s="493" t="s">
        <v>959</v>
      </c>
      <c r="F134" s="493">
        <v>5811000</v>
      </c>
      <c r="G134" s="493">
        <v>73797000</v>
      </c>
      <c r="H134" s="493">
        <v>1</v>
      </c>
    </row>
    <row r="135" spans="2:8" x14ac:dyDescent="0.25">
      <c r="B135" s="493">
        <v>27</v>
      </c>
      <c r="C135" s="493" t="s">
        <v>12</v>
      </c>
      <c r="D135" s="493" t="s">
        <v>376</v>
      </c>
      <c r="E135" s="493" t="s">
        <v>880</v>
      </c>
      <c r="F135" s="493">
        <v>7573000</v>
      </c>
      <c r="G135" s="493">
        <v>41908000</v>
      </c>
      <c r="H135" s="493">
        <v>1</v>
      </c>
    </row>
    <row r="136" spans="2:8" x14ac:dyDescent="0.25">
      <c r="B136" s="493">
        <v>27</v>
      </c>
      <c r="C136" s="493" t="s">
        <v>12</v>
      </c>
      <c r="D136" s="493" t="s">
        <v>882</v>
      </c>
      <c r="E136" s="493" t="s">
        <v>800</v>
      </c>
      <c r="F136" s="493">
        <v>7867000</v>
      </c>
      <c r="G136" s="493">
        <v>68723000</v>
      </c>
      <c r="H136" s="493">
        <v>1</v>
      </c>
    </row>
    <row r="137" spans="2:8" x14ac:dyDescent="0.25">
      <c r="B137" s="493">
        <v>27</v>
      </c>
      <c r="C137" s="493" t="s">
        <v>73</v>
      </c>
      <c r="D137" s="493" t="s">
        <v>521</v>
      </c>
      <c r="E137" s="493" t="s">
        <v>521</v>
      </c>
      <c r="F137" s="493">
        <v>7448000</v>
      </c>
      <c r="G137" s="493">
        <v>43759000</v>
      </c>
      <c r="H137" s="493">
        <v>1</v>
      </c>
    </row>
    <row r="138" spans="2:8" x14ac:dyDescent="0.25">
      <c r="B138" s="493">
        <v>27</v>
      </c>
      <c r="C138" s="493" t="s">
        <v>73</v>
      </c>
      <c r="D138" s="493" t="s">
        <v>794</v>
      </c>
      <c r="E138" s="493" t="s">
        <v>794</v>
      </c>
      <c r="F138" s="493">
        <v>9260000</v>
      </c>
      <c r="G138" s="493">
        <v>19480000</v>
      </c>
      <c r="H138" s="493">
        <v>1</v>
      </c>
    </row>
    <row r="139" spans="2:8" x14ac:dyDescent="0.25">
      <c r="B139" s="493">
        <v>27</v>
      </c>
      <c r="C139" s="493" t="s">
        <v>74</v>
      </c>
      <c r="D139" s="493" t="s">
        <v>72</v>
      </c>
      <c r="E139" s="493" t="s">
        <v>885</v>
      </c>
      <c r="F139" s="493">
        <v>9085000</v>
      </c>
      <c r="G139" s="493">
        <v>13890088.689999999</v>
      </c>
      <c r="H139" s="493">
        <v>1</v>
      </c>
    </row>
    <row r="140" spans="2:8" x14ac:dyDescent="0.25">
      <c r="B140" s="493">
        <v>27</v>
      </c>
      <c r="C140" s="493" t="s">
        <v>74</v>
      </c>
      <c r="D140" s="493" t="s">
        <v>97</v>
      </c>
      <c r="E140" s="493" t="s">
        <v>603</v>
      </c>
      <c r="F140" s="493">
        <v>4600500</v>
      </c>
      <c r="G140" s="493">
        <v>4719144.5199999996</v>
      </c>
      <c r="H140" s="493">
        <v>2</v>
      </c>
    </row>
    <row r="141" spans="2:8" x14ac:dyDescent="0.25">
      <c r="B141" s="493">
        <v>27</v>
      </c>
      <c r="C141" s="493" t="s">
        <v>105</v>
      </c>
      <c r="D141" s="493" t="s">
        <v>107</v>
      </c>
      <c r="E141" s="493" t="s">
        <v>994</v>
      </c>
      <c r="F141" s="493">
        <v>9247000</v>
      </c>
      <c r="G141" s="493">
        <v>20946000</v>
      </c>
      <c r="H141" s="493">
        <v>1</v>
      </c>
    </row>
    <row r="142" spans="2:8" x14ac:dyDescent="0.25">
      <c r="B142" s="493">
        <v>27</v>
      </c>
      <c r="C142" s="493" t="s">
        <v>105</v>
      </c>
      <c r="D142" s="493" t="s">
        <v>108</v>
      </c>
      <c r="E142" s="493" t="s">
        <v>108</v>
      </c>
      <c r="F142" s="493">
        <v>9221000</v>
      </c>
      <c r="G142" s="493">
        <v>19734000</v>
      </c>
      <c r="H142" s="493">
        <v>1</v>
      </c>
    </row>
    <row r="143" spans="2:8" x14ac:dyDescent="0.25">
      <c r="B143" s="493">
        <v>28</v>
      </c>
      <c r="C143" s="493" t="s">
        <v>103</v>
      </c>
      <c r="D143" s="493" t="s">
        <v>109</v>
      </c>
      <c r="E143" s="493" t="s">
        <v>791</v>
      </c>
      <c r="F143" s="493">
        <v>9300000</v>
      </c>
      <c r="G143" s="493">
        <v>9915760.6233333293</v>
      </c>
      <c r="H143" s="493">
        <v>3</v>
      </c>
    </row>
    <row r="144" spans="2:8" x14ac:dyDescent="0.25">
      <c r="B144" s="493">
        <v>28</v>
      </c>
      <c r="C144" s="493" t="s">
        <v>103</v>
      </c>
      <c r="D144" s="493" t="s">
        <v>109</v>
      </c>
      <c r="E144" s="493" t="s">
        <v>801</v>
      </c>
      <c r="F144" s="493">
        <v>9300000</v>
      </c>
      <c r="G144" s="493">
        <v>10318576.300000001</v>
      </c>
      <c r="H144" s="493">
        <v>1</v>
      </c>
    </row>
    <row r="145" spans="2:8" x14ac:dyDescent="0.25">
      <c r="B145" s="493">
        <v>28</v>
      </c>
      <c r="C145" s="493" t="s">
        <v>103</v>
      </c>
      <c r="D145" s="493" t="s">
        <v>109</v>
      </c>
      <c r="E145" s="493" t="s">
        <v>82</v>
      </c>
      <c r="F145" s="493">
        <v>9300000</v>
      </c>
      <c r="G145" s="493">
        <v>9606025.0299999993</v>
      </c>
      <c r="H145" s="493">
        <v>1</v>
      </c>
    </row>
    <row r="146" spans="2:8" x14ac:dyDescent="0.25">
      <c r="B146" s="493">
        <v>28</v>
      </c>
      <c r="C146" s="493" t="s">
        <v>11</v>
      </c>
      <c r="D146" s="493" t="s">
        <v>1271</v>
      </c>
      <c r="E146" s="493" t="s">
        <v>1273</v>
      </c>
      <c r="F146" s="493">
        <v>9286000</v>
      </c>
      <c r="G146" s="493">
        <v>9571616.5299999993</v>
      </c>
      <c r="H146" s="493">
        <v>1</v>
      </c>
    </row>
    <row r="147" spans="2:8" x14ac:dyDescent="0.25">
      <c r="B147" s="493">
        <v>28</v>
      </c>
      <c r="C147" s="493" t="s">
        <v>11</v>
      </c>
      <c r="D147" s="493" t="s">
        <v>798</v>
      </c>
      <c r="E147" s="493" t="s">
        <v>798</v>
      </c>
      <c r="F147" s="493">
        <v>9300000</v>
      </c>
      <c r="G147" s="493">
        <v>9940591.1199999992</v>
      </c>
      <c r="H147" s="493">
        <v>1</v>
      </c>
    </row>
    <row r="148" spans="2:8" x14ac:dyDescent="0.25">
      <c r="B148" s="493">
        <v>28</v>
      </c>
      <c r="C148" s="493" t="s">
        <v>11</v>
      </c>
      <c r="D148" s="493" t="s">
        <v>798</v>
      </c>
      <c r="E148" s="493" t="s">
        <v>1207</v>
      </c>
      <c r="F148" s="493">
        <v>9300000</v>
      </c>
      <c r="G148" s="493">
        <v>9606025.0299999993</v>
      </c>
      <c r="H148" s="493">
        <v>1</v>
      </c>
    </row>
    <row r="149" spans="2:8" x14ac:dyDescent="0.25">
      <c r="B149" s="493">
        <v>28</v>
      </c>
      <c r="C149" s="493" t="s">
        <v>11</v>
      </c>
      <c r="D149" s="493" t="s">
        <v>798</v>
      </c>
      <c r="E149" s="493" t="s">
        <v>1274</v>
      </c>
      <c r="F149" s="493">
        <v>9300000</v>
      </c>
      <c r="G149" s="493">
        <v>9606025.0299999993</v>
      </c>
      <c r="H149" s="493">
        <v>2</v>
      </c>
    </row>
    <row r="150" spans="2:8" x14ac:dyDescent="0.25">
      <c r="B150" s="493">
        <v>28</v>
      </c>
      <c r="C150" s="493" t="s">
        <v>11</v>
      </c>
      <c r="D150" s="493" t="s">
        <v>95</v>
      </c>
      <c r="E150" s="493" t="s">
        <v>887</v>
      </c>
      <c r="F150" s="493">
        <v>9300000</v>
      </c>
      <c r="G150" s="493">
        <v>9606025.0299999993</v>
      </c>
      <c r="H150" s="493">
        <v>1</v>
      </c>
    </row>
    <row r="151" spans="2:8" x14ac:dyDescent="0.25">
      <c r="B151" s="493">
        <v>28</v>
      </c>
      <c r="C151" s="493" t="s">
        <v>11</v>
      </c>
      <c r="D151" s="493" t="s">
        <v>95</v>
      </c>
      <c r="E151" s="493" t="s">
        <v>96</v>
      </c>
      <c r="F151" s="493">
        <v>9300000</v>
      </c>
      <c r="G151" s="493">
        <v>9571842.5299999993</v>
      </c>
      <c r="H151" s="493">
        <v>1</v>
      </c>
    </row>
    <row r="152" spans="2:8" x14ac:dyDescent="0.25">
      <c r="B152" s="493">
        <v>28</v>
      </c>
      <c r="C152" s="493" t="s">
        <v>11</v>
      </c>
      <c r="D152" s="493" t="s">
        <v>95</v>
      </c>
      <c r="E152" s="493" t="s">
        <v>910</v>
      </c>
      <c r="F152" s="493">
        <v>9300000</v>
      </c>
      <c r="G152" s="493">
        <v>9606025.0299999993</v>
      </c>
      <c r="H152" s="493">
        <v>1</v>
      </c>
    </row>
    <row r="153" spans="2:8" x14ac:dyDescent="0.25">
      <c r="B153" s="493">
        <v>28</v>
      </c>
      <c r="C153" s="493" t="s">
        <v>11</v>
      </c>
      <c r="D153" s="493" t="s">
        <v>95</v>
      </c>
      <c r="E153" s="493" t="s">
        <v>793</v>
      </c>
      <c r="F153" s="493">
        <v>9280000</v>
      </c>
      <c r="G153" s="493">
        <v>9605799.0299999993</v>
      </c>
      <c r="H153" s="493">
        <v>1</v>
      </c>
    </row>
    <row r="154" spans="2:8" x14ac:dyDescent="0.25">
      <c r="B154" s="493">
        <v>28</v>
      </c>
      <c r="C154" s="493" t="s">
        <v>11</v>
      </c>
      <c r="D154" s="493" t="s">
        <v>95</v>
      </c>
      <c r="E154" s="493" t="s">
        <v>900</v>
      </c>
      <c r="F154" s="493">
        <v>9300000</v>
      </c>
      <c r="G154" s="493">
        <v>9587840</v>
      </c>
      <c r="H154" s="493">
        <v>1</v>
      </c>
    </row>
    <row r="155" spans="2:8" x14ac:dyDescent="0.25">
      <c r="B155" s="493">
        <v>28</v>
      </c>
      <c r="C155" s="493" t="s">
        <v>11</v>
      </c>
      <c r="D155" s="493" t="s">
        <v>84</v>
      </c>
      <c r="E155" s="493" t="s">
        <v>1010</v>
      </c>
      <c r="F155" s="493">
        <v>11625000</v>
      </c>
      <c r="G155" s="493">
        <v>12032159.550000001</v>
      </c>
      <c r="H155" s="493">
        <v>2</v>
      </c>
    </row>
    <row r="156" spans="2:8" x14ac:dyDescent="0.25">
      <c r="B156" s="493">
        <v>28</v>
      </c>
      <c r="C156" s="493" t="s">
        <v>11</v>
      </c>
      <c r="D156" s="493" t="s">
        <v>523</v>
      </c>
      <c r="E156" s="493" t="s">
        <v>523</v>
      </c>
      <c r="F156" s="493">
        <v>9300000</v>
      </c>
      <c r="G156" s="493">
        <v>9643954.6549999993</v>
      </c>
      <c r="H156" s="493">
        <v>2</v>
      </c>
    </row>
    <row r="157" spans="2:8" x14ac:dyDescent="0.25">
      <c r="B157" s="493">
        <v>28</v>
      </c>
      <c r="C157" s="493" t="s">
        <v>11</v>
      </c>
      <c r="D157" s="493" t="s">
        <v>523</v>
      </c>
      <c r="E157" s="493" t="s">
        <v>1160</v>
      </c>
      <c r="F157" s="493">
        <v>9300000</v>
      </c>
      <c r="G157" s="493">
        <v>9571842.5299999993</v>
      </c>
      <c r="H157" s="493">
        <v>1</v>
      </c>
    </row>
    <row r="158" spans="2:8" x14ac:dyDescent="0.25">
      <c r="B158" s="493">
        <v>28</v>
      </c>
      <c r="C158" s="493" t="s">
        <v>11</v>
      </c>
      <c r="D158" s="493" t="s">
        <v>99</v>
      </c>
      <c r="E158" s="493" t="s">
        <v>800</v>
      </c>
      <c r="F158" s="493">
        <v>9300000</v>
      </c>
      <c r="G158" s="493">
        <v>9606025.0299999993</v>
      </c>
      <c r="H158" s="493">
        <v>1</v>
      </c>
    </row>
    <row r="159" spans="2:8" x14ac:dyDescent="0.25">
      <c r="B159" s="493">
        <v>28</v>
      </c>
      <c r="C159" s="493" t="s">
        <v>11</v>
      </c>
      <c r="D159" s="493" t="s">
        <v>951</v>
      </c>
      <c r="E159" s="493" t="s">
        <v>951</v>
      </c>
      <c r="F159" s="493">
        <v>9300000</v>
      </c>
      <c r="G159" s="493">
        <v>9571842.5299999993</v>
      </c>
      <c r="H159" s="493">
        <v>1</v>
      </c>
    </row>
    <row r="160" spans="2:8" x14ac:dyDescent="0.25">
      <c r="B160" s="493">
        <v>28</v>
      </c>
      <c r="C160" s="493" t="s">
        <v>12</v>
      </c>
      <c r="D160" s="493" t="s">
        <v>85</v>
      </c>
      <c r="E160" s="493" t="s">
        <v>86</v>
      </c>
      <c r="F160" s="493">
        <v>13950000</v>
      </c>
      <c r="G160" s="493">
        <v>14383612.550000001</v>
      </c>
      <c r="H160" s="493">
        <v>1</v>
      </c>
    </row>
    <row r="161" spans="2:8" x14ac:dyDescent="0.25">
      <c r="B161" s="493">
        <v>28</v>
      </c>
      <c r="C161" s="493" t="s">
        <v>13</v>
      </c>
      <c r="D161" s="493" t="s">
        <v>106</v>
      </c>
      <c r="E161" s="493" t="s">
        <v>1249</v>
      </c>
      <c r="F161" s="493">
        <v>9270500</v>
      </c>
      <c r="G161" s="493">
        <v>9605872.4800000004</v>
      </c>
      <c r="H161" s="493">
        <v>2</v>
      </c>
    </row>
    <row r="162" spans="2:8" x14ac:dyDescent="0.25">
      <c r="B162" s="493">
        <v>28</v>
      </c>
      <c r="C162" s="493" t="s">
        <v>13</v>
      </c>
      <c r="D162" s="493" t="s">
        <v>106</v>
      </c>
      <c r="E162" s="493" t="s">
        <v>621</v>
      </c>
      <c r="F162" s="493">
        <v>9293000</v>
      </c>
      <c r="G162" s="493">
        <v>9605945.9299999997</v>
      </c>
      <c r="H162" s="493">
        <v>1</v>
      </c>
    </row>
    <row r="163" spans="2:8" x14ac:dyDescent="0.25">
      <c r="B163" s="493">
        <v>28</v>
      </c>
      <c r="C163" s="493" t="s">
        <v>13</v>
      </c>
      <c r="D163" s="493" t="s">
        <v>106</v>
      </c>
      <c r="E163" s="493" t="s">
        <v>529</v>
      </c>
      <c r="F163" s="493">
        <v>8532750</v>
      </c>
      <c r="G163" s="493">
        <v>9612985.3300000001</v>
      </c>
      <c r="H163" s="493">
        <v>4</v>
      </c>
    </row>
    <row r="164" spans="2:8" x14ac:dyDescent="0.25">
      <c r="B164" s="493">
        <v>28</v>
      </c>
      <c r="C164" s="493" t="s">
        <v>73</v>
      </c>
      <c r="D164" s="493" t="s">
        <v>890</v>
      </c>
      <c r="E164" s="493" t="s">
        <v>890</v>
      </c>
      <c r="F164" s="493">
        <v>9243500</v>
      </c>
      <c r="G164" s="493">
        <v>9605386.5800000001</v>
      </c>
      <c r="H164" s="493">
        <v>4</v>
      </c>
    </row>
    <row r="165" spans="2:8" x14ac:dyDescent="0.25">
      <c r="B165" s="493">
        <v>28</v>
      </c>
      <c r="C165" s="493" t="s">
        <v>73</v>
      </c>
      <c r="D165" s="493" t="s">
        <v>890</v>
      </c>
      <c r="E165" s="493" t="s">
        <v>953</v>
      </c>
      <c r="F165" s="493">
        <v>6200000</v>
      </c>
      <c r="G165" s="493">
        <v>9606025.0299999993</v>
      </c>
      <c r="H165" s="493">
        <v>3</v>
      </c>
    </row>
    <row r="166" spans="2:8" x14ac:dyDescent="0.25">
      <c r="B166" s="493">
        <v>28</v>
      </c>
      <c r="C166" s="493" t="s">
        <v>73</v>
      </c>
      <c r="D166" s="493" t="s">
        <v>890</v>
      </c>
      <c r="E166" s="493" t="s">
        <v>1024</v>
      </c>
      <c r="F166" s="493">
        <v>9300000</v>
      </c>
      <c r="G166" s="493">
        <v>9597297.1083333306</v>
      </c>
      <c r="H166" s="493">
        <v>6</v>
      </c>
    </row>
    <row r="167" spans="2:8" x14ac:dyDescent="0.25">
      <c r="B167" s="493">
        <v>28</v>
      </c>
      <c r="C167" s="493" t="s">
        <v>73</v>
      </c>
      <c r="D167" s="493" t="s">
        <v>890</v>
      </c>
      <c r="E167" s="493" t="s">
        <v>1278</v>
      </c>
      <c r="F167" s="493">
        <v>9227000</v>
      </c>
      <c r="G167" s="493">
        <v>9571017.6300000008</v>
      </c>
      <c r="H167" s="493">
        <v>1</v>
      </c>
    </row>
    <row r="168" spans="2:8" x14ac:dyDescent="0.25">
      <c r="B168" s="493">
        <v>28</v>
      </c>
      <c r="C168" s="493" t="s">
        <v>73</v>
      </c>
      <c r="D168" s="493" t="s">
        <v>890</v>
      </c>
      <c r="E168" s="493" t="s">
        <v>1161</v>
      </c>
      <c r="F168" s="493">
        <v>9300000</v>
      </c>
      <c r="G168" s="493">
        <v>9606025.0299999993</v>
      </c>
      <c r="H168" s="493">
        <v>1</v>
      </c>
    </row>
    <row r="169" spans="2:8" x14ac:dyDescent="0.25">
      <c r="B169" s="493">
        <v>28</v>
      </c>
      <c r="C169" s="493" t="s">
        <v>73</v>
      </c>
      <c r="D169" s="493" t="s">
        <v>890</v>
      </c>
      <c r="E169" s="493" t="s">
        <v>1025</v>
      </c>
      <c r="F169" s="493">
        <v>9300000</v>
      </c>
      <c r="G169" s="493">
        <v>9606025.0299999993</v>
      </c>
      <c r="H169" s="493">
        <v>1</v>
      </c>
    </row>
    <row r="170" spans="2:8" x14ac:dyDescent="0.25">
      <c r="B170" s="493">
        <v>28</v>
      </c>
      <c r="C170" s="493" t="s">
        <v>73</v>
      </c>
      <c r="D170" s="493" t="s">
        <v>86</v>
      </c>
      <c r="E170" s="493" t="s">
        <v>1208</v>
      </c>
      <c r="F170" s="493">
        <v>9043000</v>
      </c>
      <c r="G170" s="493">
        <v>9568938.4299999997</v>
      </c>
      <c r="H170" s="493">
        <v>1</v>
      </c>
    </row>
    <row r="171" spans="2:8" x14ac:dyDescent="0.25">
      <c r="B171" s="493">
        <v>28</v>
      </c>
      <c r="C171" s="493" t="s">
        <v>73</v>
      </c>
      <c r="D171" s="493" t="s">
        <v>86</v>
      </c>
      <c r="E171" s="493" t="s">
        <v>1279</v>
      </c>
      <c r="F171" s="493">
        <v>9300000</v>
      </c>
      <c r="G171" s="493">
        <v>9606025.0299999993</v>
      </c>
      <c r="H171" s="493">
        <v>1</v>
      </c>
    </row>
    <row r="172" spans="2:8" x14ac:dyDescent="0.25">
      <c r="B172" s="493">
        <v>28</v>
      </c>
      <c r="C172" s="493" t="s">
        <v>73</v>
      </c>
      <c r="D172" s="493" t="s">
        <v>86</v>
      </c>
      <c r="E172" s="493" t="s">
        <v>1026</v>
      </c>
      <c r="F172" s="493">
        <v>9300000</v>
      </c>
      <c r="G172" s="493">
        <v>9606025.0299999993</v>
      </c>
      <c r="H172" s="493">
        <v>1</v>
      </c>
    </row>
    <row r="173" spans="2:8" x14ac:dyDescent="0.25">
      <c r="B173" s="493">
        <v>28</v>
      </c>
      <c r="C173" s="493" t="s">
        <v>73</v>
      </c>
      <c r="D173" s="493" t="s">
        <v>794</v>
      </c>
      <c r="E173" s="493" t="s">
        <v>1033</v>
      </c>
      <c r="F173" s="493">
        <v>9300000</v>
      </c>
      <c r="G173" s="493">
        <v>9606025.0299999993</v>
      </c>
      <c r="H173" s="493">
        <v>1</v>
      </c>
    </row>
    <row r="174" spans="2:8" x14ac:dyDescent="0.25">
      <c r="B174" s="493">
        <v>28</v>
      </c>
      <c r="C174" s="493" t="s">
        <v>73</v>
      </c>
      <c r="D174" s="493" t="s">
        <v>888</v>
      </c>
      <c r="E174" s="493" t="s">
        <v>996</v>
      </c>
      <c r="F174" s="493">
        <v>9213500</v>
      </c>
      <c r="G174" s="493">
        <v>9605047.5800000001</v>
      </c>
      <c r="H174" s="493">
        <v>2</v>
      </c>
    </row>
    <row r="175" spans="2:8" x14ac:dyDescent="0.25">
      <c r="B175" s="493">
        <v>28</v>
      </c>
      <c r="C175" s="493" t="s">
        <v>73</v>
      </c>
      <c r="D175" s="493" t="s">
        <v>888</v>
      </c>
      <c r="E175" s="493" t="s">
        <v>1283</v>
      </c>
      <c r="F175" s="493">
        <v>9300000</v>
      </c>
      <c r="G175" s="493">
        <v>9606025.0299999993</v>
      </c>
      <c r="H175" s="493">
        <v>1</v>
      </c>
    </row>
    <row r="176" spans="2:8" x14ac:dyDescent="0.25">
      <c r="B176" s="493">
        <v>28</v>
      </c>
      <c r="C176" s="493" t="s">
        <v>73</v>
      </c>
      <c r="D176" s="493" t="s">
        <v>888</v>
      </c>
      <c r="E176" s="493" t="s">
        <v>906</v>
      </c>
      <c r="F176" s="493">
        <v>9234000</v>
      </c>
      <c r="G176" s="493">
        <v>9605279.2300000004</v>
      </c>
      <c r="H176" s="493">
        <v>1</v>
      </c>
    </row>
    <row r="177" spans="2:8" x14ac:dyDescent="0.25">
      <c r="B177" s="493">
        <v>28</v>
      </c>
      <c r="C177" s="493" t="s">
        <v>73</v>
      </c>
      <c r="D177" s="493" t="s">
        <v>783</v>
      </c>
      <c r="E177" s="493" t="s">
        <v>783</v>
      </c>
      <c r="F177" s="493">
        <v>9300000</v>
      </c>
      <c r="G177" s="493">
        <v>9606025.0299999993</v>
      </c>
      <c r="H177" s="493">
        <v>1</v>
      </c>
    </row>
    <row r="178" spans="2:8" x14ac:dyDescent="0.25">
      <c r="B178" s="493">
        <v>28</v>
      </c>
      <c r="C178" s="493" t="s">
        <v>73</v>
      </c>
      <c r="D178" s="493" t="s">
        <v>783</v>
      </c>
      <c r="E178" s="493" t="s">
        <v>1205</v>
      </c>
      <c r="F178" s="493">
        <v>9300000</v>
      </c>
      <c r="G178" s="493">
        <v>9606025.0299999993</v>
      </c>
      <c r="H178" s="493">
        <v>1</v>
      </c>
    </row>
    <row r="179" spans="2:8" x14ac:dyDescent="0.25">
      <c r="B179" s="493">
        <v>28</v>
      </c>
      <c r="C179" s="493" t="s">
        <v>73</v>
      </c>
      <c r="D179" s="493" t="s">
        <v>891</v>
      </c>
      <c r="E179" s="493" t="s">
        <v>1210</v>
      </c>
      <c r="F179" s="493">
        <v>9300000</v>
      </c>
      <c r="G179" s="493">
        <v>9571842.5299999993</v>
      </c>
      <c r="H179" s="493">
        <v>1</v>
      </c>
    </row>
    <row r="180" spans="2:8" x14ac:dyDescent="0.25">
      <c r="B180" s="493">
        <v>28</v>
      </c>
      <c r="C180" s="493" t="s">
        <v>74</v>
      </c>
      <c r="D180" s="493" t="s">
        <v>72</v>
      </c>
      <c r="E180" s="493" t="s">
        <v>1429</v>
      </c>
      <c r="F180" s="493">
        <v>9300000</v>
      </c>
      <c r="G180" s="493">
        <v>9606025.0299999993</v>
      </c>
      <c r="H180" s="493">
        <v>2</v>
      </c>
    </row>
    <row r="181" spans="2:8" x14ac:dyDescent="0.25">
      <c r="B181" s="493">
        <v>28</v>
      </c>
      <c r="C181" s="493" t="s">
        <v>74</v>
      </c>
      <c r="D181" s="493" t="s">
        <v>72</v>
      </c>
      <c r="E181" s="493" t="s">
        <v>1206</v>
      </c>
      <c r="F181" s="493">
        <v>9214000</v>
      </c>
      <c r="G181" s="493">
        <v>9570870.7300000004</v>
      </c>
      <c r="H181" s="493">
        <v>1</v>
      </c>
    </row>
    <row r="182" spans="2:8" x14ac:dyDescent="0.25">
      <c r="B182" s="493">
        <v>28</v>
      </c>
      <c r="C182" s="493" t="s">
        <v>74</v>
      </c>
      <c r="D182" s="493" t="s">
        <v>75</v>
      </c>
      <c r="E182" s="493" t="s">
        <v>1430</v>
      </c>
      <c r="F182" s="493">
        <v>9221000</v>
      </c>
      <c r="G182" s="493">
        <v>9570949.8300000001</v>
      </c>
      <c r="H182" s="493">
        <v>1</v>
      </c>
    </row>
    <row r="183" spans="2:8" x14ac:dyDescent="0.25">
      <c r="B183" s="493">
        <v>28</v>
      </c>
      <c r="C183" s="493" t="s">
        <v>74</v>
      </c>
      <c r="D183" s="493" t="s">
        <v>97</v>
      </c>
      <c r="E183" s="493" t="s">
        <v>97</v>
      </c>
      <c r="F183" s="493">
        <v>9300000</v>
      </c>
      <c r="G183" s="493">
        <v>9587840</v>
      </c>
      <c r="H183" s="493">
        <v>1</v>
      </c>
    </row>
    <row r="184" spans="2:8" x14ac:dyDescent="0.25">
      <c r="B184" s="493">
        <v>28</v>
      </c>
      <c r="C184" s="493" t="s">
        <v>74</v>
      </c>
      <c r="D184" s="493" t="s">
        <v>97</v>
      </c>
      <c r="E184" s="493" t="s">
        <v>603</v>
      </c>
      <c r="F184" s="493">
        <v>9300000</v>
      </c>
      <c r="G184" s="493">
        <v>9606025.0299999993</v>
      </c>
      <c r="H184" s="493">
        <v>1</v>
      </c>
    </row>
    <row r="185" spans="2:8" x14ac:dyDescent="0.25">
      <c r="B185" s="493">
        <v>28</v>
      </c>
      <c r="C185" s="493" t="s">
        <v>74</v>
      </c>
      <c r="D185" s="493" t="s">
        <v>87</v>
      </c>
      <c r="E185" s="493" t="s">
        <v>98</v>
      </c>
      <c r="F185" s="493">
        <v>9300000</v>
      </c>
      <c r="G185" s="493">
        <v>9587840</v>
      </c>
      <c r="H185" s="493">
        <v>1</v>
      </c>
    </row>
    <row r="186" spans="2:8" x14ac:dyDescent="0.25">
      <c r="B186" s="493">
        <v>28</v>
      </c>
      <c r="C186" s="493" t="s">
        <v>74</v>
      </c>
      <c r="D186" s="493" t="s">
        <v>87</v>
      </c>
      <c r="E186" s="493" t="s">
        <v>1280</v>
      </c>
      <c r="F186" s="493">
        <v>9221000</v>
      </c>
      <c r="G186" s="493">
        <v>9605132.3300000001</v>
      </c>
      <c r="H186" s="493">
        <v>1</v>
      </c>
    </row>
    <row r="187" spans="2:8" x14ac:dyDescent="0.25">
      <c r="B187" s="493">
        <v>28</v>
      </c>
      <c r="C187" s="493" t="s">
        <v>74</v>
      </c>
      <c r="D187" s="493" t="s">
        <v>786</v>
      </c>
      <c r="E187" s="493" t="s">
        <v>955</v>
      </c>
      <c r="F187" s="493">
        <v>9300000</v>
      </c>
      <c r="G187" s="493">
        <v>9606025.0299999993</v>
      </c>
      <c r="H187" s="493">
        <v>1</v>
      </c>
    </row>
    <row r="188" spans="2:8" x14ac:dyDescent="0.25">
      <c r="B188" s="493">
        <v>28</v>
      </c>
      <c r="C188" s="493" t="s">
        <v>74</v>
      </c>
      <c r="D188" s="493" t="s">
        <v>786</v>
      </c>
      <c r="E188" s="493" t="s">
        <v>908</v>
      </c>
      <c r="F188" s="493">
        <v>9300000</v>
      </c>
      <c r="G188" s="493">
        <v>9587840</v>
      </c>
      <c r="H188" s="493">
        <v>1</v>
      </c>
    </row>
    <row r="189" spans="2:8" x14ac:dyDescent="0.25">
      <c r="B189" s="493">
        <v>28</v>
      </c>
      <c r="C189" s="493" t="s">
        <v>74</v>
      </c>
      <c r="D189" s="493" t="s">
        <v>786</v>
      </c>
      <c r="E189" s="493" t="s">
        <v>1253</v>
      </c>
      <c r="F189" s="493">
        <v>9260000</v>
      </c>
      <c r="G189" s="493">
        <v>9605573.0299999993</v>
      </c>
      <c r="H189" s="493">
        <v>1</v>
      </c>
    </row>
    <row r="190" spans="2:8" x14ac:dyDescent="0.25">
      <c r="B190" s="493">
        <v>28</v>
      </c>
      <c r="C190" s="493" t="s">
        <v>74</v>
      </c>
      <c r="D190" s="493" t="s">
        <v>1028</v>
      </c>
      <c r="E190" s="493" t="s">
        <v>1281</v>
      </c>
      <c r="F190" s="493">
        <v>11625000</v>
      </c>
      <c r="G190" s="493">
        <v>12468716.92</v>
      </c>
      <c r="H190" s="493">
        <v>2</v>
      </c>
    </row>
    <row r="191" spans="2:8" x14ac:dyDescent="0.25">
      <c r="B191" s="493">
        <v>28</v>
      </c>
      <c r="C191" s="493" t="s">
        <v>74</v>
      </c>
      <c r="D191" s="493" t="s">
        <v>1018</v>
      </c>
      <c r="E191" s="493" t="s">
        <v>1018</v>
      </c>
      <c r="F191" s="493">
        <v>8581000</v>
      </c>
      <c r="G191" s="493">
        <v>9563717.8300000001</v>
      </c>
      <c r="H191" s="493">
        <v>1</v>
      </c>
    </row>
    <row r="192" spans="2:8" x14ac:dyDescent="0.25">
      <c r="B192" s="493">
        <v>28</v>
      </c>
      <c r="C192" s="493" t="s">
        <v>105</v>
      </c>
      <c r="D192" s="493" t="s">
        <v>105</v>
      </c>
      <c r="E192" s="493" t="s">
        <v>907</v>
      </c>
      <c r="F192" s="493">
        <v>13950000</v>
      </c>
      <c r="G192" s="493">
        <v>14383612.550000001</v>
      </c>
      <c r="H192" s="493">
        <v>1</v>
      </c>
    </row>
    <row r="193" spans="2:8" x14ac:dyDescent="0.25">
      <c r="B193" s="493">
        <v>28</v>
      </c>
      <c r="C193" s="493" t="s">
        <v>105</v>
      </c>
      <c r="D193" s="493" t="s">
        <v>514</v>
      </c>
      <c r="E193" s="493" t="s">
        <v>672</v>
      </c>
      <c r="F193" s="493">
        <v>10830333.3333333</v>
      </c>
      <c r="G193" s="493">
        <v>11487399.786666701</v>
      </c>
      <c r="H193" s="493">
        <v>3</v>
      </c>
    </row>
    <row r="194" spans="2:8" x14ac:dyDescent="0.25">
      <c r="B194" s="493">
        <v>32</v>
      </c>
      <c r="C194" s="493" t="s">
        <v>103</v>
      </c>
      <c r="D194" s="493" t="s">
        <v>1030</v>
      </c>
      <c r="E194" s="493" t="s">
        <v>682</v>
      </c>
      <c r="F194" s="493">
        <v>9234000</v>
      </c>
      <c r="G194" s="493">
        <v>15676082.550000001</v>
      </c>
      <c r="H194" s="493">
        <v>1</v>
      </c>
    </row>
    <row r="195" spans="2:8" x14ac:dyDescent="0.25">
      <c r="B195" s="493">
        <v>32</v>
      </c>
      <c r="C195" s="493" t="s">
        <v>11</v>
      </c>
      <c r="D195" s="493" t="s">
        <v>104</v>
      </c>
      <c r="E195" s="493" t="s">
        <v>896</v>
      </c>
      <c r="F195" s="493">
        <v>9300000</v>
      </c>
      <c r="G195" s="493">
        <v>15285066.92</v>
      </c>
      <c r="H195" s="493">
        <v>1</v>
      </c>
    </row>
    <row r="196" spans="2:8" x14ac:dyDescent="0.25">
      <c r="B196" s="493">
        <v>32</v>
      </c>
      <c r="C196" s="493" t="s">
        <v>11</v>
      </c>
      <c r="D196" s="493" t="s">
        <v>104</v>
      </c>
      <c r="E196" s="493" t="s">
        <v>897</v>
      </c>
      <c r="F196" s="493">
        <v>9280000</v>
      </c>
      <c r="G196" s="493">
        <v>12453279.130000001</v>
      </c>
      <c r="H196" s="493">
        <v>1</v>
      </c>
    </row>
    <row r="197" spans="2:8" x14ac:dyDescent="0.25">
      <c r="B197" s="493">
        <v>32</v>
      </c>
      <c r="C197" s="493" t="s">
        <v>11</v>
      </c>
      <c r="D197" s="493" t="s">
        <v>104</v>
      </c>
      <c r="E197" s="493" t="s">
        <v>1154</v>
      </c>
      <c r="F197" s="493">
        <v>9300000</v>
      </c>
      <c r="G197" s="493">
        <v>15344425.26</v>
      </c>
      <c r="H197" s="493">
        <v>1</v>
      </c>
    </row>
    <row r="198" spans="2:8" x14ac:dyDescent="0.25">
      <c r="B198" s="493">
        <v>32</v>
      </c>
      <c r="C198" s="493" t="s">
        <v>12</v>
      </c>
      <c r="D198" s="493" t="s">
        <v>882</v>
      </c>
      <c r="E198" s="493" t="s">
        <v>1248</v>
      </c>
      <c r="F198" s="493">
        <v>9293000</v>
      </c>
      <c r="G198" s="493">
        <v>11608993.949999999</v>
      </c>
      <c r="H198" s="493">
        <v>1</v>
      </c>
    </row>
    <row r="199" spans="2:8" x14ac:dyDescent="0.25">
      <c r="B199" s="493">
        <v>32</v>
      </c>
      <c r="C199" s="493" t="s">
        <v>13</v>
      </c>
      <c r="D199" s="493" t="s">
        <v>106</v>
      </c>
      <c r="E199" s="493" t="s">
        <v>529</v>
      </c>
      <c r="F199" s="493">
        <v>9241000</v>
      </c>
      <c r="G199" s="493">
        <v>9585597.5500000007</v>
      </c>
      <c r="H199" s="493">
        <v>2</v>
      </c>
    </row>
    <row r="200" spans="2:8" x14ac:dyDescent="0.25">
      <c r="B200" s="493">
        <v>32</v>
      </c>
      <c r="C200" s="493" t="s">
        <v>73</v>
      </c>
      <c r="D200" s="493" t="s">
        <v>890</v>
      </c>
      <c r="E200" s="493" t="s">
        <v>890</v>
      </c>
      <c r="F200" s="493">
        <v>9042000</v>
      </c>
      <c r="G200" s="493">
        <v>11423263.52</v>
      </c>
      <c r="H200" s="493">
        <v>2</v>
      </c>
    </row>
    <row r="201" spans="2:8" x14ac:dyDescent="0.25">
      <c r="B201" s="493">
        <v>32</v>
      </c>
      <c r="C201" s="493" t="s">
        <v>73</v>
      </c>
      <c r="D201" s="493" t="s">
        <v>890</v>
      </c>
      <c r="E201" s="493" t="s">
        <v>953</v>
      </c>
      <c r="F201" s="493">
        <v>9300000</v>
      </c>
      <c r="G201" s="493">
        <v>10095156.83</v>
      </c>
      <c r="H201" s="493">
        <v>1</v>
      </c>
    </row>
    <row r="202" spans="2:8" x14ac:dyDescent="0.25">
      <c r="B202" s="493">
        <v>32</v>
      </c>
      <c r="C202" s="493" t="s">
        <v>73</v>
      </c>
      <c r="D202" s="493" t="s">
        <v>890</v>
      </c>
      <c r="E202" s="493" t="s">
        <v>1278</v>
      </c>
      <c r="F202" s="493">
        <v>9267000</v>
      </c>
      <c r="G202" s="493">
        <v>18329212.91</v>
      </c>
      <c r="H202" s="493">
        <v>1</v>
      </c>
    </row>
    <row r="203" spans="2:8" x14ac:dyDescent="0.25">
      <c r="B203" s="493">
        <v>32</v>
      </c>
      <c r="C203" s="493" t="s">
        <v>73</v>
      </c>
      <c r="D203" s="493" t="s">
        <v>794</v>
      </c>
      <c r="E203" s="493" t="s">
        <v>794</v>
      </c>
      <c r="F203" s="493">
        <v>9221000</v>
      </c>
      <c r="G203" s="493">
        <v>9585371.5500000007</v>
      </c>
      <c r="H203" s="493">
        <v>1</v>
      </c>
    </row>
    <row r="204" spans="2:8" x14ac:dyDescent="0.25">
      <c r="B204" s="493">
        <v>32</v>
      </c>
      <c r="C204" s="493" t="s">
        <v>73</v>
      </c>
      <c r="D204" s="493" t="s">
        <v>665</v>
      </c>
      <c r="E204" s="493" t="s">
        <v>1014</v>
      </c>
      <c r="F204" s="493">
        <v>9237500</v>
      </c>
      <c r="G204" s="493">
        <v>11147098.66</v>
      </c>
      <c r="H204" s="493">
        <v>2</v>
      </c>
    </row>
    <row r="205" spans="2:8" x14ac:dyDescent="0.25">
      <c r="B205" s="493">
        <v>32</v>
      </c>
      <c r="C205" s="493" t="s">
        <v>73</v>
      </c>
      <c r="D205" s="493" t="s">
        <v>665</v>
      </c>
      <c r="E205" s="493" t="s">
        <v>1358</v>
      </c>
      <c r="F205" s="493">
        <v>9214000</v>
      </c>
      <c r="G205" s="493">
        <v>9890585.4499999993</v>
      </c>
      <c r="H205" s="493">
        <v>1</v>
      </c>
    </row>
    <row r="206" spans="2:8" x14ac:dyDescent="0.25">
      <c r="B206" s="493">
        <v>32</v>
      </c>
      <c r="C206" s="493" t="s">
        <v>73</v>
      </c>
      <c r="D206" s="493" t="s">
        <v>891</v>
      </c>
      <c r="E206" s="493" t="s">
        <v>891</v>
      </c>
      <c r="F206" s="493">
        <v>9247333.3333333302</v>
      </c>
      <c r="G206" s="493">
        <v>16606533.5933333</v>
      </c>
      <c r="H206" s="493">
        <v>3</v>
      </c>
    </row>
    <row r="207" spans="2:8" x14ac:dyDescent="0.25">
      <c r="B207" s="493">
        <v>32</v>
      </c>
      <c r="C207" s="493" t="s">
        <v>73</v>
      </c>
      <c r="D207" s="493" t="s">
        <v>891</v>
      </c>
      <c r="E207" s="493" t="s">
        <v>1194</v>
      </c>
      <c r="F207" s="493">
        <v>8455000</v>
      </c>
      <c r="G207" s="493">
        <v>21283859.710000001</v>
      </c>
      <c r="H207" s="493">
        <v>1</v>
      </c>
    </row>
    <row r="208" spans="2:8" x14ac:dyDescent="0.25">
      <c r="B208" s="493">
        <v>32</v>
      </c>
      <c r="C208" s="493" t="s">
        <v>74</v>
      </c>
      <c r="D208" s="493" t="s">
        <v>72</v>
      </c>
      <c r="E208" s="493" t="s">
        <v>1042</v>
      </c>
      <c r="F208" s="493">
        <v>9280000</v>
      </c>
      <c r="G208" s="493">
        <v>16485809.26</v>
      </c>
      <c r="H208" s="493">
        <v>1</v>
      </c>
    </row>
    <row r="209" spans="2:8" x14ac:dyDescent="0.25">
      <c r="B209" s="493">
        <v>87</v>
      </c>
      <c r="C209" s="493" t="s">
        <v>103</v>
      </c>
      <c r="D209" s="493" t="s">
        <v>109</v>
      </c>
      <c r="E209" s="493" t="s">
        <v>791</v>
      </c>
      <c r="F209" s="493">
        <v>13935000</v>
      </c>
      <c r="G209" s="493">
        <v>14055359.5</v>
      </c>
      <c r="H209" s="493">
        <v>1</v>
      </c>
    </row>
    <row r="210" spans="2:8" x14ac:dyDescent="0.25">
      <c r="B210" s="493">
        <v>87</v>
      </c>
      <c r="C210" s="493" t="s">
        <v>103</v>
      </c>
      <c r="D210" s="493" t="s">
        <v>109</v>
      </c>
      <c r="E210" s="493" t="s">
        <v>893</v>
      </c>
      <c r="F210" s="493">
        <v>7993000</v>
      </c>
      <c r="G210" s="493">
        <v>15795001.699999999</v>
      </c>
      <c r="H210" s="493">
        <v>1</v>
      </c>
    </row>
    <row r="211" spans="2:8" x14ac:dyDescent="0.25">
      <c r="B211" s="493">
        <v>87</v>
      </c>
      <c r="C211" s="493" t="s">
        <v>11</v>
      </c>
      <c r="D211" s="493" t="s">
        <v>95</v>
      </c>
      <c r="E211" s="493" t="s">
        <v>101</v>
      </c>
      <c r="F211" s="493">
        <v>9300000</v>
      </c>
      <c r="G211" s="493">
        <v>9601790</v>
      </c>
      <c r="H211" s="493">
        <v>1</v>
      </c>
    </row>
    <row r="212" spans="2:8" x14ac:dyDescent="0.25">
      <c r="B212" s="493">
        <v>87</v>
      </c>
      <c r="C212" s="493" t="s">
        <v>11</v>
      </c>
      <c r="D212" s="493" t="s">
        <v>95</v>
      </c>
      <c r="E212" s="493" t="s">
        <v>900</v>
      </c>
      <c r="F212" s="493">
        <v>9263000</v>
      </c>
      <c r="G212" s="493">
        <v>9487021.1500000004</v>
      </c>
      <c r="H212" s="493">
        <v>2</v>
      </c>
    </row>
    <row r="213" spans="2:8" x14ac:dyDescent="0.25">
      <c r="B213" s="493">
        <v>87</v>
      </c>
      <c r="C213" s="493" t="s">
        <v>11</v>
      </c>
      <c r="D213" s="493" t="s">
        <v>84</v>
      </c>
      <c r="E213" s="493" t="s">
        <v>1011</v>
      </c>
      <c r="F213" s="493">
        <v>9300000</v>
      </c>
      <c r="G213" s="493">
        <v>9406434.8000000007</v>
      </c>
      <c r="H213" s="493">
        <v>1</v>
      </c>
    </row>
    <row r="214" spans="2:8" x14ac:dyDescent="0.25">
      <c r="B214" s="493">
        <v>87</v>
      </c>
      <c r="C214" s="493" t="s">
        <v>11</v>
      </c>
      <c r="D214" s="493" t="s">
        <v>84</v>
      </c>
      <c r="E214" s="493" t="s">
        <v>950</v>
      </c>
      <c r="F214" s="493">
        <v>9300000</v>
      </c>
      <c r="G214" s="493">
        <v>9567607.5</v>
      </c>
      <c r="H214" s="493">
        <v>1</v>
      </c>
    </row>
    <row r="215" spans="2:8" x14ac:dyDescent="0.25">
      <c r="B215" s="493">
        <v>87</v>
      </c>
      <c r="C215" s="493" t="s">
        <v>11</v>
      </c>
      <c r="D215" s="493" t="s">
        <v>523</v>
      </c>
      <c r="E215" s="493" t="s">
        <v>523</v>
      </c>
      <c r="F215" s="493">
        <v>9300000</v>
      </c>
      <c r="G215" s="493">
        <v>9406434.8000000007</v>
      </c>
      <c r="H215" s="493">
        <v>2</v>
      </c>
    </row>
    <row r="216" spans="2:8" x14ac:dyDescent="0.25">
      <c r="B216" s="493">
        <v>87</v>
      </c>
      <c r="C216" s="493" t="s">
        <v>11</v>
      </c>
      <c r="D216" s="493" t="s">
        <v>523</v>
      </c>
      <c r="E216" s="493" t="s">
        <v>1012</v>
      </c>
      <c r="F216" s="493">
        <v>9300000</v>
      </c>
      <c r="G216" s="493">
        <v>9601790</v>
      </c>
      <c r="H216" s="493">
        <v>1</v>
      </c>
    </row>
    <row r="217" spans="2:8" x14ac:dyDescent="0.25">
      <c r="B217" s="493">
        <v>87</v>
      </c>
      <c r="C217" s="493" t="s">
        <v>11</v>
      </c>
      <c r="D217" s="493" t="s">
        <v>99</v>
      </c>
      <c r="E217" s="493" t="s">
        <v>1275</v>
      </c>
      <c r="F217" s="493">
        <v>9300000</v>
      </c>
      <c r="G217" s="493">
        <v>9601790</v>
      </c>
      <c r="H217" s="493">
        <v>1</v>
      </c>
    </row>
    <row r="218" spans="2:8" x14ac:dyDescent="0.25">
      <c r="B218" s="493">
        <v>87</v>
      </c>
      <c r="C218" s="493" t="s">
        <v>11</v>
      </c>
      <c r="D218" s="493" t="s">
        <v>99</v>
      </c>
      <c r="E218" s="493" t="s">
        <v>1013</v>
      </c>
      <c r="F218" s="493">
        <v>9300000</v>
      </c>
      <c r="G218" s="493">
        <v>9601790</v>
      </c>
      <c r="H218" s="493">
        <v>2</v>
      </c>
    </row>
    <row r="219" spans="2:8" x14ac:dyDescent="0.25">
      <c r="B219" s="493">
        <v>87</v>
      </c>
      <c r="C219" s="493" t="s">
        <v>13</v>
      </c>
      <c r="D219" s="493" t="s">
        <v>106</v>
      </c>
      <c r="E219" s="493" t="s">
        <v>529</v>
      </c>
      <c r="F219" s="493">
        <v>9300000</v>
      </c>
      <c r="G219" s="493">
        <v>9601790</v>
      </c>
      <c r="H219" s="493">
        <v>2</v>
      </c>
    </row>
    <row r="220" spans="2:8" x14ac:dyDescent="0.25">
      <c r="B220" s="493">
        <v>87</v>
      </c>
      <c r="C220" s="493" t="s">
        <v>73</v>
      </c>
      <c r="D220" s="493" t="s">
        <v>86</v>
      </c>
      <c r="E220" s="493" t="s">
        <v>86</v>
      </c>
      <c r="F220" s="493">
        <v>9300000</v>
      </c>
      <c r="G220" s="493">
        <v>9406434.8000000007</v>
      </c>
      <c r="H220" s="493">
        <v>1</v>
      </c>
    </row>
    <row r="221" spans="2:8" x14ac:dyDescent="0.25">
      <c r="B221" s="493">
        <v>87</v>
      </c>
      <c r="C221" s="493" t="s">
        <v>73</v>
      </c>
      <c r="D221" s="493" t="s">
        <v>86</v>
      </c>
      <c r="E221" s="493" t="s">
        <v>1250</v>
      </c>
      <c r="F221" s="493">
        <v>9285000</v>
      </c>
      <c r="G221" s="493">
        <v>9372252.3000000007</v>
      </c>
      <c r="H221" s="493">
        <v>1</v>
      </c>
    </row>
    <row r="222" spans="2:8" x14ac:dyDescent="0.25">
      <c r="B222" s="493">
        <v>87</v>
      </c>
      <c r="C222" s="493" t="s">
        <v>73</v>
      </c>
      <c r="D222" s="493" t="s">
        <v>794</v>
      </c>
      <c r="E222" s="493" t="s">
        <v>794</v>
      </c>
      <c r="F222" s="493">
        <v>9300000</v>
      </c>
      <c r="G222" s="493">
        <v>9567607.5</v>
      </c>
      <c r="H222" s="493">
        <v>1</v>
      </c>
    </row>
    <row r="223" spans="2:8" x14ac:dyDescent="0.25">
      <c r="B223" s="493">
        <v>87</v>
      </c>
      <c r="C223" s="493" t="s">
        <v>73</v>
      </c>
      <c r="D223" s="493" t="s">
        <v>888</v>
      </c>
      <c r="E223" s="493" t="s">
        <v>1156</v>
      </c>
      <c r="F223" s="493">
        <v>9292500</v>
      </c>
      <c r="G223" s="493">
        <v>9389343.5500000007</v>
      </c>
      <c r="H223" s="493">
        <v>2</v>
      </c>
    </row>
    <row r="224" spans="2:8" x14ac:dyDescent="0.25">
      <c r="B224" s="493">
        <v>87</v>
      </c>
      <c r="C224" s="493" t="s">
        <v>73</v>
      </c>
      <c r="D224" s="493" t="s">
        <v>888</v>
      </c>
      <c r="E224" s="493" t="s">
        <v>906</v>
      </c>
      <c r="F224" s="493">
        <v>7196000</v>
      </c>
      <c r="G224" s="493">
        <v>9567607.5</v>
      </c>
      <c r="H224" s="493">
        <v>1</v>
      </c>
    </row>
    <row r="225" spans="2:8" x14ac:dyDescent="0.25">
      <c r="B225" s="493">
        <v>87</v>
      </c>
      <c r="C225" s="493" t="s">
        <v>74</v>
      </c>
      <c r="D225" s="493" t="s">
        <v>72</v>
      </c>
      <c r="E225" s="493" t="s">
        <v>796</v>
      </c>
      <c r="F225" s="493">
        <v>9290000</v>
      </c>
      <c r="G225" s="493">
        <v>9383646.4666666705</v>
      </c>
      <c r="H225" s="493">
        <v>3</v>
      </c>
    </row>
    <row r="226" spans="2:8" x14ac:dyDescent="0.25">
      <c r="B226" s="493">
        <v>87</v>
      </c>
      <c r="C226" s="493" t="s">
        <v>74</v>
      </c>
      <c r="D226" s="493" t="s">
        <v>97</v>
      </c>
      <c r="E226" s="493" t="s">
        <v>603</v>
      </c>
      <c r="F226" s="493">
        <v>9300000</v>
      </c>
      <c r="G226" s="493">
        <v>9406434.8000000007</v>
      </c>
      <c r="H226" s="493">
        <v>1</v>
      </c>
    </row>
    <row r="227" spans="2:8" x14ac:dyDescent="0.25">
      <c r="B227" s="493">
        <v>87</v>
      </c>
      <c r="C227" s="493" t="s">
        <v>74</v>
      </c>
      <c r="D227" s="493" t="s">
        <v>87</v>
      </c>
      <c r="E227" s="493" t="s">
        <v>892</v>
      </c>
      <c r="F227" s="493">
        <v>9267000</v>
      </c>
      <c r="G227" s="493">
        <v>9605975</v>
      </c>
      <c r="H227" s="493">
        <v>1</v>
      </c>
    </row>
    <row r="228" spans="2:8" x14ac:dyDescent="0.25">
      <c r="B228" s="493">
        <v>87</v>
      </c>
      <c r="C228" s="493" t="s">
        <v>74</v>
      </c>
      <c r="D228" s="493" t="s">
        <v>87</v>
      </c>
      <c r="E228" s="493" t="s">
        <v>1027</v>
      </c>
      <c r="F228" s="493">
        <v>9300000</v>
      </c>
      <c r="G228" s="493">
        <v>9406434.8000000007</v>
      </c>
      <c r="H228" s="493">
        <v>1</v>
      </c>
    </row>
    <row r="229" spans="2:8" x14ac:dyDescent="0.25">
      <c r="B229" s="493">
        <v>87</v>
      </c>
      <c r="C229" s="493" t="s">
        <v>74</v>
      </c>
      <c r="D229" s="493" t="s">
        <v>786</v>
      </c>
      <c r="E229" s="493" t="s">
        <v>1253</v>
      </c>
      <c r="F229" s="493">
        <v>9234000</v>
      </c>
      <c r="G229" s="493">
        <v>9618763.6699999999</v>
      </c>
      <c r="H229" s="493">
        <v>1</v>
      </c>
    </row>
    <row r="230" spans="2:8" x14ac:dyDescent="0.25">
      <c r="B230" s="493">
        <v>87</v>
      </c>
      <c r="C230" s="493" t="s">
        <v>74</v>
      </c>
      <c r="D230" s="493" t="s">
        <v>1018</v>
      </c>
      <c r="E230" s="493" t="s">
        <v>1018</v>
      </c>
      <c r="F230" s="493">
        <v>9300000</v>
      </c>
      <c r="G230" s="493">
        <v>9406434.8000000007</v>
      </c>
      <c r="H230" s="493">
        <v>2</v>
      </c>
    </row>
    <row r="231" spans="2:8" x14ac:dyDescent="0.25">
      <c r="B231" s="493">
        <v>87</v>
      </c>
      <c r="C231" s="493" t="s">
        <v>105</v>
      </c>
      <c r="D231" s="493" t="s">
        <v>107</v>
      </c>
      <c r="E231" s="493" t="s">
        <v>76</v>
      </c>
      <c r="F231" s="493">
        <v>9260000</v>
      </c>
      <c r="G231" s="493">
        <v>9567607.5</v>
      </c>
      <c r="H231" s="493">
        <v>1</v>
      </c>
    </row>
    <row r="232" spans="2:8" x14ac:dyDescent="0.25">
      <c r="B232" s="493">
        <v>87</v>
      </c>
      <c r="C232" s="493" t="s">
        <v>105</v>
      </c>
      <c r="D232" s="493" t="s">
        <v>107</v>
      </c>
      <c r="E232" s="493" t="s">
        <v>77</v>
      </c>
      <c r="F232" s="493">
        <v>13950000</v>
      </c>
      <c r="G232" s="493">
        <v>14340252.5</v>
      </c>
      <c r="H232" s="493">
        <v>1</v>
      </c>
    </row>
    <row r="233" spans="2:8" x14ac:dyDescent="0.25">
      <c r="B233" s="493">
        <v>87</v>
      </c>
      <c r="C233" s="493" t="s">
        <v>105</v>
      </c>
      <c r="D233" s="493" t="s">
        <v>884</v>
      </c>
      <c r="E233" s="493" t="s">
        <v>884</v>
      </c>
      <c r="F233" s="493">
        <v>7710666.6666666698</v>
      </c>
      <c r="G233" s="493">
        <v>12786760.109999999</v>
      </c>
      <c r="H233" s="493">
        <v>3</v>
      </c>
    </row>
    <row r="234" spans="2:8" x14ac:dyDescent="0.25">
      <c r="B234" s="493">
        <v>87</v>
      </c>
      <c r="C234" s="493" t="s">
        <v>105</v>
      </c>
      <c r="D234" s="493" t="s">
        <v>884</v>
      </c>
      <c r="E234" s="493" t="s">
        <v>956</v>
      </c>
      <c r="F234" s="493">
        <v>11618000</v>
      </c>
      <c r="G234" s="493">
        <v>11998328.475</v>
      </c>
      <c r="H234" s="493">
        <v>2</v>
      </c>
    </row>
    <row r="235" spans="2:8" x14ac:dyDescent="0.25">
      <c r="B235" s="493">
        <v>87</v>
      </c>
      <c r="C235" s="493" t="s">
        <v>105</v>
      </c>
      <c r="D235" s="493" t="s">
        <v>488</v>
      </c>
      <c r="E235" s="493" t="s">
        <v>905</v>
      </c>
      <c r="F235" s="493">
        <v>8887750</v>
      </c>
      <c r="G235" s="493">
        <v>9438182.3499999996</v>
      </c>
      <c r="H235" s="493">
        <v>8</v>
      </c>
    </row>
    <row r="236" spans="2:8" x14ac:dyDescent="0.25">
      <c r="B236" s="493">
        <v>88</v>
      </c>
      <c r="C236" s="493" t="s">
        <v>103</v>
      </c>
      <c r="D236" s="493" t="s">
        <v>799</v>
      </c>
      <c r="E236" s="493" t="s">
        <v>1431</v>
      </c>
      <c r="F236" s="493">
        <v>9300000</v>
      </c>
      <c r="G236" s="493">
        <v>9655161.0999999996</v>
      </c>
      <c r="H236" s="493">
        <v>1</v>
      </c>
    </row>
    <row r="237" spans="2:8" x14ac:dyDescent="0.25">
      <c r="B237" s="493">
        <v>88</v>
      </c>
      <c r="C237" s="493" t="s">
        <v>103</v>
      </c>
      <c r="D237" s="493" t="s">
        <v>109</v>
      </c>
      <c r="E237" s="493" t="s">
        <v>791</v>
      </c>
      <c r="F237" s="493">
        <v>9267000</v>
      </c>
      <c r="G237" s="493">
        <v>10155725.630000001</v>
      </c>
      <c r="H237" s="493">
        <v>1</v>
      </c>
    </row>
    <row r="238" spans="2:8" x14ac:dyDescent="0.25">
      <c r="B238" s="493">
        <v>88</v>
      </c>
      <c r="C238" s="493" t="s">
        <v>103</v>
      </c>
      <c r="D238" s="493" t="s">
        <v>109</v>
      </c>
      <c r="E238" s="493" t="s">
        <v>82</v>
      </c>
      <c r="F238" s="493">
        <v>9240500</v>
      </c>
      <c r="G238" s="493">
        <v>9746862.875</v>
      </c>
      <c r="H238" s="493">
        <v>2</v>
      </c>
    </row>
    <row r="239" spans="2:8" x14ac:dyDescent="0.25">
      <c r="B239" s="493">
        <v>88</v>
      </c>
      <c r="C239" s="493" t="s">
        <v>103</v>
      </c>
      <c r="D239" s="493" t="s">
        <v>109</v>
      </c>
      <c r="E239" s="493" t="s">
        <v>893</v>
      </c>
      <c r="F239" s="493">
        <v>9270500</v>
      </c>
      <c r="G239" s="493">
        <v>9707282.7449999992</v>
      </c>
      <c r="H239" s="493">
        <v>2</v>
      </c>
    </row>
    <row r="240" spans="2:8" x14ac:dyDescent="0.25">
      <c r="B240" s="493">
        <v>88</v>
      </c>
      <c r="C240" s="493" t="s">
        <v>103</v>
      </c>
      <c r="D240" s="493" t="s">
        <v>109</v>
      </c>
      <c r="E240" s="493" t="s">
        <v>960</v>
      </c>
      <c r="F240" s="493">
        <v>9300000</v>
      </c>
      <c r="G240" s="493">
        <v>9709243.9399999995</v>
      </c>
      <c r="H240" s="493">
        <v>1</v>
      </c>
    </row>
    <row r="241" spans="2:8" x14ac:dyDescent="0.25">
      <c r="B241" s="493">
        <v>88</v>
      </c>
      <c r="C241" s="493" t="s">
        <v>74</v>
      </c>
      <c r="D241" s="493" t="s">
        <v>74</v>
      </c>
      <c r="E241" s="493" t="s">
        <v>1035</v>
      </c>
      <c r="F241" s="493">
        <v>13950000</v>
      </c>
      <c r="G241" s="493">
        <v>14406767.9</v>
      </c>
      <c r="H241" s="493">
        <v>1</v>
      </c>
    </row>
    <row r="242" spans="2:8" x14ac:dyDescent="0.25">
      <c r="B242" s="493">
        <v>88</v>
      </c>
      <c r="C242" s="493" t="s">
        <v>74</v>
      </c>
      <c r="D242" s="493" t="s">
        <v>74</v>
      </c>
      <c r="E242" s="493" t="s">
        <v>789</v>
      </c>
      <c r="F242" s="493">
        <v>9221000</v>
      </c>
      <c r="G242" s="493">
        <v>9620085.9000000004</v>
      </c>
      <c r="H242" s="493">
        <v>1</v>
      </c>
    </row>
    <row r="243" spans="2:8" x14ac:dyDescent="0.25">
      <c r="B243" s="493">
        <v>88</v>
      </c>
      <c r="C243" s="493" t="s">
        <v>74</v>
      </c>
      <c r="D243" s="493" t="s">
        <v>72</v>
      </c>
      <c r="E243" s="493" t="s">
        <v>796</v>
      </c>
      <c r="F243" s="493">
        <v>9300000</v>
      </c>
      <c r="G243" s="493">
        <v>9620978.5999999996</v>
      </c>
      <c r="H243" s="493">
        <v>1</v>
      </c>
    </row>
    <row r="244" spans="2:8" x14ac:dyDescent="0.25">
      <c r="B244" s="493">
        <v>88</v>
      </c>
      <c r="C244" s="493" t="s">
        <v>74</v>
      </c>
      <c r="D244" s="493" t="s">
        <v>72</v>
      </c>
      <c r="E244" s="493" t="s">
        <v>885</v>
      </c>
      <c r="F244" s="493">
        <v>8982500</v>
      </c>
      <c r="G244" s="493">
        <v>9735345.4000000004</v>
      </c>
      <c r="H244" s="493">
        <v>2</v>
      </c>
    </row>
    <row r="245" spans="2:8" x14ac:dyDescent="0.25">
      <c r="B245" s="493">
        <v>88</v>
      </c>
      <c r="C245" s="493" t="s">
        <v>74</v>
      </c>
      <c r="D245" s="493" t="s">
        <v>75</v>
      </c>
      <c r="E245" s="493" t="s">
        <v>1016</v>
      </c>
      <c r="F245" s="493">
        <v>7710666.6666666698</v>
      </c>
      <c r="G245" s="493">
        <v>11159975.856666701</v>
      </c>
      <c r="H245" s="493">
        <v>3</v>
      </c>
    </row>
    <row r="246" spans="2:8" x14ac:dyDescent="0.25">
      <c r="B246" s="493">
        <v>88</v>
      </c>
      <c r="C246" s="493" t="s">
        <v>74</v>
      </c>
      <c r="D246" s="493" t="s">
        <v>75</v>
      </c>
      <c r="E246" s="493" t="s">
        <v>903</v>
      </c>
      <c r="F246" s="493">
        <v>9150500</v>
      </c>
      <c r="G246" s="493">
        <v>9619340.0999999996</v>
      </c>
      <c r="H246" s="493">
        <v>2</v>
      </c>
    </row>
    <row r="247" spans="2:8" x14ac:dyDescent="0.25">
      <c r="B247" s="493">
        <v>88</v>
      </c>
      <c r="C247" s="493" t="s">
        <v>74</v>
      </c>
      <c r="D247" s="493" t="s">
        <v>97</v>
      </c>
      <c r="E247" s="493" t="s">
        <v>603</v>
      </c>
      <c r="F247" s="493">
        <v>13950000</v>
      </c>
      <c r="G247" s="493">
        <v>14406767.9</v>
      </c>
      <c r="H247" s="493">
        <v>1</v>
      </c>
    </row>
    <row r="248" spans="2:8" x14ac:dyDescent="0.25">
      <c r="B248" s="493">
        <v>88</v>
      </c>
      <c r="C248" s="493" t="s">
        <v>74</v>
      </c>
      <c r="D248" s="493" t="s">
        <v>87</v>
      </c>
      <c r="E248" s="493" t="s">
        <v>892</v>
      </c>
      <c r="F248" s="493">
        <v>11611500</v>
      </c>
      <c r="G248" s="493">
        <v>12057944.654999999</v>
      </c>
      <c r="H248" s="493">
        <v>2</v>
      </c>
    </row>
    <row r="249" spans="2:8" x14ac:dyDescent="0.25">
      <c r="B249" s="493">
        <v>88</v>
      </c>
      <c r="C249" s="493" t="s">
        <v>74</v>
      </c>
      <c r="D249" s="493" t="s">
        <v>87</v>
      </c>
      <c r="E249" s="493" t="s">
        <v>98</v>
      </c>
      <c r="F249" s="493">
        <v>12787500</v>
      </c>
      <c r="G249" s="493">
        <v>13230084.07</v>
      </c>
      <c r="H249" s="493">
        <v>4</v>
      </c>
    </row>
    <row r="250" spans="2:8" x14ac:dyDescent="0.25">
      <c r="B250" s="493">
        <v>88</v>
      </c>
      <c r="C250" s="493" t="s">
        <v>74</v>
      </c>
      <c r="D250" s="493" t="s">
        <v>87</v>
      </c>
      <c r="E250" s="493" t="s">
        <v>1027</v>
      </c>
      <c r="F250" s="493">
        <v>11618000</v>
      </c>
      <c r="G250" s="493">
        <v>12013794.15</v>
      </c>
      <c r="H250" s="493">
        <v>2</v>
      </c>
    </row>
    <row r="251" spans="2:8" x14ac:dyDescent="0.25">
      <c r="B251" s="493">
        <v>88</v>
      </c>
      <c r="C251" s="493" t="s">
        <v>74</v>
      </c>
      <c r="D251" s="493" t="s">
        <v>87</v>
      </c>
      <c r="E251" s="493" t="s">
        <v>1043</v>
      </c>
      <c r="F251" s="493">
        <v>13950000</v>
      </c>
      <c r="G251" s="493">
        <v>14406767.9</v>
      </c>
      <c r="H251" s="493">
        <v>1</v>
      </c>
    </row>
    <row r="252" spans="2:8" x14ac:dyDescent="0.25">
      <c r="B252" s="493">
        <v>88</v>
      </c>
      <c r="C252" s="493" t="s">
        <v>74</v>
      </c>
      <c r="D252" s="493" t="s">
        <v>785</v>
      </c>
      <c r="E252" s="493" t="s">
        <v>785</v>
      </c>
      <c r="F252" s="493">
        <v>11625000</v>
      </c>
      <c r="G252" s="493">
        <v>12013873.25</v>
      </c>
      <c r="H252" s="493">
        <v>2</v>
      </c>
    </row>
    <row r="253" spans="2:8" x14ac:dyDescent="0.25">
      <c r="B253" s="493">
        <v>88</v>
      </c>
      <c r="C253" s="493" t="s">
        <v>74</v>
      </c>
      <c r="D253" s="493" t="s">
        <v>786</v>
      </c>
      <c r="E253" s="493" t="s">
        <v>1253</v>
      </c>
      <c r="F253" s="493">
        <v>9300000</v>
      </c>
      <c r="G253" s="493">
        <v>9829958.9100000001</v>
      </c>
      <c r="H253" s="493">
        <v>1</v>
      </c>
    </row>
    <row r="254" spans="2:8" x14ac:dyDescent="0.25">
      <c r="B254" s="493">
        <v>88</v>
      </c>
      <c r="C254" s="493" t="s">
        <v>105</v>
      </c>
      <c r="D254" s="493" t="s">
        <v>108</v>
      </c>
      <c r="E254" s="493" t="s">
        <v>612</v>
      </c>
      <c r="F254" s="493">
        <v>9260000</v>
      </c>
      <c r="G254" s="493">
        <v>9620526.5999999996</v>
      </c>
      <c r="H254" s="493">
        <v>1</v>
      </c>
    </row>
    <row r="255" spans="2:8" x14ac:dyDescent="0.25">
      <c r="B255" s="493">
        <v>92</v>
      </c>
      <c r="C255" s="493" t="s">
        <v>103</v>
      </c>
      <c r="D255" s="493" t="s">
        <v>790</v>
      </c>
      <c r="E255" s="493" t="s">
        <v>1188</v>
      </c>
      <c r="F255" s="493">
        <v>9127000</v>
      </c>
      <c r="G255" s="493">
        <v>19264000</v>
      </c>
      <c r="H255" s="493">
        <v>1</v>
      </c>
    </row>
    <row r="256" spans="2:8" x14ac:dyDescent="0.25">
      <c r="B256" s="493">
        <v>92</v>
      </c>
      <c r="C256" s="493" t="s">
        <v>103</v>
      </c>
      <c r="D256" s="493" t="s">
        <v>1030</v>
      </c>
      <c r="E256" s="493" t="s">
        <v>682</v>
      </c>
      <c r="F256" s="493">
        <v>9300000</v>
      </c>
      <c r="G256" s="493">
        <v>9524000</v>
      </c>
      <c r="H256" s="493">
        <v>1</v>
      </c>
    </row>
    <row r="257" spans="2:8" x14ac:dyDescent="0.25">
      <c r="B257" s="493">
        <v>93</v>
      </c>
      <c r="C257" s="493" t="s">
        <v>103</v>
      </c>
      <c r="D257" s="493" t="s">
        <v>103</v>
      </c>
      <c r="E257" s="493" t="s">
        <v>997</v>
      </c>
      <c r="F257" s="493">
        <v>8371000</v>
      </c>
      <c r="G257" s="493">
        <v>24481000</v>
      </c>
      <c r="H257" s="493">
        <v>1</v>
      </c>
    </row>
    <row r="258" spans="2:8" x14ac:dyDescent="0.25">
      <c r="B258" s="493">
        <v>93</v>
      </c>
      <c r="C258" s="493" t="s">
        <v>103</v>
      </c>
      <c r="D258" s="493" t="s">
        <v>1368</v>
      </c>
      <c r="E258" s="493" t="s">
        <v>1379</v>
      </c>
      <c r="F258" s="493">
        <v>9247000</v>
      </c>
      <c r="G258" s="493">
        <v>9650000</v>
      </c>
      <c r="H258" s="493">
        <v>1</v>
      </c>
    </row>
    <row r="259" spans="2:8" x14ac:dyDescent="0.25">
      <c r="B259" s="493">
        <v>93</v>
      </c>
      <c r="C259" s="493" t="s">
        <v>103</v>
      </c>
      <c r="D259" s="493" t="s">
        <v>1189</v>
      </c>
      <c r="E259" s="493" t="s">
        <v>1199</v>
      </c>
      <c r="F259" s="493">
        <v>9300000</v>
      </c>
      <c r="G259" s="493">
        <v>9564501.3200000003</v>
      </c>
      <c r="H259" s="493">
        <v>1</v>
      </c>
    </row>
    <row r="260" spans="2:8" x14ac:dyDescent="0.25">
      <c r="B260" s="493">
        <v>93</v>
      </c>
      <c r="C260" s="493" t="s">
        <v>103</v>
      </c>
      <c r="D260" s="493" t="s">
        <v>109</v>
      </c>
      <c r="E260" s="493" t="s">
        <v>791</v>
      </c>
      <c r="F260" s="493">
        <v>10005500</v>
      </c>
      <c r="G260" s="493">
        <v>14784070.9216667</v>
      </c>
      <c r="H260" s="493">
        <v>6</v>
      </c>
    </row>
    <row r="261" spans="2:8" x14ac:dyDescent="0.25">
      <c r="B261" s="493">
        <v>93</v>
      </c>
      <c r="C261" s="493" t="s">
        <v>103</v>
      </c>
      <c r="D261" s="493" t="s">
        <v>109</v>
      </c>
      <c r="E261" s="493" t="s">
        <v>82</v>
      </c>
      <c r="F261" s="493">
        <v>10836666.6666667</v>
      </c>
      <c r="G261" s="493">
        <v>11100834.903333301</v>
      </c>
      <c r="H261" s="493">
        <v>3</v>
      </c>
    </row>
    <row r="262" spans="2:8" x14ac:dyDescent="0.25">
      <c r="B262" s="493">
        <v>93</v>
      </c>
      <c r="C262" s="493" t="s">
        <v>103</v>
      </c>
      <c r="D262" s="493" t="s">
        <v>109</v>
      </c>
      <c r="E262" s="493" t="s">
        <v>782</v>
      </c>
      <c r="F262" s="493">
        <v>12787500</v>
      </c>
      <c r="G262" s="493">
        <v>13087500</v>
      </c>
      <c r="H262" s="493">
        <v>4</v>
      </c>
    </row>
    <row r="263" spans="2:8" x14ac:dyDescent="0.25">
      <c r="B263" s="493">
        <v>93</v>
      </c>
      <c r="C263" s="493" t="s">
        <v>103</v>
      </c>
      <c r="D263" s="493" t="s">
        <v>109</v>
      </c>
      <c r="E263" s="493" t="s">
        <v>893</v>
      </c>
      <c r="F263" s="493">
        <v>10441000</v>
      </c>
      <c r="G263" s="493">
        <v>12712500</v>
      </c>
      <c r="H263" s="493">
        <v>4</v>
      </c>
    </row>
    <row r="264" spans="2:8" x14ac:dyDescent="0.25">
      <c r="B264" s="493">
        <v>93</v>
      </c>
      <c r="C264" s="493" t="s">
        <v>103</v>
      </c>
      <c r="D264" s="493" t="s">
        <v>109</v>
      </c>
      <c r="E264" s="493" t="s">
        <v>1287</v>
      </c>
      <c r="F264" s="493">
        <v>8791000</v>
      </c>
      <c r="G264" s="493">
        <v>17000000</v>
      </c>
      <c r="H264" s="493">
        <v>1</v>
      </c>
    </row>
    <row r="265" spans="2:8" x14ac:dyDescent="0.25">
      <c r="B265" s="493">
        <v>93</v>
      </c>
      <c r="C265" s="493" t="s">
        <v>103</v>
      </c>
      <c r="D265" s="493" t="s">
        <v>109</v>
      </c>
      <c r="E265" s="493" t="s">
        <v>960</v>
      </c>
      <c r="F265" s="493">
        <v>11307500</v>
      </c>
      <c r="G265" s="493">
        <v>12050000</v>
      </c>
      <c r="H265" s="493">
        <v>2</v>
      </c>
    </row>
    <row r="266" spans="2:8" x14ac:dyDescent="0.25">
      <c r="B266" s="493">
        <v>93</v>
      </c>
      <c r="C266" s="493" t="s">
        <v>11</v>
      </c>
      <c r="D266" s="493" t="s">
        <v>11</v>
      </c>
      <c r="E266" s="493" t="s">
        <v>800</v>
      </c>
      <c r="F266" s="493">
        <v>7993000</v>
      </c>
      <c r="G266" s="493">
        <v>50780000</v>
      </c>
      <c r="H266" s="493">
        <v>1</v>
      </c>
    </row>
    <row r="267" spans="2:8" x14ac:dyDescent="0.25">
      <c r="B267" s="493">
        <v>93</v>
      </c>
      <c r="C267" s="493" t="s">
        <v>11</v>
      </c>
      <c r="D267" s="493" t="s">
        <v>11</v>
      </c>
      <c r="E267" s="493" t="s">
        <v>1308</v>
      </c>
      <c r="F267" s="493">
        <v>8329000</v>
      </c>
      <c r="G267" s="493">
        <v>48400000</v>
      </c>
      <c r="H267" s="493">
        <v>1</v>
      </c>
    </row>
    <row r="268" spans="2:8" x14ac:dyDescent="0.25">
      <c r="B268" s="493">
        <v>93</v>
      </c>
      <c r="C268" s="493" t="s">
        <v>11</v>
      </c>
      <c r="D268" s="493" t="s">
        <v>104</v>
      </c>
      <c r="E268" s="493" t="s">
        <v>894</v>
      </c>
      <c r="F268" s="493">
        <v>8287000</v>
      </c>
      <c r="G268" s="493">
        <v>24623000</v>
      </c>
      <c r="H268" s="493">
        <v>1</v>
      </c>
    </row>
    <row r="269" spans="2:8" x14ac:dyDescent="0.25">
      <c r="B269" s="493">
        <v>93</v>
      </c>
      <c r="C269" s="493" t="s">
        <v>11</v>
      </c>
      <c r="D269" s="493" t="s">
        <v>104</v>
      </c>
      <c r="E269" s="493" t="s">
        <v>949</v>
      </c>
      <c r="F269" s="493">
        <v>8875000</v>
      </c>
      <c r="G269" s="493">
        <v>19800000</v>
      </c>
      <c r="H269" s="493">
        <v>1</v>
      </c>
    </row>
    <row r="270" spans="2:8" x14ac:dyDescent="0.25">
      <c r="B270" s="493">
        <v>93</v>
      </c>
      <c r="C270" s="493" t="s">
        <v>11</v>
      </c>
      <c r="D270" s="493" t="s">
        <v>104</v>
      </c>
      <c r="E270" s="493" t="s">
        <v>995</v>
      </c>
      <c r="F270" s="493">
        <v>9009000</v>
      </c>
      <c r="G270" s="493">
        <v>26349701.195</v>
      </c>
      <c r="H270" s="493">
        <v>2</v>
      </c>
    </row>
    <row r="271" spans="2:8" x14ac:dyDescent="0.25">
      <c r="B271" s="493">
        <v>93</v>
      </c>
      <c r="C271" s="493" t="s">
        <v>11</v>
      </c>
      <c r="D271" s="493" t="s">
        <v>104</v>
      </c>
      <c r="E271" s="493" t="s">
        <v>897</v>
      </c>
      <c r="F271" s="493">
        <v>5894000</v>
      </c>
      <c r="G271" s="493">
        <v>57500000</v>
      </c>
      <c r="H271" s="493">
        <v>1</v>
      </c>
    </row>
    <row r="272" spans="2:8" x14ac:dyDescent="0.25">
      <c r="B272" s="493">
        <v>93</v>
      </c>
      <c r="C272" s="493" t="s">
        <v>11</v>
      </c>
      <c r="D272" s="493" t="s">
        <v>104</v>
      </c>
      <c r="E272" s="493" t="s">
        <v>522</v>
      </c>
      <c r="F272" s="493">
        <v>8415500</v>
      </c>
      <c r="G272" s="493">
        <v>14221699.92</v>
      </c>
      <c r="H272" s="493">
        <v>2</v>
      </c>
    </row>
    <row r="273" spans="2:8" x14ac:dyDescent="0.25">
      <c r="B273" s="493">
        <v>93</v>
      </c>
      <c r="C273" s="493" t="s">
        <v>11</v>
      </c>
      <c r="D273" s="493" t="s">
        <v>83</v>
      </c>
      <c r="E273" s="493" t="s">
        <v>103</v>
      </c>
      <c r="F273" s="493">
        <v>7573000</v>
      </c>
      <c r="G273" s="493">
        <v>17730000</v>
      </c>
      <c r="H273" s="493">
        <v>1</v>
      </c>
    </row>
    <row r="274" spans="2:8" x14ac:dyDescent="0.25">
      <c r="B274" s="493">
        <v>93</v>
      </c>
      <c r="C274" s="493" t="s">
        <v>11</v>
      </c>
      <c r="D274" s="493" t="s">
        <v>889</v>
      </c>
      <c r="E274" s="493" t="s">
        <v>889</v>
      </c>
      <c r="F274" s="493">
        <v>9300000</v>
      </c>
      <c r="G274" s="493">
        <v>9550000</v>
      </c>
      <c r="H274" s="493">
        <v>1</v>
      </c>
    </row>
    <row r="275" spans="2:8" x14ac:dyDescent="0.25">
      <c r="B275" s="493">
        <v>93</v>
      </c>
      <c r="C275" s="493" t="s">
        <v>11</v>
      </c>
      <c r="D275" s="493" t="s">
        <v>898</v>
      </c>
      <c r="E275" s="493" t="s">
        <v>898</v>
      </c>
      <c r="F275" s="493">
        <v>9286500</v>
      </c>
      <c r="G275" s="493">
        <v>10978389.435000001</v>
      </c>
      <c r="H275" s="493">
        <v>2</v>
      </c>
    </row>
    <row r="276" spans="2:8" x14ac:dyDescent="0.25">
      <c r="B276" s="493">
        <v>93</v>
      </c>
      <c r="C276" s="493" t="s">
        <v>11</v>
      </c>
      <c r="D276" s="493" t="s">
        <v>898</v>
      </c>
      <c r="E276" s="493" t="s">
        <v>1320</v>
      </c>
      <c r="F276" s="493">
        <v>8119000</v>
      </c>
      <c r="G276" s="493">
        <v>11615733.08</v>
      </c>
      <c r="H276" s="493">
        <v>1</v>
      </c>
    </row>
    <row r="277" spans="2:8" x14ac:dyDescent="0.25">
      <c r="B277" s="493">
        <v>93</v>
      </c>
      <c r="C277" s="493" t="s">
        <v>11</v>
      </c>
      <c r="D277" s="493" t="s">
        <v>898</v>
      </c>
      <c r="E277" s="493" t="s">
        <v>1381</v>
      </c>
      <c r="F277" s="493">
        <v>9247000</v>
      </c>
      <c r="G277" s="493">
        <v>29595305.32</v>
      </c>
      <c r="H277" s="493">
        <v>1</v>
      </c>
    </row>
    <row r="278" spans="2:8" x14ac:dyDescent="0.25">
      <c r="B278" s="493">
        <v>93</v>
      </c>
      <c r="C278" s="493" t="s">
        <v>11</v>
      </c>
      <c r="D278" s="493" t="s">
        <v>792</v>
      </c>
      <c r="E278" s="493" t="s">
        <v>1375</v>
      </c>
      <c r="F278" s="493">
        <v>9277000</v>
      </c>
      <c r="G278" s="493">
        <v>15017839.205</v>
      </c>
      <c r="H278" s="493">
        <v>2</v>
      </c>
    </row>
    <row r="279" spans="2:8" x14ac:dyDescent="0.25">
      <c r="B279" s="493">
        <v>93</v>
      </c>
      <c r="C279" s="493" t="s">
        <v>11</v>
      </c>
      <c r="D279" s="493" t="s">
        <v>792</v>
      </c>
      <c r="E279" s="493" t="s">
        <v>72</v>
      </c>
      <c r="F279" s="493">
        <v>9300000</v>
      </c>
      <c r="G279" s="493">
        <v>10099315.4</v>
      </c>
      <c r="H279" s="493">
        <v>1</v>
      </c>
    </row>
    <row r="280" spans="2:8" x14ac:dyDescent="0.25">
      <c r="B280" s="493">
        <v>93</v>
      </c>
      <c r="C280" s="493" t="s">
        <v>11</v>
      </c>
      <c r="D280" s="493" t="s">
        <v>798</v>
      </c>
      <c r="E280" s="493" t="s">
        <v>798</v>
      </c>
      <c r="F280" s="493">
        <v>9280000</v>
      </c>
      <c r="G280" s="493">
        <v>23567000</v>
      </c>
      <c r="H280" s="493">
        <v>1</v>
      </c>
    </row>
    <row r="281" spans="2:8" x14ac:dyDescent="0.25">
      <c r="B281" s="493">
        <v>93</v>
      </c>
      <c r="C281" s="493" t="s">
        <v>11</v>
      </c>
      <c r="D281" s="493" t="s">
        <v>95</v>
      </c>
      <c r="E281" s="493" t="s">
        <v>887</v>
      </c>
      <c r="F281" s="493">
        <v>8129750</v>
      </c>
      <c r="G281" s="493">
        <v>35890422.725000001</v>
      </c>
      <c r="H281" s="493">
        <v>4</v>
      </c>
    </row>
    <row r="282" spans="2:8" x14ac:dyDescent="0.25">
      <c r="B282" s="493">
        <v>93</v>
      </c>
      <c r="C282" s="493" t="s">
        <v>11</v>
      </c>
      <c r="D282" s="493" t="s">
        <v>95</v>
      </c>
      <c r="E282" s="493" t="s">
        <v>96</v>
      </c>
      <c r="F282" s="493">
        <v>9280000</v>
      </c>
      <c r="G282" s="493">
        <v>24454298.809999999</v>
      </c>
      <c r="H282" s="493">
        <v>1</v>
      </c>
    </row>
    <row r="283" spans="2:8" x14ac:dyDescent="0.25">
      <c r="B283" s="493">
        <v>93</v>
      </c>
      <c r="C283" s="493" t="s">
        <v>11</v>
      </c>
      <c r="D283" s="493" t="s">
        <v>95</v>
      </c>
      <c r="E283" s="493" t="s">
        <v>101</v>
      </c>
      <c r="F283" s="493">
        <v>10191800</v>
      </c>
      <c r="G283" s="493">
        <v>13478115.934</v>
      </c>
      <c r="H283" s="493">
        <v>5</v>
      </c>
    </row>
    <row r="284" spans="2:8" x14ac:dyDescent="0.25">
      <c r="B284" s="493">
        <v>93</v>
      </c>
      <c r="C284" s="493" t="s">
        <v>11</v>
      </c>
      <c r="D284" s="493" t="s">
        <v>95</v>
      </c>
      <c r="E284" s="493" t="s">
        <v>662</v>
      </c>
      <c r="F284" s="493">
        <v>9296500</v>
      </c>
      <c r="G284" s="493">
        <v>14419688.539999999</v>
      </c>
      <c r="H284" s="493">
        <v>2</v>
      </c>
    </row>
    <row r="285" spans="2:8" x14ac:dyDescent="0.25">
      <c r="B285" s="493">
        <v>93</v>
      </c>
      <c r="C285" s="493" t="s">
        <v>11</v>
      </c>
      <c r="D285" s="493" t="s">
        <v>95</v>
      </c>
      <c r="E285" s="493" t="s">
        <v>899</v>
      </c>
      <c r="F285" s="493">
        <v>8750000</v>
      </c>
      <c r="G285" s="493">
        <v>18493565.6566667</v>
      </c>
      <c r="H285" s="493">
        <v>3</v>
      </c>
    </row>
    <row r="286" spans="2:8" x14ac:dyDescent="0.25">
      <c r="B286" s="493">
        <v>93</v>
      </c>
      <c r="C286" s="493" t="s">
        <v>11</v>
      </c>
      <c r="D286" s="493" t="s">
        <v>95</v>
      </c>
      <c r="E286" s="493" t="s">
        <v>910</v>
      </c>
      <c r="F286" s="493">
        <v>13950000</v>
      </c>
      <c r="G286" s="493">
        <v>14400000</v>
      </c>
      <c r="H286" s="493">
        <v>1</v>
      </c>
    </row>
    <row r="287" spans="2:8" x14ac:dyDescent="0.25">
      <c r="B287" s="493">
        <v>93</v>
      </c>
      <c r="C287" s="493" t="s">
        <v>11</v>
      </c>
      <c r="D287" s="493" t="s">
        <v>95</v>
      </c>
      <c r="E287" s="493" t="s">
        <v>1008</v>
      </c>
      <c r="F287" s="493">
        <v>8245000</v>
      </c>
      <c r="G287" s="493">
        <v>16399045.17</v>
      </c>
      <c r="H287" s="493">
        <v>1</v>
      </c>
    </row>
    <row r="288" spans="2:8" x14ac:dyDescent="0.25">
      <c r="B288" s="493">
        <v>93</v>
      </c>
      <c r="C288" s="493" t="s">
        <v>11</v>
      </c>
      <c r="D288" s="493" t="s">
        <v>95</v>
      </c>
      <c r="E288" s="493" t="s">
        <v>1162</v>
      </c>
      <c r="F288" s="493">
        <v>11625000</v>
      </c>
      <c r="G288" s="493">
        <v>11925000</v>
      </c>
      <c r="H288" s="493">
        <v>2</v>
      </c>
    </row>
    <row r="289" spans="2:8" x14ac:dyDescent="0.25">
      <c r="B289" s="493">
        <v>93</v>
      </c>
      <c r="C289" s="493" t="s">
        <v>11</v>
      </c>
      <c r="D289" s="493" t="s">
        <v>95</v>
      </c>
      <c r="E289" s="493" t="s">
        <v>900</v>
      </c>
      <c r="F289" s="493">
        <v>9241000</v>
      </c>
      <c r="G289" s="493">
        <v>18446000</v>
      </c>
      <c r="H289" s="493">
        <v>1</v>
      </c>
    </row>
    <row r="290" spans="2:8" x14ac:dyDescent="0.25">
      <c r="B290" s="493">
        <v>93</v>
      </c>
      <c r="C290" s="493" t="s">
        <v>11</v>
      </c>
      <c r="D290" s="493" t="s">
        <v>1108</v>
      </c>
      <c r="E290" s="493" t="s">
        <v>782</v>
      </c>
      <c r="F290" s="493">
        <v>6650000</v>
      </c>
      <c r="G290" s="493">
        <v>26312538.670000002</v>
      </c>
      <c r="H290" s="493">
        <v>1</v>
      </c>
    </row>
    <row r="291" spans="2:8" x14ac:dyDescent="0.25">
      <c r="B291" s="493">
        <v>93</v>
      </c>
      <c r="C291" s="493" t="s">
        <v>11</v>
      </c>
      <c r="D291" s="493" t="s">
        <v>1108</v>
      </c>
      <c r="E291" s="493" t="s">
        <v>1432</v>
      </c>
      <c r="F291" s="493">
        <v>9298000</v>
      </c>
      <c r="G291" s="493">
        <v>9648650.0600000005</v>
      </c>
      <c r="H291" s="493">
        <v>1</v>
      </c>
    </row>
    <row r="292" spans="2:8" x14ac:dyDescent="0.25">
      <c r="B292" s="493">
        <v>93</v>
      </c>
      <c r="C292" s="493" t="s">
        <v>11</v>
      </c>
      <c r="D292" s="493" t="s">
        <v>84</v>
      </c>
      <c r="E292" s="493" t="s">
        <v>84</v>
      </c>
      <c r="F292" s="493">
        <v>13950000</v>
      </c>
      <c r="G292" s="493">
        <v>14400000</v>
      </c>
      <c r="H292" s="493">
        <v>1</v>
      </c>
    </row>
    <row r="293" spans="2:8" x14ac:dyDescent="0.25">
      <c r="B293" s="493">
        <v>93</v>
      </c>
      <c r="C293" s="493" t="s">
        <v>11</v>
      </c>
      <c r="D293" s="493" t="s">
        <v>84</v>
      </c>
      <c r="E293" s="493" t="s">
        <v>1011</v>
      </c>
      <c r="F293" s="493">
        <v>9300000</v>
      </c>
      <c r="G293" s="493">
        <v>17050000</v>
      </c>
      <c r="H293" s="493">
        <v>1</v>
      </c>
    </row>
    <row r="294" spans="2:8" x14ac:dyDescent="0.25">
      <c r="B294" s="493">
        <v>93</v>
      </c>
      <c r="C294" s="493" t="s">
        <v>11</v>
      </c>
      <c r="D294" s="493" t="s">
        <v>84</v>
      </c>
      <c r="E294" s="493" t="s">
        <v>950</v>
      </c>
      <c r="F294" s="493">
        <v>13950000</v>
      </c>
      <c r="G294" s="493">
        <v>14350000</v>
      </c>
      <c r="H294" s="493">
        <v>1</v>
      </c>
    </row>
    <row r="295" spans="2:8" x14ac:dyDescent="0.25">
      <c r="B295" s="493">
        <v>93</v>
      </c>
      <c r="C295" s="493" t="s">
        <v>11</v>
      </c>
      <c r="D295" s="493" t="s">
        <v>523</v>
      </c>
      <c r="E295" s="493" t="s">
        <v>1012</v>
      </c>
      <c r="F295" s="493">
        <v>9214000</v>
      </c>
      <c r="G295" s="493">
        <v>17682329</v>
      </c>
      <c r="H295" s="493">
        <v>1</v>
      </c>
    </row>
    <row r="296" spans="2:8" x14ac:dyDescent="0.25">
      <c r="B296" s="493">
        <v>93</v>
      </c>
      <c r="C296" s="493" t="s">
        <v>11</v>
      </c>
      <c r="D296" s="493" t="s">
        <v>951</v>
      </c>
      <c r="E296" s="493" t="s">
        <v>951</v>
      </c>
      <c r="F296" s="493">
        <v>9300000</v>
      </c>
      <c r="G296" s="493">
        <v>9650000</v>
      </c>
      <c r="H296" s="493">
        <v>1</v>
      </c>
    </row>
    <row r="297" spans="2:8" x14ac:dyDescent="0.25">
      <c r="B297" s="493">
        <v>93</v>
      </c>
      <c r="C297" s="493" t="s">
        <v>12</v>
      </c>
      <c r="D297" s="493" t="s">
        <v>12</v>
      </c>
      <c r="E297" s="493" t="s">
        <v>1040</v>
      </c>
      <c r="F297" s="493">
        <v>8959000</v>
      </c>
      <c r="G297" s="493">
        <v>33400000</v>
      </c>
      <c r="H297" s="493">
        <v>1</v>
      </c>
    </row>
    <row r="298" spans="2:8" x14ac:dyDescent="0.25">
      <c r="B298" s="493">
        <v>93</v>
      </c>
      <c r="C298" s="493" t="s">
        <v>12</v>
      </c>
      <c r="D298" s="493" t="s">
        <v>1265</v>
      </c>
      <c r="E298" s="493" t="s">
        <v>1361</v>
      </c>
      <c r="F298" s="493">
        <v>7537000</v>
      </c>
      <c r="G298" s="493">
        <v>19416322.850000001</v>
      </c>
      <c r="H298" s="493">
        <v>1</v>
      </c>
    </row>
    <row r="299" spans="2:8" x14ac:dyDescent="0.25">
      <c r="B299" s="493">
        <v>93</v>
      </c>
      <c r="C299" s="493" t="s">
        <v>12</v>
      </c>
      <c r="D299" s="493" t="s">
        <v>85</v>
      </c>
      <c r="E299" s="493" t="s">
        <v>85</v>
      </c>
      <c r="F299" s="493">
        <v>9227000</v>
      </c>
      <c r="G299" s="493">
        <v>9550001.2799999993</v>
      </c>
      <c r="H299" s="493">
        <v>1</v>
      </c>
    </row>
    <row r="300" spans="2:8" x14ac:dyDescent="0.25">
      <c r="B300" s="493">
        <v>93</v>
      </c>
      <c r="C300" s="493" t="s">
        <v>12</v>
      </c>
      <c r="D300" s="493" t="s">
        <v>85</v>
      </c>
      <c r="E300" s="493" t="s">
        <v>1293</v>
      </c>
      <c r="F300" s="493">
        <v>8467000</v>
      </c>
      <c r="G300" s="493">
        <v>8767460.4199999999</v>
      </c>
      <c r="H300" s="493">
        <v>1</v>
      </c>
    </row>
    <row r="301" spans="2:8" x14ac:dyDescent="0.25">
      <c r="B301" s="493">
        <v>93</v>
      </c>
      <c r="C301" s="493" t="s">
        <v>13</v>
      </c>
      <c r="D301" s="493" t="s">
        <v>13</v>
      </c>
      <c r="E301" s="493" t="s">
        <v>1356</v>
      </c>
      <c r="F301" s="493">
        <v>8707000</v>
      </c>
      <c r="G301" s="493">
        <v>26050000</v>
      </c>
      <c r="H301" s="493">
        <v>1</v>
      </c>
    </row>
    <row r="302" spans="2:8" x14ac:dyDescent="0.25">
      <c r="B302" s="493">
        <v>93</v>
      </c>
      <c r="C302" s="493" t="s">
        <v>13</v>
      </c>
      <c r="D302" s="493" t="s">
        <v>800</v>
      </c>
      <c r="E302" s="493" t="s">
        <v>896</v>
      </c>
      <c r="F302" s="493">
        <v>9227000</v>
      </c>
      <c r="G302" s="493">
        <v>23764366.82</v>
      </c>
      <c r="H302" s="493">
        <v>1</v>
      </c>
    </row>
    <row r="303" spans="2:8" x14ac:dyDescent="0.25">
      <c r="B303" s="493">
        <v>93</v>
      </c>
      <c r="C303" s="493" t="s">
        <v>13</v>
      </c>
      <c r="D303" s="493" t="s">
        <v>106</v>
      </c>
      <c r="E303" s="493" t="s">
        <v>621</v>
      </c>
      <c r="F303" s="493">
        <v>12382333.3333333</v>
      </c>
      <c r="G303" s="493">
        <v>15000000</v>
      </c>
      <c r="H303" s="493">
        <v>3</v>
      </c>
    </row>
    <row r="304" spans="2:8" x14ac:dyDescent="0.25">
      <c r="B304" s="493">
        <v>93</v>
      </c>
      <c r="C304" s="493" t="s">
        <v>13</v>
      </c>
      <c r="D304" s="493" t="s">
        <v>106</v>
      </c>
      <c r="E304" s="493" t="s">
        <v>529</v>
      </c>
      <c r="F304" s="493">
        <v>11042400</v>
      </c>
      <c r="G304" s="493">
        <v>15670000</v>
      </c>
      <c r="H304" s="493">
        <v>5</v>
      </c>
    </row>
    <row r="305" spans="2:8" x14ac:dyDescent="0.25">
      <c r="B305" s="493">
        <v>93</v>
      </c>
      <c r="C305" s="493" t="s">
        <v>73</v>
      </c>
      <c r="D305" s="493" t="s">
        <v>521</v>
      </c>
      <c r="E305" s="493" t="s">
        <v>1041</v>
      </c>
      <c r="F305" s="493">
        <v>8077000</v>
      </c>
      <c r="G305" s="493">
        <v>9650000</v>
      </c>
      <c r="H305" s="493">
        <v>1</v>
      </c>
    </row>
    <row r="306" spans="2:8" x14ac:dyDescent="0.25">
      <c r="B306" s="493">
        <v>93</v>
      </c>
      <c r="C306" s="493" t="s">
        <v>73</v>
      </c>
      <c r="D306" s="493" t="s">
        <v>890</v>
      </c>
      <c r="E306" s="493" t="s">
        <v>1024</v>
      </c>
      <c r="F306" s="493">
        <v>13950000</v>
      </c>
      <c r="G306" s="493">
        <v>14250000</v>
      </c>
      <c r="H306" s="493">
        <v>1</v>
      </c>
    </row>
    <row r="307" spans="2:8" x14ac:dyDescent="0.25">
      <c r="B307" s="493">
        <v>93</v>
      </c>
      <c r="C307" s="493" t="s">
        <v>73</v>
      </c>
      <c r="D307" s="493" t="s">
        <v>86</v>
      </c>
      <c r="E307" s="493" t="s">
        <v>1279</v>
      </c>
      <c r="F307" s="493">
        <v>9300000</v>
      </c>
      <c r="G307" s="493">
        <v>9550000</v>
      </c>
      <c r="H307" s="493">
        <v>1</v>
      </c>
    </row>
    <row r="308" spans="2:8" x14ac:dyDescent="0.25">
      <c r="B308" s="493">
        <v>93</v>
      </c>
      <c r="C308" s="493" t="s">
        <v>73</v>
      </c>
      <c r="D308" s="493" t="s">
        <v>86</v>
      </c>
      <c r="E308" s="493" t="s">
        <v>1104</v>
      </c>
      <c r="F308" s="493">
        <v>9300000</v>
      </c>
      <c r="G308" s="493">
        <v>9550000</v>
      </c>
      <c r="H308" s="493">
        <v>1</v>
      </c>
    </row>
    <row r="309" spans="2:8" x14ac:dyDescent="0.25">
      <c r="B309" s="493">
        <v>93</v>
      </c>
      <c r="C309" s="493" t="s">
        <v>73</v>
      </c>
      <c r="D309" s="493" t="s">
        <v>86</v>
      </c>
      <c r="E309" s="493" t="s">
        <v>1250</v>
      </c>
      <c r="F309" s="493">
        <v>8476000</v>
      </c>
      <c r="G309" s="493">
        <v>9600000</v>
      </c>
      <c r="H309" s="493">
        <v>2</v>
      </c>
    </row>
    <row r="310" spans="2:8" x14ac:dyDescent="0.25">
      <c r="B310" s="493">
        <v>93</v>
      </c>
      <c r="C310" s="493" t="s">
        <v>73</v>
      </c>
      <c r="D310" s="493" t="s">
        <v>794</v>
      </c>
      <c r="E310" s="493" t="s">
        <v>794</v>
      </c>
      <c r="F310" s="493">
        <v>10817000</v>
      </c>
      <c r="G310" s="493">
        <v>13858041.6666667</v>
      </c>
      <c r="H310" s="493">
        <v>3</v>
      </c>
    </row>
    <row r="311" spans="2:8" x14ac:dyDescent="0.25">
      <c r="B311" s="493">
        <v>93</v>
      </c>
      <c r="C311" s="493" t="s">
        <v>73</v>
      </c>
      <c r="D311" s="493" t="s">
        <v>794</v>
      </c>
      <c r="E311" s="493" t="s">
        <v>902</v>
      </c>
      <c r="F311" s="493">
        <v>11423500</v>
      </c>
      <c r="G311" s="493">
        <v>16071298.380000001</v>
      </c>
      <c r="H311" s="493">
        <v>2</v>
      </c>
    </row>
    <row r="312" spans="2:8" x14ac:dyDescent="0.25">
      <c r="B312" s="493">
        <v>93</v>
      </c>
      <c r="C312" s="493" t="s">
        <v>73</v>
      </c>
      <c r="D312" s="493" t="s">
        <v>794</v>
      </c>
      <c r="E312" s="493" t="s">
        <v>1033</v>
      </c>
      <c r="F312" s="493">
        <v>9261500</v>
      </c>
      <c r="G312" s="493">
        <v>9780683.6300000008</v>
      </c>
      <c r="H312" s="493">
        <v>2</v>
      </c>
    </row>
    <row r="313" spans="2:8" x14ac:dyDescent="0.25">
      <c r="B313" s="493">
        <v>93</v>
      </c>
      <c r="C313" s="493" t="s">
        <v>73</v>
      </c>
      <c r="D313" s="493" t="s">
        <v>1022</v>
      </c>
      <c r="E313" s="493" t="s">
        <v>1022</v>
      </c>
      <c r="F313" s="493">
        <v>9182000</v>
      </c>
      <c r="G313" s="493">
        <v>20600000</v>
      </c>
      <c r="H313" s="493">
        <v>1</v>
      </c>
    </row>
    <row r="314" spans="2:8" x14ac:dyDescent="0.25">
      <c r="B314" s="493">
        <v>93</v>
      </c>
      <c r="C314" s="493" t="s">
        <v>73</v>
      </c>
      <c r="D314" s="493" t="s">
        <v>622</v>
      </c>
      <c r="E314" s="493" t="s">
        <v>1268</v>
      </c>
      <c r="F314" s="493">
        <v>13950000</v>
      </c>
      <c r="G314" s="493">
        <v>14400008.880000001</v>
      </c>
      <c r="H314" s="493">
        <v>1</v>
      </c>
    </row>
    <row r="315" spans="2:8" x14ac:dyDescent="0.25">
      <c r="B315" s="493">
        <v>93</v>
      </c>
      <c r="C315" s="493" t="s">
        <v>73</v>
      </c>
      <c r="D315" s="493" t="s">
        <v>802</v>
      </c>
      <c r="E315" s="493" t="s">
        <v>802</v>
      </c>
      <c r="F315" s="493">
        <v>9267000</v>
      </c>
      <c r="G315" s="493">
        <v>9550000</v>
      </c>
      <c r="H315" s="493">
        <v>1</v>
      </c>
    </row>
    <row r="316" spans="2:8" x14ac:dyDescent="0.25">
      <c r="B316" s="493">
        <v>93</v>
      </c>
      <c r="C316" s="493" t="s">
        <v>73</v>
      </c>
      <c r="D316" s="493" t="s">
        <v>802</v>
      </c>
      <c r="E316" s="493" t="s">
        <v>1433</v>
      </c>
      <c r="F316" s="493">
        <v>7406000</v>
      </c>
      <c r="G316" s="493">
        <v>9925000</v>
      </c>
      <c r="H316" s="493">
        <v>1</v>
      </c>
    </row>
    <row r="317" spans="2:8" x14ac:dyDescent="0.25">
      <c r="B317" s="493">
        <v>93</v>
      </c>
      <c r="C317" s="493" t="s">
        <v>73</v>
      </c>
      <c r="D317" s="493" t="s">
        <v>802</v>
      </c>
      <c r="E317" s="493" t="s">
        <v>1324</v>
      </c>
      <c r="F317" s="493">
        <v>9127000</v>
      </c>
      <c r="G317" s="493">
        <v>30860000</v>
      </c>
      <c r="H317" s="493">
        <v>1</v>
      </c>
    </row>
    <row r="318" spans="2:8" x14ac:dyDescent="0.25">
      <c r="B318" s="493">
        <v>93</v>
      </c>
      <c r="C318" s="493" t="s">
        <v>73</v>
      </c>
      <c r="D318" s="493" t="s">
        <v>783</v>
      </c>
      <c r="E318" s="493" t="s">
        <v>783</v>
      </c>
      <c r="F318" s="493">
        <v>9270500</v>
      </c>
      <c r="G318" s="493">
        <v>9650000</v>
      </c>
      <c r="H318" s="493">
        <v>2</v>
      </c>
    </row>
    <row r="319" spans="2:8" x14ac:dyDescent="0.25">
      <c r="B319" s="493">
        <v>93</v>
      </c>
      <c r="C319" s="493" t="s">
        <v>73</v>
      </c>
      <c r="D319" s="493" t="s">
        <v>783</v>
      </c>
      <c r="E319" s="493" t="s">
        <v>784</v>
      </c>
      <c r="F319" s="493">
        <v>9300000</v>
      </c>
      <c r="G319" s="493">
        <v>9600000</v>
      </c>
      <c r="H319" s="493">
        <v>1</v>
      </c>
    </row>
    <row r="320" spans="2:8" x14ac:dyDescent="0.25">
      <c r="B320" s="493">
        <v>93</v>
      </c>
      <c r="C320" s="493" t="s">
        <v>74</v>
      </c>
      <c r="D320" s="493" t="s">
        <v>74</v>
      </c>
      <c r="E320" s="493" t="s">
        <v>1434</v>
      </c>
      <c r="F320" s="493">
        <v>9300000</v>
      </c>
      <c r="G320" s="493">
        <v>9600000</v>
      </c>
      <c r="H320" s="493">
        <v>1</v>
      </c>
    </row>
    <row r="321" spans="2:8" x14ac:dyDescent="0.25">
      <c r="B321" s="493">
        <v>93</v>
      </c>
      <c r="C321" s="493" t="s">
        <v>74</v>
      </c>
      <c r="D321" s="493" t="s">
        <v>74</v>
      </c>
      <c r="E321" s="493" t="s">
        <v>795</v>
      </c>
      <c r="F321" s="493">
        <v>9001000</v>
      </c>
      <c r="G321" s="493">
        <v>25075000</v>
      </c>
      <c r="H321" s="493">
        <v>2</v>
      </c>
    </row>
    <row r="322" spans="2:8" x14ac:dyDescent="0.25">
      <c r="B322" s="493">
        <v>93</v>
      </c>
      <c r="C322" s="493" t="s">
        <v>74</v>
      </c>
      <c r="D322" s="493" t="s">
        <v>74</v>
      </c>
      <c r="E322" s="493" t="s">
        <v>1284</v>
      </c>
      <c r="F322" s="493">
        <v>8665000</v>
      </c>
      <c r="G322" s="493">
        <v>9750000</v>
      </c>
      <c r="H322" s="493">
        <v>1</v>
      </c>
    </row>
    <row r="323" spans="2:8" x14ac:dyDescent="0.25">
      <c r="B323" s="493">
        <v>93</v>
      </c>
      <c r="C323" s="493" t="s">
        <v>74</v>
      </c>
      <c r="D323" s="493" t="s">
        <v>803</v>
      </c>
      <c r="E323" s="493" t="s">
        <v>1159</v>
      </c>
      <c r="F323" s="493">
        <v>13077000</v>
      </c>
      <c r="G323" s="493">
        <v>27633000</v>
      </c>
      <c r="H323" s="493">
        <v>1</v>
      </c>
    </row>
    <row r="324" spans="2:8" x14ac:dyDescent="0.25">
      <c r="B324" s="493">
        <v>93</v>
      </c>
      <c r="C324" s="493" t="s">
        <v>74</v>
      </c>
      <c r="D324" s="493" t="s">
        <v>803</v>
      </c>
      <c r="E324" s="493" t="s">
        <v>1306</v>
      </c>
      <c r="F324" s="493">
        <v>8875000</v>
      </c>
      <c r="G324" s="493">
        <v>26000000</v>
      </c>
      <c r="H324" s="493">
        <v>1</v>
      </c>
    </row>
    <row r="325" spans="2:8" x14ac:dyDescent="0.25">
      <c r="B325" s="493">
        <v>93</v>
      </c>
      <c r="C325" s="493" t="s">
        <v>74</v>
      </c>
      <c r="D325" s="493" t="s">
        <v>803</v>
      </c>
      <c r="E325" s="493" t="s">
        <v>1362</v>
      </c>
      <c r="F325" s="493">
        <v>7251666.6666666698</v>
      </c>
      <c r="G325" s="493">
        <v>21364926.670000002</v>
      </c>
      <c r="H325" s="493">
        <v>3</v>
      </c>
    </row>
    <row r="326" spans="2:8" x14ac:dyDescent="0.25">
      <c r="B326" s="493">
        <v>93</v>
      </c>
      <c r="C326" s="493" t="s">
        <v>74</v>
      </c>
      <c r="D326" s="493" t="s">
        <v>72</v>
      </c>
      <c r="E326" s="493" t="s">
        <v>72</v>
      </c>
      <c r="F326" s="493">
        <v>9226400</v>
      </c>
      <c r="G326" s="493">
        <v>12225600</v>
      </c>
      <c r="H326" s="493">
        <v>5</v>
      </c>
    </row>
    <row r="327" spans="2:8" x14ac:dyDescent="0.25">
      <c r="B327" s="493">
        <v>93</v>
      </c>
      <c r="C327" s="493" t="s">
        <v>74</v>
      </c>
      <c r="D327" s="493" t="s">
        <v>72</v>
      </c>
      <c r="E327" s="493" t="s">
        <v>1042</v>
      </c>
      <c r="F327" s="493">
        <v>9286500</v>
      </c>
      <c r="G327" s="493">
        <v>13875000</v>
      </c>
      <c r="H327" s="493">
        <v>2</v>
      </c>
    </row>
    <row r="328" spans="2:8" x14ac:dyDescent="0.25">
      <c r="B328" s="493">
        <v>93</v>
      </c>
      <c r="C328" s="493" t="s">
        <v>74</v>
      </c>
      <c r="D328" s="493" t="s">
        <v>72</v>
      </c>
      <c r="E328" s="493" t="s">
        <v>1326</v>
      </c>
      <c r="F328" s="493">
        <v>9300000</v>
      </c>
      <c r="G328" s="493">
        <v>9600000</v>
      </c>
      <c r="H328" s="493">
        <v>1</v>
      </c>
    </row>
    <row r="329" spans="2:8" x14ac:dyDescent="0.25">
      <c r="B329" s="493">
        <v>93</v>
      </c>
      <c r="C329" s="493" t="s">
        <v>74</v>
      </c>
      <c r="D329" s="493" t="s">
        <v>787</v>
      </c>
      <c r="E329" s="493" t="s">
        <v>788</v>
      </c>
      <c r="F329" s="493">
        <v>8983000</v>
      </c>
      <c r="G329" s="493">
        <v>18675000</v>
      </c>
      <c r="H329" s="493">
        <v>2</v>
      </c>
    </row>
    <row r="330" spans="2:8" x14ac:dyDescent="0.25">
      <c r="B330" s="493">
        <v>93</v>
      </c>
      <c r="C330" s="493" t="s">
        <v>74</v>
      </c>
      <c r="D330" s="493" t="s">
        <v>787</v>
      </c>
      <c r="E330" s="493" t="s">
        <v>548</v>
      </c>
      <c r="F330" s="493">
        <v>7825000</v>
      </c>
      <c r="G330" s="493">
        <v>34412181.729999997</v>
      </c>
      <c r="H330" s="493">
        <v>1</v>
      </c>
    </row>
    <row r="331" spans="2:8" x14ac:dyDescent="0.25">
      <c r="B331" s="493">
        <v>93</v>
      </c>
      <c r="C331" s="493" t="s">
        <v>74</v>
      </c>
      <c r="D331" s="493" t="s">
        <v>75</v>
      </c>
      <c r="E331" s="493" t="s">
        <v>903</v>
      </c>
      <c r="F331" s="493">
        <v>13950000</v>
      </c>
      <c r="G331" s="493">
        <v>14200000</v>
      </c>
      <c r="H331" s="493">
        <v>1</v>
      </c>
    </row>
    <row r="332" spans="2:8" x14ac:dyDescent="0.25">
      <c r="B332" s="493">
        <v>93</v>
      </c>
      <c r="C332" s="493" t="s">
        <v>74</v>
      </c>
      <c r="D332" s="493" t="s">
        <v>97</v>
      </c>
      <c r="E332" s="493" t="s">
        <v>603</v>
      </c>
      <c r="F332" s="493">
        <v>7601500</v>
      </c>
      <c r="G332" s="493">
        <v>25684500</v>
      </c>
      <c r="H332" s="493">
        <v>2</v>
      </c>
    </row>
    <row r="333" spans="2:8" x14ac:dyDescent="0.25">
      <c r="B333" s="493">
        <v>93</v>
      </c>
      <c r="C333" s="493" t="s">
        <v>74</v>
      </c>
      <c r="D333" s="493" t="s">
        <v>97</v>
      </c>
      <c r="E333" s="493" t="s">
        <v>1252</v>
      </c>
      <c r="F333" s="493">
        <v>13950000</v>
      </c>
      <c r="G333" s="493">
        <v>14300000</v>
      </c>
      <c r="H333" s="493">
        <v>1</v>
      </c>
    </row>
    <row r="334" spans="2:8" x14ac:dyDescent="0.25">
      <c r="B334" s="493">
        <v>93</v>
      </c>
      <c r="C334" s="493" t="s">
        <v>74</v>
      </c>
      <c r="D334" s="493" t="s">
        <v>87</v>
      </c>
      <c r="E334" s="493" t="s">
        <v>892</v>
      </c>
      <c r="F334" s="493">
        <v>13950000</v>
      </c>
      <c r="G334" s="493">
        <v>14200000</v>
      </c>
      <c r="H334" s="493">
        <v>2</v>
      </c>
    </row>
    <row r="335" spans="2:8" x14ac:dyDescent="0.25">
      <c r="B335" s="493">
        <v>93</v>
      </c>
      <c r="C335" s="493" t="s">
        <v>74</v>
      </c>
      <c r="D335" s="493" t="s">
        <v>87</v>
      </c>
      <c r="E335" s="493" t="s">
        <v>1027</v>
      </c>
      <c r="F335" s="493">
        <v>9182000</v>
      </c>
      <c r="G335" s="493">
        <v>16950000</v>
      </c>
      <c r="H335" s="493">
        <v>1</v>
      </c>
    </row>
    <row r="336" spans="2:8" x14ac:dyDescent="0.25">
      <c r="B336" s="493">
        <v>93</v>
      </c>
      <c r="C336" s="493" t="s">
        <v>74</v>
      </c>
      <c r="D336" s="493" t="s">
        <v>87</v>
      </c>
      <c r="E336" s="493" t="s">
        <v>1158</v>
      </c>
      <c r="F336" s="493">
        <v>13950000</v>
      </c>
      <c r="G336" s="493">
        <v>14200000</v>
      </c>
      <c r="H336" s="493">
        <v>1</v>
      </c>
    </row>
    <row r="337" spans="2:8" x14ac:dyDescent="0.25">
      <c r="B337" s="493">
        <v>93</v>
      </c>
      <c r="C337" s="493" t="s">
        <v>74</v>
      </c>
      <c r="D337" s="493" t="s">
        <v>785</v>
      </c>
      <c r="E337" s="493" t="s">
        <v>785</v>
      </c>
      <c r="F337" s="493">
        <v>9214000</v>
      </c>
      <c r="G337" s="493">
        <v>9600000</v>
      </c>
      <c r="H337" s="493">
        <v>1</v>
      </c>
    </row>
    <row r="338" spans="2:8" x14ac:dyDescent="0.25">
      <c r="B338" s="493">
        <v>93</v>
      </c>
      <c r="C338" s="493" t="s">
        <v>74</v>
      </c>
      <c r="D338" s="493" t="s">
        <v>786</v>
      </c>
      <c r="E338" s="493" t="s">
        <v>1376</v>
      </c>
      <c r="F338" s="493">
        <v>13950000</v>
      </c>
      <c r="G338" s="493">
        <v>14250000</v>
      </c>
      <c r="H338" s="493">
        <v>1</v>
      </c>
    </row>
    <row r="339" spans="2:8" x14ac:dyDescent="0.25">
      <c r="B339" s="493">
        <v>93</v>
      </c>
      <c r="C339" s="493" t="s">
        <v>74</v>
      </c>
      <c r="D339" s="493" t="s">
        <v>786</v>
      </c>
      <c r="E339" s="493" t="s">
        <v>1253</v>
      </c>
      <c r="F339" s="493">
        <v>6944000</v>
      </c>
      <c r="G339" s="493">
        <v>28399300</v>
      </c>
      <c r="H339" s="493">
        <v>1</v>
      </c>
    </row>
    <row r="340" spans="2:8" x14ac:dyDescent="0.25">
      <c r="B340" s="493">
        <v>93</v>
      </c>
      <c r="C340" s="493" t="s">
        <v>74</v>
      </c>
      <c r="D340" s="493" t="s">
        <v>1018</v>
      </c>
      <c r="E340" s="493" t="s">
        <v>1018</v>
      </c>
      <c r="F340" s="493">
        <v>12389000</v>
      </c>
      <c r="G340" s="493">
        <v>12783333.3333333</v>
      </c>
      <c r="H340" s="493">
        <v>3</v>
      </c>
    </row>
    <row r="341" spans="2:8" x14ac:dyDescent="0.25">
      <c r="B341" s="493">
        <v>93</v>
      </c>
      <c r="C341" s="493" t="s">
        <v>105</v>
      </c>
      <c r="D341" s="493" t="s">
        <v>105</v>
      </c>
      <c r="E341" s="493" t="s">
        <v>907</v>
      </c>
      <c r="F341" s="493">
        <v>13950000</v>
      </c>
      <c r="G341" s="493">
        <v>14300000</v>
      </c>
      <c r="H341" s="493">
        <v>1</v>
      </c>
    </row>
    <row r="342" spans="2:8" x14ac:dyDescent="0.25">
      <c r="B342" s="493">
        <v>93</v>
      </c>
      <c r="C342" s="493" t="s">
        <v>105</v>
      </c>
      <c r="D342" s="493" t="s">
        <v>105</v>
      </c>
      <c r="E342" s="493" t="s">
        <v>1254</v>
      </c>
      <c r="F342" s="493">
        <v>13552000</v>
      </c>
      <c r="G342" s="493">
        <v>13852698.380000001</v>
      </c>
      <c r="H342" s="493">
        <v>1</v>
      </c>
    </row>
    <row r="343" spans="2:8" x14ac:dyDescent="0.25">
      <c r="B343" s="493">
        <v>93</v>
      </c>
      <c r="C343" s="493" t="s">
        <v>105</v>
      </c>
      <c r="D343" s="493" t="s">
        <v>105</v>
      </c>
      <c r="E343" s="493" t="s">
        <v>909</v>
      </c>
      <c r="F343" s="493">
        <v>9293000</v>
      </c>
      <c r="G343" s="493">
        <v>9650000</v>
      </c>
      <c r="H343" s="493">
        <v>1</v>
      </c>
    </row>
    <row r="344" spans="2:8" x14ac:dyDescent="0.25">
      <c r="B344" s="493">
        <v>93</v>
      </c>
      <c r="C344" s="493" t="s">
        <v>105</v>
      </c>
      <c r="D344" s="493" t="s">
        <v>107</v>
      </c>
      <c r="E344" s="493" t="s">
        <v>110</v>
      </c>
      <c r="F344" s="493">
        <v>12054400</v>
      </c>
      <c r="G344" s="493">
        <v>16616000</v>
      </c>
      <c r="H344" s="493">
        <v>5</v>
      </c>
    </row>
    <row r="345" spans="2:8" x14ac:dyDescent="0.25">
      <c r="B345" s="493">
        <v>93</v>
      </c>
      <c r="C345" s="493" t="s">
        <v>105</v>
      </c>
      <c r="D345" s="493" t="s">
        <v>107</v>
      </c>
      <c r="E345" s="493" t="s">
        <v>92</v>
      </c>
      <c r="F345" s="493">
        <v>11588500</v>
      </c>
      <c r="G345" s="493">
        <v>15225000</v>
      </c>
      <c r="H345" s="493">
        <v>2</v>
      </c>
    </row>
    <row r="346" spans="2:8" x14ac:dyDescent="0.25">
      <c r="B346" s="493">
        <v>93</v>
      </c>
      <c r="C346" s="493" t="s">
        <v>105</v>
      </c>
      <c r="D346" s="493" t="s">
        <v>107</v>
      </c>
      <c r="E346" s="493" t="s">
        <v>77</v>
      </c>
      <c r="F346" s="493">
        <v>12400000</v>
      </c>
      <c r="G346" s="493">
        <v>12716666.6666667</v>
      </c>
      <c r="H346" s="493">
        <v>3</v>
      </c>
    </row>
    <row r="347" spans="2:8" x14ac:dyDescent="0.25">
      <c r="B347" s="493">
        <v>93</v>
      </c>
      <c r="C347" s="493" t="s">
        <v>105</v>
      </c>
      <c r="D347" s="493" t="s">
        <v>884</v>
      </c>
      <c r="E347" s="493" t="s">
        <v>911</v>
      </c>
      <c r="F347" s="493">
        <v>9293000</v>
      </c>
      <c r="G347" s="493">
        <v>9600000</v>
      </c>
      <c r="H347" s="493">
        <v>1</v>
      </c>
    </row>
    <row r="348" spans="2:8" x14ac:dyDescent="0.25">
      <c r="B348" s="493">
        <v>93</v>
      </c>
      <c r="C348" s="493" t="s">
        <v>105</v>
      </c>
      <c r="D348" s="493" t="s">
        <v>884</v>
      </c>
      <c r="E348" s="493" t="s">
        <v>904</v>
      </c>
      <c r="F348" s="493">
        <v>9300000</v>
      </c>
      <c r="G348" s="493">
        <v>9650000</v>
      </c>
      <c r="H348" s="493">
        <v>1</v>
      </c>
    </row>
    <row r="349" spans="2:8" x14ac:dyDescent="0.25">
      <c r="B349" s="493">
        <v>93</v>
      </c>
      <c r="C349" s="493" t="s">
        <v>105</v>
      </c>
      <c r="D349" s="493" t="s">
        <v>488</v>
      </c>
      <c r="E349" s="493" t="s">
        <v>905</v>
      </c>
      <c r="F349" s="493">
        <v>13950000</v>
      </c>
      <c r="G349" s="493">
        <v>14300000</v>
      </c>
      <c r="H349" s="493">
        <v>1</v>
      </c>
    </row>
    <row r="350" spans="2:8" x14ac:dyDescent="0.25">
      <c r="B350" s="493">
        <v>93</v>
      </c>
      <c r="C350" s="493" t="s">
        <v>105</v>
      </c>
      <c r="D350" s="493" t="s">
        <v>488</v>
      </c>
      <c r="E350" s="493" t="s">
        <v>1297</v>
      </c>
      <c r="F350" s="493">
        <v>13950000</v>
      </c>
      <c r="G350" s="493">
        <v>14200000</v>
      </c>
      <c r="H350" s="493">
        <v>1</v>
      </c>
    </row>
    <row r="351" spans="2:8" x14ac:dyDescent="0.25">
      <c r="B351" s="493">
        <v>93</v>
      </c>
      <c r="C351" s="493" t="s">
        <v>105</v>
      </c>
      <c r="D351" s="493" t="s">
        <v>514</v>
      </c>
      <c r="E351" s="493" t="s">
        <v>672</v>
      </c>
      <c r="F351" s="493">
        <v>11588500</v>
      </c>
      <c r="G351" s="493">
        <v>11975000</v>
      </c>
      <c r="H351" s="493">
        <v>2</v>
      </c>
    </row>
    <row r="352" spans="2:8" x14ac:dyDescent="0.25">
      <c r="B352" s="493">
        <v>93</v>
      </c>
      <c r="C352" s="493" t="s">
        <v>105</v>
      </c>
      <c r="D352" s="493" t="s">
        <v>108</v>
      </c>
      <c r="E352" s="493" t="s">
        <v>108</v>
      </c>
      <c r="F352" s="493">
        <v>9117666.6666666698</v>
      </c>
      <c r="G352" s="493">
        <v>17707000</v>
      </c>
      <c r="H352" s="493">
        <v>6</v>
      </c>
    </row>
    <row r="353" spans="2:8" x14ac:dyDescent="0.25">
      <c r="B353" s="493">
        <v>93</v>
      </c>
      <c r="C353" s="493" t="s">
        <v>105</v>
      </c>
      <c r="D353" s="493" t="s">
        <v>108</v>
      </c>
      <c r="E353" s="493" t="s">
        <v>1106</v>
      </c>
      <c r="F353" s="493">
        <v>8707000</v>
      </c>
      <c r="G353" s="493">
        <v>22040000</v>
      </c>
      <c r="H353" s="493">
        <v>1</v>
      </c>
    </row>
    <row r="354" spans="2:8" x14ac:dyDescent="0.25">
      <c r="B354" s="493">
        <v>93</v>
      </c>
      <c r="C354" s="493" t="s">
        <v>105</v>
      </c>
      <c r="D354" s="493" t="s">
        <v>108</v>
      </c>
      <c r="E354" s="493" t="s">
        <v>1020</v>
      </c>
      <c r="F354" s="493">
        <v>4650000</v>
      </c>
      <c r="G354" s="493">
        <v>9600000</v>
      </c>
      <c r="H354" s="493">
        <v>2</v>
      </c>
    </row>
    <row r="355" spans="2:8" x14ac:dyDescent="0.25">
      <c r="B355" s="493">
        <v>93</v>
      </c>
      <c r="C355" s="493" t="s">
        <v>105</v>
      </c>
      <c r="D355" s="493" t="s">
        <v>108</v>
      </c>
      <c r="E355" s="493" t="s">
        <v>612</v>
      </c>
      <c r="F355" s="493">
        <v>10849666.6666667</v>
      </c>
      <c r="G355" s="493">
        <v>11149985.063333301</v>
      </c>
      <c r="H355" s="493">
        <v>3</v>
      </c>
    </row>
    <row r="356" spans="2:8" x14ac:dyDescent="0.25">
      <c r="B356" s="493">
        <v>96</v>
      </c>
      <c r="C356" s="493" t="s">
        <v>103</v>
      </c>
      <c r="D356" s="493" t="s">
        <v>877</v>
      </c>
      <c r="E356" s="493" t="s">
        <v>1258</v>
      </c>
      <c r="F356" s="493">
        <v>9150000</v>
      </c>
      <c r="G356" s="493">
        <v>9465390.75</v>
      </c>
      <c r="H356" s="493">
        <v>1</v>
      </c>
    </row>
    <row r="357" spans="2:8" x14ac:dyDescent="0.25">
      <c r="B357" s="493">
        <v>96</v>
      </c>
      <c r="C357" s="493" t="s">
        <v>103</v>
      </c>
      <c r="D357" s="493" t="s">
        <v>1241</v>
      </c>
      <c r="E357" s="493" t="s">
        <v>1242</v>
      </c>
      <c r="F357" s="493">
        <v>9300000</v>
      </c>
      <c r="G357" s="493">
        <v>9619506</v>
      </c>
      <c r="H357" s="493">
        <v>1</v>
      </c>
    </row>
    <row r="358" spans="2:8" x14ac:dyDescent="0.25">
      <c r="B358" s="493">
        <v>96</v>
      </c>
      <c r="C358" s="493" t="s">
        <v>11</v>
      </c>
      <c r="D358" s="493" t="s">
        <v>99</v>
      </c>
      <c r="E358" s="493" t="s">
        <v>800</v>
      </c>
      <c r="F358" s="493">
        <v>9300000</v>
      </c>
      <c r="G358" s="493">
        <v>9604557.5099999998</v>
      </c>
      <c r="H358" s="493">
        <v>1</v>
      </c>
    </row>
    <row r="359" spans="2:8" x14ac:dyDescent="0.25">
      <c r="B359" s="493">
        <v>96</v>
      </c>
      <c r="C359" s="493" t="s">
        <v>11</v>
      </c>
      <c r="D359" s="493" t="s">
        <v>99</v>
      </c>
      <c r="E359" s="493" t="s">
        <v>1013</v>
      </c>
      <c r="F359" s="493">
        <v>9234500</v>
      </c>
      <c r="G359" s="493">
        <v>9391769.8800000008</v>
      </c>
      <c r="H359" s="493">
        <v>2</v>
      </c>
    </row>
    <row r="360" spans="2:8" x14ac:dyDescent="0.25">
      <c r="B360" s="493">
        <v>96</v>
      </c>
      <c r="C360" s="493" t="s">
        <v>12</v>
      </c>
      <c r="D360" s="493" t="s">
        <v>12</v>
      </c>
      <c r="E360" s="493" t="s">
        <v>959</v>
      </c>
      <c r="F360" s="493">
        <v>9300000</v>
      </c>
      <c r="G360" s="493">
        <v>9583199.5</v>
      </c>
      <c r="H360" s="493">
        <v>1</v>
      </c>
    </row>
    <row r="361" spans="2:8" x14ac:dyDescent="0.25">
      <c r="B361" s="493">
        <v>96</v>
      </c>
      <c r="C361" s="493" t="s">
        <v>12</v>
      </c>
      <c r="D361" s="493" t="s">
        <v>12</v>
      </c>
      <c r="E361" s="493" t="s">
        <v>879</v>
      </c>
      <c r="F361" s="493">
        <v>9254000</v>
      </c>
      <c r="G361" s="493">
        <v>9625876</v>
      </c>
      <c r="H361" s="493">
        <v>1</v>
      </c>
    </row>
    <row r="362" spans="2:8" x14ac:dyDescent="0.25">
      <c r="B362" s="493">
        <v>96</v>
      </c>
      <c r="C362" s="493" t="s">
        <v>12</v>
      </c>
      <c r="D362" s="493" t="s">
        <v>1265</v>
      </c>
      <c r="E362" s="493" t="s">
        <v>1262</v>
      </c>
      <c r="F362" s="493">
        <v>9214000</v>
      </c>
      <c r="G362" s="493">
        <v>9603585.7100000009</v>
      </c>
      <c r="H362" s="493">
        <v>1</v>
      </c>
    </row>
    <row r="363" spans="2:8" x14ac:dyDescent="0.25">
      <c r="B363" s="493">
        <v>96</v>
      </c>
      <c r="C363" s="493" t="s">
        <v>73</v>
      </c>
      <c r="D363" s="493" t="s">
        <v>665</v>
      </c>
      <c r="E363" s="493" t="s">
        <v>1357</v>
      </c>
      <c r="F363" s="493">
        <v>8917000</v>
      </c>
      <c r="G363" s="493">
        <v>9600229.6099999994</v>
      </c>
      <c r="H363" s="493">
        <v>1</v>
      </c>
    </row>
    <row r="364" spans="2:8" x14ac:dyDescent="0.25">
      <c r="B364" s="493">
        <v>96</v>
      </c>
      <c r="C364" s="493" t="s">
        <v>74</v>
      </c>
      <c r="D364" s="493" t="s">
        <v>74</v>
      </c>
      <c r="E364" s="493" t="s">
        <v>1029</v>
      </c>
      <c r="F364" s="493">
        <v>7280000</v>
      </c>
      <c r="G364" s="493">
        <v>9581731.5099999998</v>
      </c>
      <c r="H364" s="493">
        <v>1</v>
      </c>
    </row>
    <row r="365" spans="2:8" x14ac:dyDescent="0.25">
      <c r="B365" s="493">
        <v>96</v>
      </c>
      <c r="C365" s="493" t="s">
        <v>74</v>
      </c>
      <c r="D365" s="493" t="s">
        <v>803</v>
      </c>
      <c r="E365" s="493" t="s">
        <v>1159</v>
      </c>
      <c r="F365" s="493">
        <v>9300000</v>
      </c>
      <c r="G365" s="493">
        <v>9604557.5</v>
      </c>
      <c r="H365" s="493">
        <v>1</v>
      </c>
    </row>
    <row r="366" spans="2:8" x14ac:dyDescent="0.25">
      <c r="B366" s="493">
        <v>96</v>
      </c>
      <c r="C366" s="493" t="s">
        <v>74</v>
      </c>
      <c r="D366" s="493" t="s">
        <v>87</v>
      </c>
      <c r="E366" s="493" t="s">
        <v>98</v>
      </c>
      <c r="F366" s="493">
        <v>9040666.6666666698</v>
      </c>
      <c r="G366" s="493">
        <v>9788163.1533333305</v>
      </c>
      <c r="H366" s="493">
        <v>3</v>
      </c>
    </row>
    <row r="367" spans="2:8" x14ac:dyDescent="0.25">
      <c r="B367" s="493">
        <v>96</v>
      </c>
      <c r="C367" s="493" t="s">
        <v>105</v>
      </c>
      <c r="D367" s="493" t="s">
        <v>107</v>
      </c>
      <c r="E367" s="493" t="s">
        <v>77</v>
      </c>
      <c r="F367" s="493">
        <v>8814500</v>
      </c>
      <c r="G367" s="493">
        <v>12837615.505000001</v>
      </c>
      <c r="H367" s="493">
        <v>2</v>
      </c>
    </row>
    <row r="368" spans="2:8" x14ac:dyDescent="0.25">
      <c r="B368" s="493">
        <v>96</v>
      </c>
      <c r="C368" s="493" t="s">
        <v>105</v>
      </c>
      <c r="D368" s="493" t="s">
        <v>108</v>
      </c>
      <c r="E368" s="493" t="s">
        <v>108</v>
      </c>
      <c r="F368" s="493">
        <v>9300000</v>
      </c>
      <c r="G368" s="493">
        <v>9633528</v>
      </c>
      <c r="H368" s="493">
        <v>1</v>
      </c>
    </row>
    <row r="369" spans="2:8" x14ac:dyDescent="0.25">
      <c r="B369" s="493">
        <v>101</v>
      </c>
      <c r="C369" s="493" t="s">
        <v>13</v>
      </c>
      <c r="D369" s="493" t="s">
        <v>106</v>
      </c>
      <c r="E369" s="493" t="s">
        <v>529</v>
      </c>
      <c r="F369" s="493">
        <v>13950000</v>
      </c>
      <c r="G369" s="493">
        <v>14334000</v>
      </c>
      <c r="H369" s="493">
        <v>1</v>
      </c>
    </row>
    <row r="370" spans="2:8" x14ac:dyDescent="0.25">
      <c r="B370" s="493">
        <v>101</v>
      </c>
      <c r="C370" s="493" t="s">
        <v>105</v>
      </c>
      <c r="D370" s="493" t="s">
        <v>488</v>
      </c>
      <c r="E370" s="493" t="s">
        <v>905</v>
      </c>
      <c r="F370" s="493">
        <v>13950000</v>
      </c>
      <c r="G370" s="493">
        <v>14334000</v>
      </c>
      <c r="H370" s="493">
        <v>1</v>
      </c>
    </row>
    <row r="371" spans="2:8" x14ac:dyDescent="0.25">
      <c r="B371" s="493">
        <v>105</v>
      </c>
      <c r="C371" s="493" t="s">
        <v>103</v>
      </c>
      <c r="D371" s="493" t="s">
        <v>109</v>
      </c>
      <c r="E371" s="493" t="s">
        <v>801</v>
      </c>
      <c r="F371" s="493">
        <v>13950000</v>
      </c>
      <c r="G371" s="493">
        <v>14391414.68</v>
      </c>
      <c r="H371" s="493">
        <v>1</v>
      </c>
    </row>
    <row r="372" spans="2:8" x14ac:dyDescent="0.25">
      <c r="B372" s="493">
        <v>105</v>
      </c>
      <c r="C372" s="493" t="s">
        <v>103</v>
      </c>
      <c r="D372" s="493" t="s">
        <v>109</v>
      </c>
      <c r="E372" s="493" t="s">
        <v>958</v>
      </c>
      <c r="F372" s="493">
        <v>9300000</v>
      </c>
      <c r="G372" s="493">
        <v>9599973.5399999991</v>
      </c>
      <c r="H372" s="493">
        <v>1</v>
      </c>
    </row>
    <row r="373" spans="2:8" x14ac:dyDescent="0.25">
      <c r="B373" s="493">
        <v>105</v>
      </c>
      <c r="C373" s="493" t="s">
        <v>103</v>
      </c>
      <c r="D373" s="493" t="s">
        <v>109</v>
      </c>
      <c r="E373" s="493" t="s">
        <v>886</v>
      </c>
      <c r="F373" s="493">
        <v>13950000</v>
      </c>
      <c r="G373" s="493">
        <v>14338787.18</v>
      </c>
      <c r="H373" s="493">
        <v>2</v>
      </c>
    </row>
    <row r="374" spans="2:8" x14ac:dyDescent="0.25">
      <c r="B374" s="493">
        <v>105</v>
      </c>
      <c r="C374" s="493" t="s">
        <v>103</v>
      </c>
      <c r="D374" s="493" t="s">
        <v>109</v>
      </c>
      <c r="E374" s="493" t="s">
        <v>893</v>
      </c>
      <c r="F374" s="493">
        <v>11625000</v>
      </c>
      <c r="G374" s="493">
        <v>11969380.359999999</v>
      </c>
      <c r="H374" s="493">
        <v>2</v>
      </c>
    </row>
    <row r="375" spans="2:8" x14ac:dyDescent="0.25">
      <c r="B375" s="493">
        <v>105</v>
      </c>
      <c r="C375" s="493" t="s">
        <v>11</v>
      </c>
      <c r="D375" s="493" t="s">
        <v>95</v>
      </c>
      <c r="E375" s="493" t="s">
        <v>101</v>
      </c>
      <c r="F375" s="493">
        <v>8119000</v>
      </c>
      <c r="G375" s="493">
        <v>28300000</v>
      </c>
      <c r="H375" s="493">
        <v>1</v>
      </c>
    </row>
    <row r="376" spans="2:8" x14ac:dyDescent="0.25">
      <c r="B376" s="493">
        <v>105</v>
      </c>
      <c r="C376" s="493" t="s">
        <v>11</v>
      </c>
      <c r="D376" s="493" t="s">
        <v>95</v>
      </c>
      <c r="E376" s="493" t="s">
        <v>900</v>
      </c>
      <c r="F376" s="493">
        <v>13950000</v>
      </c>
      <c r="G376" s="493">
        <v>14391414.68</v>
      </c>
      <c r="H376" s="493">
        <v>1</v>
      </c>
    </row>
    <row r="377" spans="2:8" x14ac:dyDescent="0.25">
      <c r="B377" s="493">
        <v>105</v>
      </c>
      <c r="C377" s="493" t="s">
        <v>11</v>
      </c>
      <c r="D377" s="493" t="s">
        <v>523</v>
      </c>
      <c r="E377" s="493" t="s">
        <v>523</v>
      </c>
      <c r="F377" s="493">
        <v>9298600</v>
      </c>
      <c r="G377" s="493">
        <v>9599957.7200000007</v>
      </c>
      <c r="H377" s="493">
        <v>5</v>
      </c>
    </row>
    <row r="378" spans="2:8" x14ac:dyDescent="0.25">
      <c r="B378" s="493">
        <v>105</v>
      </c>
      <c r="C378" s="493" t="s">
        <v>11</v>
      </c>
      <c r="D378" s="493" t="s">
        <v>523</v>
      </c>
      <c r="E378" s="493" t="s">
        <v>1160</v>
      </c>
      <c r="F378" s="493">
        <v>13950000</v>
      </c>
      <c r="G378" s="493">
        <v>14391414.68</v>
      </c>
      <c r="H378" s="493">
        <v>1</v>
      </c>
    </row>
    <row r="379" spans="2:8" x14ac:dyDescent="0.25">
      <c r="B379" s="493">
        <v>105</v>
      </c>
      <c r="C379" s="493" t="s">
        <v>11</v>
      </c>
      <c r="D379" s="493" t="s">
        <v>523</v>
      </c>
      <c r="E379" s="493" t="s">
        <v>1012</v>
      </c>
      <c r="F379" s="493">
        <v>9300000</v>
      </c>
      <c r="G379" s="493">
        <v>9599973.5399999991</v>
      </c>
      <c r="H379" s="493">
        <v>1</v>
      </c>
    </row>
    <row r="380" spans="2:8" x14ac:dyDescent="0.25">
      <c r="B380" s="493">
        <v>105</v>
      </c>
      <c r="C380" s="493" t="s">
        <v>11</v>
      </c>
      <c r="D380" s="493" t="s">
        <v>523</v>
      </c>
      <c r="E380" s="493" t="s">
        <v>961</v>
      </c>
      <c r="F380" s="493">
        <v>9300000</v>
      </c>
      <c r="G380" s="493">
        <v>9599973.5399999991</v>
      </c>
      <c r="H380" s="493">
        <v>1</v>
      </c>
    </row>
    <row r="381" spans="2:8" x14ac:dyDescent="0.25">
      <c r="B381" s="493">
        <v>105</v>
      </c>
      <c r="C381" s="493" t="s">
        <v>11</v>
      </c>
      <c r="D381" s="493" t="s">
        <v>99</v>
      </c>
      <c r="E381" s="493" t="s">
        <v>800</v>
      </c>
      <c r="F381" s="493">
        <v>8523500</v>
      </c>
      <c r="G381" s="493">
        <v>9123486.7699999996</v>
      </c>
      <c r="H381" s="493">
        <v>2</v>
      </c>
    </row>
    <row r="382" spans="2:8" x14ac:dyDescent="0.25">
      <c r="B382" s="493">
        <v>105</v>
      </c>
      <c r="C382" s="493" t="s">
        <v>73</v>
      </c>
      <c r="D382" s="493" t="s">
        <v>890</v>
      </c>
      <c r="E382" s="493" t="s">
        <v>1278</v>
      </c>
      <c r="F382" s="493">
        <v>9300000</v>
      </c>
      <c r="G382" s="493">
        <v>9599973.5399999991</v>
      </c>
      <c r="H382" s="493">
        <v>1</v>
      </c>
    </row>
    <row r="383" spans="2:8" x14ac:dyDescent="0.25">
      <c r="B383" s="493">
        <v>105</v>
      </c>
      <c r="C383" s="493" t="s">
        <v>73</v>
      </c>
      <c r="D383" s="493" t="s">
        <v>888</v>
      </c>
      <c r="E383" s="493" t="s">
        <v>996</v>
      </c>
      <c r="F383" s="493">
        <v>9300000</v>
      </c>
      <c r="G383" s="493">
        <v>9599973.5399999991</v>
      </c>
      <c r="H383" s="493">
        <v>1</v>
      </c>
    </row>
    <row r="384" spans="2:8" x14ac:dyDescent="0.25">
      <c r="B384" s="493">
        <v>105</v>
      </c>
      <c r="C384" s="493" t="s">
        <v>73</v>
      </c>
      <c r="D384" s="493" t="s">
        <v>622</v>
      </c>
      <c r="E384" s="493" t="s">
        <v>1268</v>
      </c>
      <c r="F384" s="493">
        <v>13950000</v>
      </c>
      <c r="G384" s="493">
        <v>14338787.18</v>
      </c>
      <c r="H384" s="493">
        <v>1</v>
      </c>
    </row>
    <row r="385" spans="2:8" x14ac:dyDescent="0.25">
      <c r="B385" s="493">
        <v>105</v>
      </c>
      <c r="C385" s="493" t="s">
        <v>74</v>
      </c>
      <c r="D385" s="493" t="s">
        <v>74</v>
      </c>
      <c r="E385" s="493" t="s">
        <v>1029</v>
      </c>
      <c r="F385" s="493">
        <v>13950000</v>
      </c>
      <c r="G385" s="493">
        <v>14338787.18</v>
      </c>
      <c r="H385" s="493">
        <v>1</v>
      </c>
    </row>
    <row r="386" spans="2:8" x14ac:dyDescent="0.25">
      <c r="B386" s="493">
        <v>105</v>
      </c>
      <c r="C386" s="493" t="s">
        <v>74</v>
      </c>
      <c r="D386" s="493" t="s">
        <v>72</v>
      </c>
      <c r="E386" s="493" t="s">
        <v>72</v>
      </c>
      <c r="F386" s="493">
        <v>8581000</v>
      </c>
      <c r="G386" s="493">
        <v>9591848.8399999999</v>
      </c>
      <c r="H386" s="493">
        <v>1</v>
      </c>
    </row>
    <row r="387" spans="2:8" x14ac:dyDescent="0.25">
      <c r="B387" s="493">
        <v>105</v>
      </c>
      <c r="C387" s="493" t="s">
        <v>74</v>
      </c>
      <c r="D387" s="493" t="s">
        <v>72</v>
      </c>
      <c r="E387" s="493" t="s">
        <v>796</v>
      </c>
      <c r="F387" s="493">
        <v>9300000</v>
      </c>
      <c r="G387" s="493">
        <v>9599973.5399999991</v>
      </c>
      <c r="H387" s="493">
        <v>1</v>
      </c>
    </row>
    <row r="388" spans="2:8" x14ac:dyDescent="0.25">
      <c r="B388" s="493">
        <v>105</v>
      </c>
      <c r="C388" s="493" t="s">
        <v>74</v>
      </c>
      <c r="D388" s="493" t="s">
        <v>72</v>
      </c>
      <c r="E388" s="493" t="s">
        <v>1206</v>
      </c>
      <c r="F388" s="493">
        <v>13950000</v>
      </c>
      <c r="G388" s="493">
        <v>14338787.18</v>
      </c>
      <c r="H388" s="493">
        <v>1</v>
      </c>
    </row>
    <row r="389" spans="2:8" x14ac:dyDescent="0.25">
      <c r="B389" s="493">
        <v>105</v>
      </c>
      <c r="C389" s="493" t="s">
        <v>74</v>
      </c>
      <c r="D389" s="493" t="s">
        <v>72</v>
      </c>
      <c r="E389" s="493" t="s">
        <v>885</v>
      </c>
      <c r="F389" s="493">
        <v>13950000</v>
      </c>
      <c r="G389" s="493">
        <v>14338787.18</v>
      </c>
      <c r="H389" s="493">
        <v>1</v>
      </c>
    </row>
    <row r="390" spans="2:8" x14ac:dyDescent="0.25">
      <c r="B390" s="493">
        <v>105</v>
      </c>
      <c r="C390" s="493" t="s">
        <v>74</v>
      </c>
      <c r="D390" s="493" t="s">
        <v>75</v>
      </c>
      <c r="E390" s="493" t="s">
        <v>1384</v>
      </c>
      <c r="F390" s="493">
        <v>9300000</v>
      </c>
      <c r="G390" s="493">
        <v>9599973.5399999991</v>
      </c>
      <c r="H390" s="493">
        <v>1</v>
      </c>
    </row>
    <row r="391" spans="2:8" x14ac:dyDescent="0.25">
      <c r="B391" s="493">
        <v>105</v>
      </c>
      <c r="C391" s="493" t="s">
        <v>74</v>
      </c>
      <c r="D391" s="493" t="s">
        <v>954</v>
      </c>
      <c r="E391" s="493" t="s">
        <v>1435</v>
      </c>
      <c r="F391" s="493">
        <v>13950000</v>
      </c>
      <c r="G391" s="493">
        <v>14338787.18</v>
      </c>
      <c r="H391" s="493">
        <v>1</v>
      </c>
    </row>
    <row r="392" spans="2:8" x14ac:dyDescent="0.25">
      <c r="B392" s="493">
        <v>105</v>
      </c>
      <c r="C392" s="493" t="s">
        <v>74</v>
      </c>
      <c r="D392" s="493" t="s">
        <v>954</v>
      </c>
      <c r="E392" s="493" t="s">
        <v>1103</v>
      </c>
      <c r="F392" s="493">
        <v>13950000</v>
      </c>
      <c r="G392" s="493">
        <v>14338787.18</v>
      </c>
      <c r="H392" s="493">
        <v>1</v>
      </c>
    </row>
    <row r="393" spans="2:8" x14ac:dyDescent="0.25">
      <c r="B393" s="493">
        <v>105</v>
      </c>
      <c r="C393" s="493" t="s">
        <v>74</v>
      </c>
      <c r="D393" s="493" t="s">
        <v>97</v>
      </c>
      <c r="E393" s="493" t="s">
        <v>603</v>
      </c>
      <c r="F393" s="493">
        <v>13950000</v>
      </c>
      <c r="G393" s="493">
        <v>14338787.18</v>
      </c>
      <c r="H393" s="493">
        <v>1</v>
      </c>
    </row>
    <row r="394" spans="2:8" x14ac:dyDescent="0.25">
      <c r="B394" s="493">
        <v>105</v>
      </c>
      <c r="C394" s="493" t="s">
        <v>74</v>
      </c>
      <c r="D394" s="493" t="s">
        <v>87</v>
      </c>
      <c r="E394" s="493" t="s">
        <v>892</v>
      </c>
      <c r="F394" s="493">
        <v>12090000</v>
      </c>
      <c r="G394" s="493">
        <v>13391040.946</v>
      </c>
      <c r="H394" s="493">
        <v>5</v>
      </c>
    </row>
    <row r="395" spans="2:8" x14ac:dyDescent="0.25">
      <c r="B395" s="493">
        <v>105</v>
      </c>
      <c r="C395" s="493" t="s">
        <v>74</v>
      </c>
      <c r="D395" s="493" t="s">
        <v>87</v>
      </c>
      <c r="E395" s="493" t="s">
        <v>1158</v>
      </c>
      <c r="F395" s="493">
        <v>7406000</v>
      </c>
      <c r="G395" s="493">
        <v>11158203.380000001</v>
      </c>
      <c r="H395" s="493">
        <v>1</v>
      </c>
    </row>
    <row r="396" spans="2:8" x14ac:dyDescent="0.25">
      <c r="B396" s="493">
        <v>105</v>
      </c>
      <c r="C396" s="493" t="s">
        <v>74</v>
      </c>
      <c r="D396" s="493" t="s">
        <v>87</v>
      </c>
      <c r="E396" s="493" t="s">
        <v>1280</v>
      </c>
      <c r="F396" s="493">
        <v>13950000</v>
      </c>
      <c r="G396" s="493">
        <v>14338787.18</v>
      </c>
      <c r="H396" s="493">
        <v>2</v>
      </c>
    </row>
    <row r="397" spans="2:8" x14ac:dyDescent="0.25">
      <c r="B397" s="493">
        <v>105</v>
      </c>
      <c r="C397" s="493" t="s">
        <v>74</v>
      </c>
      <c r="D397" s="493" t="s">
        <v>786</v>
      </c>
      <c r="E397" s="493" t="s">
        <v>955</v>
      </c>
      <c r="F397" s="493">
        <v>13950000</v>
      </c>
      <c r="G397" s="493">
        <v>14338787.18</v>
      </c>
      <c r="H397" s="493">
        <v>1</v>
      </c>
    </row>
    <row r="398" spans="2:8" x14ac:dyDescent="0.25">
      <c r="B398" s="493">
        <v>105</v>
      </c>
      <c r="C398" s="493" t="s">
        <v>74</v>
      </c>
      <c r="D398" s="493" t="s">
        <v>1018</v>
      </c>
      <c r="E398" s="493" t="s">
        <v>1018</v>
      </c>
      <c r="F398" s="493">
        <v>11492250</v>
      </c>
      <c r="G398" s="493">
        <v>11982517.460000001</v>
      </c>
      <c r="H398" s="493">
        <v>4</v>
      </c>
    </row>
    <row r="399" spans="2:8" x14ac:dyDescent="0.25">
      <c r="B399" s="493">
        <v>108</v>
      </c>
      <c r="C399" s="493" t="s">
        <v>73</v>
      </c>
      <c r="D399" s="493" t="s">
        <v>521</v>
      </c>
      <c r="E399" s="493" t="s">
        <v>521</v>
      </c>
      <c r="F399" s="493">
        <v>7783000</v>
      </c>
      <c r="G399" s="493">
        <v>43094924.810000002</v>
      </c>
      <c r="H399" s="493">
        <v>1</v>
      </c>
    </row>
    <row r="400" spans="2:8" x14ac:dyDescent="0.25">
      <c r="B400" s="493">
        <v>116</v>
      </c>
      <c r="C400" s="493" t="s">
        <v>11</v>
      </c>
      <c r="D400" s="493" t="s">
        <v>878</v>
      </c>
      <c r="E400" s="493" t="s">
        <v>949</v>
      </c>
      <c r="F400" s="493">
        <v>9267000</v>
      </c>
      <c r="G400" s="493">
        <v>9454572.4499999993</v>
      </c>
      <c r="H400" s="493">
        <v>1</v>
      </c>
    </row>
    <row r="401" spans="2:8" x14ac:dyDescent="0.25">
      <c r="B401" s="493">
        <v>116</v>
      </c>
      <c r="C401" s="493" t="s">
        <v>11</v>
      </c>
      <c r="D401" s="493" t="s">
        <v>95</v>
      </c>
      <c r="E401" s="493" t="s">
        <v>899</v>
      </c>
      <c r="F401" s="493">
        <v>13950000</v>
      </c>
      <c r="G401" s="493">
        <v>14200062.119999999</v>
      </c>
      <c r="H401" s="493">
        <v>1</v>
      </c>
    </row>
    <row r="402" spans="2:8" x14ac:dyDescent="0.25">
      <c r="B402" s="493">
        <v>116</v>
      </c>
      <c r="C402" s="493" t="s">
        <v>11</v>
      </c>
      <c r="D402" s="493" t="s">
        <v>523</v>
      </c>
      <c r="E402" s="493" t="s">
        <v>523</v>
      </c>
      <c r="F402" s="493">
        <v>9300000</v>
      </c>
      <c r="G402" s="493">
        <v>9466708.0800000001</v>
      </c>
      <c r="H402" s="493">
        <v>1</v>
      </c>
    </row>
    <row r="403" spans="2:8" x14ac:dyDescent="0.25">
      <c r="B403" s="493">
        <v>116</v>
      </c>
      <c r="C403" s="493" t="s">
        <v>73</v>
      </c>
      <c r="D403" s="493" t="s">
        <v>890</v>
      </c>
      <c r="E403" s="493" t="s">
        <v>890</v>
      </c>
      <c r="F403" s="493">
        <v>9188000</v>
      </c>
      <c r="G403" s="493">
        <v>9466708.0800000001</v>
      </c>
      <c r="H403" s="493">
        <v>1</v>
      </c>
    </row>
    <row r="404" spans="2:8" x14ac:dyDescent="0.25">
      <c r="B404" s="493">
        <v>116</v>
      </c>
      <c r="C404" s="493" t="s">
        <v>73</v>
      </c>
      <c r="D404" s="493" t="s">
        <v>888</v>
      </c>
      <c r="E404" s="493" t="s">
        <v>1156</v>
      </c>
      <c r="F404" s="493">
        <v>9258000</v>
      </c>
      <c r="G404" s="493">
        <v>9466708.0800000001</v>
      </c>
      <c r="H404" s="493">
        <v>3</v>
      </c>
    </row>
    <row r="405" spans="2:8" x14ac:dyDescent="0.25">
      <c r="B405" s="493">
        <v>116</v>
      </c>
      <c r="C405" s="493" t="s">
        <v>73</v>
      </c>
      <c r="D405" s="493" t="s">
        <v>665</v>
      </c>
      <c r="E405" s="493" t="s">
        <v>1034</v>
      </c>
      <c r="F405" s="493">
        <v>8791000</v>
      </c>
      <c r="G405" s="493">
        <v>9466708.0800000001</v>
      </c>
      <c r="H405" s="493">
        <v>1</v>
      </c>
    </row>
    <row r="406" spans="2:8" x14ac:dyDescent="0.25">
      <c r="B406" s="493">
        <v>116</v>
      </c>
      <c r="C406" s="493" t="s">
        <v>73</v>
      </c>
      <c r="D406" s="493" t="s">
        <v>665</v>
      </c>
      <c r="E406" s="493" t="s">
        <v>682</v>
      </c>
      <c r="F406" s="493">
        <v>9300000</v>
      </c>
      <c r="G406" s="493">
        <v>9466708.0800000001</v>
      </c>
      <c r="H406" s="493">
        <v>1</v>
      </c>
    </row>
    <row r="407" spans="2:8" x14ac:dyDescent="0.25">
      <c r="B407" s="493">
        <v>116</v>
      </c>
      <c r="C407" s="493" t="s">
        <v>74</v>
      </c>
      <c r="D407" s="493" t="s">
        <v>74</v>
      </c>
      <c r="E407" s="493" t="s">
        <v>74</v>
      </c>
      <c r="F407" s="493">
        <v>9208000</v>
      </c>
      <c r="G407" s="493">
        <v>11604351.84</v>
      </c>
      <c r="H407" s="493">
        <v>1</v>
      </c>
    </row>
    <row r="408" spans="2:8" x14ac:dyDescent="0.25">
      <c r="B408" s="493">
        <v>116</v>
      </c>
      <c r="C408" s="493" t="s">
        <v>74</v>
      </c>
      <c r="D408" s="493" t="s">
        <v>74</v>
      </c>
      <c r="E408" s="493" t="s">
        <v>795</v>
      </c>
      <c r="F408" s="493">
        <v>8623000</v>
      </c>
      <c r="G408" s="493">
        <v>9466708.0800000001</v>
      </c>
      <c r="H408" s="493">
        <v>1</v>
      </c>
    </row>
    <row r="409" spans="2:8" x14ac:dyDescent="0.25">
      <c r="B409" s="493">
        <v>116</v>
      </c>
      <c r="C409" s="493" t="s">
        <v>74</v>
      </c>
      <c r="D409" s="493" t="s">
        <v>74</v>
      </c>
      <c r="E409" s="493" t="s">
        <v>1111</v>
      </c>
      <c r="F409" s="493">
        <v>7800000</v>
      </c>
      <c r="G409" s="493">
        <v>7939819.6799999997</v>
      </c>
      <c r="H409" s="493">
        <v>1</v>
      </c>
    </row>
    <row r="410" spans="2:8" x14ac:dyDescent="0.25">
      <c r="B410" s="493">
        <v>116</v>
      </c>
      <c r="C410" s="493" t="s">
        <v>74</v>
      </c>
      <c r="D410" s="493" t="s">
        <v>803</v>
      </c>
      <c r="E410" s="493" t="s">
        <v>1159</v>
      </c>
      <c r="F410" s="493">
        <v>9300000</v>
      </c>
      <c r="G410" s="493">
        <v>9466708.0800000001</v>
      </c>
      <c r="H410" s="493">
        <v>1</v>
      </c>
    </row>
    <row r="411" spans="2:8" x14ac:dyDescent="0.25">
      <c r="B411" s="493">
        <v>116</v>
      </c>
      <c r="C411" s="493" t="s">
        <v>74</v>
      </c>
      <c r="D411" s="493" t="s">
        <v>97</v>
      </c>
      <c r="E411" s="493" t="s">
        <v>603</v>
      </c>
      <c r="F411" s="493">
        <v>9300000</v>
      </c>
      <c r="G411" s="493">
        <v>9466708.0800000001</v>
      </c>
      <c r="H411" s="493">
        <v>1</v>
      </c>
    </row>
    <row r="412" spans="2:8" x14ac:dyDescent="0.25">
      <c r="B412" s="493">
        <v>116</v>
      </c>
      <c r="C412" s="493" t="s">
        <v>74</v>
      </c>
      <c r="D412" s="493" t="s">
        <v>785</v>
      </c>
      <c r="E412" s="493" t="s">
        <v>785</v>
      </c>
      <c r="F412" s="493">
        <v>4646500</v>
      </c>
      <c r="G412" s="493">
        <v>9466708.0800000001</v>
      </c>
      <c r="H412" s="493">
        <v>2</v>
      </c>
    </row>
    <row r="413" spans="2:8" x14ac:dyDescent="0.25">
      <c r="B413" s="493">
        <v>117</v>
      </c>
      <c r="C413" s="493" t="s">
        <v>103</v>
      </c>
      <c r="D413" s="493" t="s">
        <v>1241</v>
      </c>
      <c r="E413" s="493" t="s">
        <v>1242</v>
      </c>
      <c r="F413" s="493">
        <v>9227000</v>
      </c>
      <c r="G413" s="493">
        <v>9511293.75</v>
      </c>
      <c r="H413" s="493">
        <v>1</v>
      </c>
    </row>
    <row r="414" spans="2:8" x14ac:dyDescent="0.25">
      <c r="B414" s="493">
        <v>117</v>
      </c>
      <c r="C414" s="493" t="s">
        <v>103</v>
      </c>
      <c r="D414" s="493" t="s">
        <v>1269</v>
      </c>
      <c r="E414" s="493" t="s">
        <v>682</v>
      </c>
      <c r="F414" s="493">
        <v>9286000</v>
      </c>
      <c r="G414" s="493">
        <v>9511293.75</v>
      </c>
      <c r="H414" s="493">
        <v>1</v>
      </c>
    </row>
    <row r="415" spans="2:8" x14ac:dyDescent="0.25">
      <c r="B415" s="493">
        <v>117</v>
      </c>
      <c r="C415" s="493" t="s">
        <v>11</v>
      </c>
      <c r="D415" s="493" t="s">
        <v>11</v>
      </c>
      <c r="E415" s="493" t="s">
        <v>1436</v>
      </c>
      <c r="F415" s="493">
        <v>8707000</v>
      </c>
      <c r="G415" s="493">
        <v>9511293.75</v>
      </c>
      <c r="H415" s="493">
        <v>1</v>
      </c>
    </row>
    <row r="416" spans="2:8" x14ac:dyDescent="0.25">
      <c r="B416" s="493">
        <v>117</v>
      </c>
      <c r="C416" s="493" t="s">
        <v>11</v>
      </c>
      <c r="D416" s="493" t="s">
        <v>104</v>
      </c>
      <c r="E416" s="493" t="s">
        <v>894</v>
      </c>
      <c r="F416" s="493">
        <v>13950000</v>
      </c>
      <c r="G416" s="493">
        <v>14258868.15</v>
      </c>
      <c r="H416" s="493">
        <v>1</v>
      </c>
    </row>
    <row r="417" spans="2:8" x14ac:dyDescent="0.25">
      <c r="B417" s="493">
        <v>117</v>
      </c>
      <c r="C417" s="493" t="s">
        <v>11</v>
      </c>
      <c r="D417" s="493" t="s">
        <v>104</v>
      </c>
      <c r="E417" s="493" t="s">
        <v>1282</v>
      </c>
      <c r="F417" s="493">
        <v>9300000</v>
      </c>
      <c r="G417" s="493">
        <v>9511293.75</v>
      </c>
      <c r="H417" s="493">
        <v>1</v>
      </c>
    </row>
    <row r="418" spans="2:8" x14ac:dyDescent="0.25">
      <c r="B418" s="493">
        <v>117</v>
      </c>
      <c r="C418" s="493" t="s">
        <v>11</v>
      </c>
      <c r="D418" s="493" t="s">
        <v>104</v>
      </c>
      <c r="E418" s="493" t="s">
        <v>896</v>
      </c>
      <c r="F418" s="493">
        <v>9234000</v>
      </c>
      <c r="G418" s="493">
        <v>9511293.75</v>
      </c>
      <c r="H418" s="493">
        <v>1</v>
      </c>
    </row>
    <row r="419" spans="2:8" x14ac:dyDescent="0.25">
      <c r="B419" s="493">
        <v>117</v>
      </c>
      <c r="C419" s="493" t="s">
        <v>11</v>
      </c>
      <c r="D419" s="493" t="s">
        <v>104</v>
      </c>
      <c r="E419" s="493" t="s">
        <v>897</v>
      </c>
      <c r="F419" s="493">
        <v>9300000</v>
      </c>
      <c r="G419" s="493">
        <v>9511293.75</v>
      </c>
      <c r="H419" s="493">
        <v>1</v>
      </c>
    </row>
    <row r="420" spans="2:8" x14ac:dyDescent="0.25">
      <c r="B420" s="493">
        <v>117</v>
      </c>
      <c r="C420" s="493" t="s">
        <v>11</v>
      </c>
      <c r="D420" s="493" t="s">
        <v>104</v>
      </c>
      <c r="E420" s="493" t="s">
        <v>522</v>
      </c>
      <c r="F420" s="493">
        <v>6975000</v>
      </c>
      <c r="G420" s="493">
        <v>14298868.15</v>
      </c>
      <c r="H420" s="493">
        <v>2</v>
      </c>
    </row>
    <row r="421" spans="2:8" x14ac:dyDescent="0.25">
      <c r="B421" s="493">
        <v>117</v>
      </c>
      <c r="C421" s="493" t="s">
        <v>11</v>
      </c>
      <c r="D421" s="493" t="s">
        <v>889</v>
      </c>
      <c r="E421" s="493" t="s">
        <v>1261</v>
      </c>
      <c r="F421" s="493">
        <v>8959000</v>
      </c>
      <c r="G421" s="493">
        <v>9511293.75</v>
      </c>
      <c r="H421" s="493">
        <v>1</v>
      </c>
    </row>
    <row r="422" spans="2:8" x14ac:dyDescent="0.25">
      <c r="B422" s="493">
        <v>117</v>
      </c>
      <c r="C422" s="493" t="s">
        <v>11</v>
      </c>
      <c r="D422" s="493" t="s">
        <v>889</v>
      </c>
      <c r="E422" s="493" t="s">
        <v>1262</v>
      </c>
      <c r="F422" s="493">
        <v>9267000</v>
      </c>
      <c r="G422" s="493">
        <v>9511293.75</v>
      </c>
      <c r="H422" s="493">
        <v>1</v>
      </c>
    </row>
    <row r="423" spans="2:8" x14ac:dyDescent="0.25">
      <c r="B423" s="493">
        <v>117</v>
      </c>
      <c r="C423" s="493" t="s">
        <v>11</v>
      </c>
      <c r="D423" s="493" t="s">
        <v>898</v>
      </c>
      <c r="E423" s="493" t="s">
        <v>898</v>
      </c>
      <c r="F423" s="493">
        <v>9267500</v>
      </c>
      <c r="G423" s="493">
        <v>9478793.75</v>
      </c>
      <c r="H423" s="493">
        <v>4</v>
      </c>
    </row>
    <row r="424" spans="2:8" x14ac:dyDescent="0.25">
      <c r="B424" s="493">
        <v>117</v>
      </c>
      <c r="C424" s="493" t="s">
        <v>11</v>
      </c>
      <c r="D424" s="493" t="s">
        <v>898</v>
      </c>
      <c r="E424" s="493" t="s">
        <v>1021</v>
      </c>
      <c r="F424" s="493">
        <v>13950000</v>
      </c>
      <c r="G424" s="493">
        <v>14283743.15</v>
      </c>
      <c r="H424" s="493">
        <v>1</v>
      </c>
    </row>
    <row r="425" spans="2:8" x14ac:dyDescent="0.25">
      <c r="B425" s="493">
        <v>117</v>
      </c>
      <c r="C425" s="493" t="s">
        <v>11</v>
      </c>
      <c r="D425" s="493" t="s">
        <v>898</v>
      </c>
      <c r="E425" s="493" t="s">
        <v>103</v>
      </c>
      <c r="F425" s="493">
        <v>9234000</v>
      </c>
      <c r="G425" s="493">
        <v>9811293.75</v>
      </c>
      <c r="H425" s="493">
        <v>1</v>
      </c>
    </row>
    <row r="426" spans="2:8" x14ac:dyDescent="0.25">
      <c r="B426" s="493">
        <v>117</v>
      </c>
      <c r="C426" s="493" t="s">
        <v>11</v>
      </c>
      <c r="D426" s="493" t="s">
        <v>792</v>
      </c>
      <c r="E426" s="493" t="s">
        <v>72</v>
      </c>
      <c r="F426" s="493">
        <v>9260000</v>
      </c>
      <c r="G426" s="493">
        <v>9511293.75</v>
      </c>
      <c r="H426" s="493">
        <v>1</v>
      </c>
    </row>
    <row r="427" spans="2:8" x14ac:dyDescent="0.25">
      <c r="B427" s="493">
        <v>117</v>
      </c>
      <c r="C427" s="493" t="s">
        <v>11</v>
      </c>
      <c r="D427" s="493" t="s">
        <v>792</v>
      </c>
      <c r="E427" s="493" t="s">
        <v>1197</v>
      </c>
      <c r="F427" s="493">
        <v>13950000</v>
      </c>
      <c r="G427" s="493">
        <v>14258868.15</v>
      </c>
      <c r="H427" s="493">
        <v>1</v>
      </c>
    </row>
    <row r="428" spans="2:8" x14ac:dyDescent="0.25">
      <c r="B428" s="493">
        <v>117</v>
      </c>
      <c r="C428" s="493" t="s">
        <v>11</v>
      </c>
      <c r="D428" s="493" t="s">
        <v>95</v>
      </c>
      <c r="E428" s="493" t="s">
        <v>96</v>
      </c>
      <c r="F428" s="493">
        <v>9125000</v>
      </c>
      <c r="G428" s="493">
        <v>9336293.75</v>
      </c>
      <c r="H428" s="493">
        <v>2</v>
      </c>
    </row>
    <row r="429" spans="2:8" x14ac:dyDescent="0.25">
      <c r="B429" s="493">
        <v>117</v>
      </c>
      <c r="C429" s="493" t="s">
        <v>11</v>
      </c>
      <c r="D429" s="493" t="s">
        <v>95</v>
      </c>
      <c r="E429" s="493" t="s">
        <v>662</v>
      </c>
      <c r="F429" s="493">
        <v>9300000</v>
      </c>
      <c r="G429" s="493">
        <v>9511293.75</v>
      </c>
      <c r="H429" s="493">
        <v>2</v>
      </c>
    </row>
    <row r="430" spans="2:8" x14ac:dyDescent="0.25">
      <c r="B430" s="493">
        <v>117</v>
      </c>
      <c r="C430" s="493" t="s">
        <v>11</v>
      </c>
      <c r="D430" s="493" t="s">
        <v>95</v>
      </c>
      <c r="E430" s="493" t="s">
        <v>910</v>
      </c>
      <c r="F430" s="493">
        <v>9286666.6666666698</v>
      </c>
      <c r="G430" s="493">
        <v>9511293.75</v>
      </c>
      <c r="H430" s="493">
        <v>3</v>
      </c>
    </row>
    <row r="431" spans="2:8" x14ac:dyDescent="0.25">
      <c r="B431" s="493">
        <v>117</v>
      </c>
      <c r="C431" s="493" t="s">
        <v>11</v>
      </c>
      <c r="D431" s="493" t="s">
        <v>95</v>
      </c>
      <c r="E431" s="493" t="s">
        <v>900</v>
      </c>
      <c r="F431" s="493">
        <v>9278500</v>
      </c>
      <c r="G431" s="493">
        <v>9511293.75</v>
      </c>
      <c r="H431" s="493">
        <v>4</v>
      </c>
    </row>
    <row r="432" spans="2:8" x14ac:dyDescent="0.25">
      <c r="B432" s="493">
        <v>117</v>
      </c>
      <c r="C432" s="493" t="s">
        <v>11</v>
      </c>
      <c r="D432" s="493" t="s">
        <v>1108</v>
      </c>
      <c r="E432" s="493" t="s">
        <v>782</v>
      </c>
      <c r="F432" s="493">
        <v>9300000</v>
      </c>
      <c r="G432" s="493">
        <v>9511293.75</v>
      </c>
      <c r="H432" s="493">
        <v>1</v>
      </c>
    </row>
    <row r="433" spans="2:8" x14ac:dyDescent="0.25">
      <c r="B433" s="493">
        <v>117</v>
      </c>
      <c r="C433" s="493" t="s">
        <v>11</v>
      </c>
      <c r="D433" s="493" t="s">
        <v>84</v>
      </c>
      <c r="E433" s="493" t="s">
        <v>1010</v>
      </c>
      <c r="F433" s="493">
        <v>9300000</v>
      </c>
      <c r="G433" s="493">
        <v>9511293.75</v>
      </c>
      <c r="H433" s="493">
        <v>2</v>
      </c>
    </row>
    <row r="434" spans="2:8" x14ac:dyDescent="0.25">
      <c r="B434" s="493">
        <v>117</v>
      </c>
      <c r="C434" s="493" t="s">
        <v>12</v>
      </c>
      <c r="D434" s="493" t="s">
        <v>12</v>
      </c>
      <c r="E434" s="493" t="s">
        <v>1264</v>
      </c>
      <c r="F434" s="493">
        <v>9300000</v>
      </c>
      <c r="G434" s="493">
        <v>9511293.75</v>
      </c>
      <c r="H434" s="493">
        <v>1</v>
      </c>
    </row>
    <row r="435" spans="2:8" x14ac:dyDescent="0.25">
      <c r="B435" s="493">
        <v>117</v>
      </c>
      <c r="C435" s="493" t="s">
        <v>13</v>
      </c>
      <c r="D435" s="493" t="s">
        <v>1437</v>
      </c>
      <c r="E435" s="493" t="s">
        <v>949</v>
      </c>
      <c r="F435" s="493">
        <v>7657000</v>
      </c>
      <c r="G435" s="493">
        <v>9511293.75</v>
      </c>
      <c r="H435" s="493">
        <v>1</v>
      </c>
    </row>
    <row r="436" spans="2:8" x14ac:dyDescent="0.25">
      <c r="B436" s="493">
        <v>117</v>
      </c>
      <c r="C436" s="493" t="s">
        <v>13</v>
      </c>
      <c r="D436" s="493" t="s">
        <v>800</v>
      </c>
      <c r="E436" s="493" t="s">
        <v>894</v>
      </c>
      <c r="F436" s="493">
        <v>9300000</v>
      </c>
      <c r="G436" s="493">
        <v>9511293.75</v>
      </c>
      <c r="H436" s="493">
        <v>1</v>
      </c>
    </row>
    <row r="437" spans="2:8" x14ac:dyDescent="0.25">
      <c r="B437" s="493">
        <v>117</v>
      </c>
      <c r="C437" s="493" t="s">
        <v>73</v>
      </c>
      <c r="D437" s="493" t="s">
        <v>521</v>
      </c>
      <c r="E437" s="493" t="s">
        <v>521</v>
      </c>
      <c r="F437" s="493">
        <v>9214000</v>
      </c>
      <c r="G437" s="493">
        <v>9511293.75</v>
      </c>
      <c r="H437" s="493">
        <v>1</v>
      </c>
    </row>
    <row r="438" spans="2:8" x14ac:dyDescent="0.25">
      <c r="B438" s="493">
        <v>117</v>
      </c>
      <c r="C438" s="493" t="s">
        <v>73</v>
      </c>
      <c r="D438" s="493" t="s">
        <v>890</v>
      </c>
      <c r="E438" s="493" t="s">
        <v>1024</v>
      </c>
      <c r="F438" s="493">
        <v>13950000</v>
      </c>
      <c r="G438" s="493">
        <v>14283743.15</v>
      </c>
      <c r="H438" s="493">
        <v>1</v>
      </c>
    </row>
    <row r="439" spans="2:8" x14ac:dyDescent="0.25">
      <c r="B439" s="493">
        <v>117</v>
      </c>
      <c r="C439" s="493" t="s">
        <v>73</v>
      </c>
      <c r="D439" s="493" t="s">
        <v>86</v>
      </c>
      <c r="E439" s="493" t="s">
        <v>1208</v>
      </c>
      <c r="F439" s="493">
        <v>9300000</v>
      </c>
      <c r="G439" s="493">
        <v>9511293.75</v>
      </c>
      <c r="H439" s="493">
        <v>1</v>
      </c>
    </row>
    <row r="440" spans="2:8" x14ac:dyDescent="0.25">
      <c r="B440" s="493">
        <v>117</v>
      </c>
      <c r="C440" s="493" t="s">
        <v>73</v>
      </c>
      <c r="D440" s="493" t="s">
        <v>888</v>
      </c>
      <c r="E440" s="493" t="s">
        <v>996</v>
      </c>
      <c r="F440" s="493">
        <v>9247000</v>
      </c>
      <c r="G440" s="493">
        <v>9511293.75</v>
      </c>
      <c r="H440" s="493">
        <v>1</v>
      </c>
    </row>
    <row r="441" spans="2:8" x14ac:dyDescent="0.25">
      <c r="B441" s="493">
        <v>117</v>
      </c>
      <c r="C441" s="493" t="s">
        <v>73</v>
      </c>
      <c r="D441" s="493" t="s">
        <v>888</v>
      </c>
      <c r="E441" s="493" t="s">
        <v>1156</v>
      </c>
      <c r="F441" s="493">
        <v>9300000</v>
      </c>
      <c r="G441" s="493">
        <v>14293826.483333301</v>
      </c>
      <c r="H441" s="493">
        <v>3</v>
      </c>
    </row>
    <row r="442" spans="2:8" x14ac:dyDescent="0.25">
      <c r="B442" s="493">
        <v>117</v>
      </c>
      <c r="C442" s="493" t="s">
        <v>73</v>
      </c>
      <c r="D442" s="493" t="s">
        <v>622</v>
      </c>
      <c r="E442" s="493" t="s">
        <v>1203</v>
      </c>
      <c r="F442" s="493">
        <v>9300000</v>
      </c>
      <c r="G442" s="493">
        <v>9511293.75</v>
      </c>
      <c r="H442" s="493">
        <v>1</v>
      </c>
    </row>
    <row r="443" spans="2:8" x14ac:dyDescent="0.25">
      <c r="B443" s="493">
        <v>117</v>
      </c>
      <c r="C443" s="493" t="s">
        <v>73</v>
      </c>
      <c r="D443" s="493" t="s">
        <v>802</v>
      </c>
      <c r="E443" s="493" t="s">
        <v>1324</v>
      </c>
      <c r="F443" s="493">
        <v>9286000</v>
      </c>
      <c r="G443" s="493">
        <v>9511293.75</v>
      </c>
      <c r="H443" s="493">
        <v>1</v>
      </c>
    </row>
    <row r="444" spans="2:8" x14ac:dyDescent="0.25">
      <c r="B444" s="493">
        <v>117</v>
      </c>
      <c r="C444" s="493" t="s">
        <v>73</v>
      </c>
      <c r="D444" s="493" t="s">
        <v>802</v>
      </c>
      <c r="E444" s="493" t="s">
        <v>1383</v>
      </c>
      <c r="F444" s="493">
        <v>13950000</v>
      </c>
      <c r="G444" s="493">
        <v>14283743.15</v>
      </c>
      <c r="H444" s="493">
        <v>1</v>
      </c>
    </row>
    <row r="445" spans="2:8" x14ac:dyDescent="0.25">
      <c r="B445" s="493">
        <v>117</v>
      </c>
      <c r="C445" s="493" t="s">
        <v>73</v>
      </c>
      <c r="D445" s="493" t="s">
        <v>783</v>
      </c>
      <c r="E445" s="493" t="s">
        <v>783</v>
      </c>
      <c r="F445" s="493">
        <v>9300000</v>
      </c>
      <c r="G445" s="493">
        <v>9511293.75</v>
      </c>
      <c r="H445" s="493">
        <v>1</v>
      </c>
    </row>
    <row r="446" spans="2:8" x14ac:dyDescent="0.25">
      <c r="B446" s="493">
        <v>117</v>
      </c>
      <c r="C446" s="493" t="s">
        <v>73</v>
      </c>
      <c r="D446" s="493" t="s">
        <v>783</v>
      </c>
      <c r="E446" s="493" t="s">
        <v>1251</v>
      </c>
      <c r="F446" s="493">
        <v>9224000</v>
      </c>
      <c r="G446" s="493">
        <v>9531293.75</v>
      </c>
      <c r="H446" s="493">
        <v>2</v>
      </c>
    </row>
    <row r="447" spans="2:8" x14ac:dyDescent="0.25">
      <c r="B447" s="493">
        <v>117</v>
      </c>
      <c r="C447" s="493" t="s">
        <v>74</v>
      </c>
      <c r="D447" s="493" t="s">
        <v>74</v>
      </c>
      <c r="E447" s="493" t="s">
        <v>1148</v>
      </c>
      <c r="F447" s="493">
        <v>9300000</v>
      </c>
      <c r="G447" s="493">
        <v>9511293.75</v>
      </c>
      <c r="H447" s="493">
        <v>1</v>
      </c>
    </row>
    <row r="448" spans="2:8" x14ac:dyDescent="0.25">
      <c r="B448" s="493">
        <v>117</v>
      </c>
      <c r="C448" s="493" t="s">
        <v>74</v>
      </c>
      <c r="D448" s="493" t="s">
        <v>74</v>
      </c>
      <c r="E448" s="493" t="s">
        <v>1295</v>
      </c>
      <c r="F448" s="493">
        <v>9273000</v>
      </c>
      <c r="G448" s="493">
        <v>9511293.75</v>
      </c>
      <c r="H448" s="493">
        <v>1</v>
      </c>
    </row>
    <row r="449" spans="2:8" x14ac:dyDescent="0.25">
      <c r="B449" s="493">
        <v>117</v>
      </c>
      <c r="C449" s="493" t="s">
        <v>74</v>
      </c>
      <c r="D449" s="493" t="s">
        <v>74</v>
      </c>
      <c r="E449" s="493" t="s">
        <v>883</v>
      </c>
      <c r="F449" s="493">
        <v>13950000</v>
      </c>
      <c r="G449" s="493">
        <v>14283743.15</v>
      </c>
      <c r="H449" s="493">
        <v>1</v>
      </c>
    </row>
    <row r="450" spans="2:8" x14ac:dyDescent="0.25">
      <c r="B450" s="493">
        <v>117</v>
      </c>
      <c r="C450" s="493" t="s">
        <v>74</v>
      </c>
      <c r="D450" s="493" t="s">
        <v>1438</v>
      </c>
      <c r="E450" s="493" t="s">
        <v>1438</v>
      </c>
      <c r="F450" s="493">
        <v>13950000</v>
      </c>
      <c r="G450" s="493">
        <v>14283743.15</v>
      </c>
      <c r="H450" s="493">
        <v>1</v>
      </c>
    </row>
    <row r="451" spans="2:8" x14ac:dyDescent="0.25">
      <c r="B451" s="493">
        <v>117</v>
      </c>
      <c r="C451" s="493" t="s">
        <v>105</v>
      </c>
      <c r="D451" s="493" t="s">
        <v>107</v>
      </c>
      <c r="E451" s="493" t="s">
        <v>110</v>
      </c>
      <c r="F451" s="493">
        <v>9300000</v>
      </c>
      <c r="G451" s="493">
        <v>9551293.75</v>
      </c>
      <c r="H451" s="493">
        <v>1</v>
      </c>
    </row>
    <row r="452" spans="2:8" x14ac:dyDescent="0.25">
      <c r="B452" s="493">
        <v>117</v>
      </c>
      <c r="C452" s="493" t="s">
        <v>105</v>
      </c>
      <c r="D452" s="493" t="s">
        <v>107</v>
      </c>
      <c r="E452" s="493" t="s">
        <v>77</v>
      </c>
      <c r="F452" s="493">
        <v>6975000</v>
      </c>
      <c r="G452" s="493">
        <v>14298868.15</v>
      </c>
      <c r="H452" s="493">
        <v>2</v>
      </c>
    </row>
    <row r="453" spans="2:8" x14ac:dyDescent="0.25">
      <c r="B453" s="493">
        <v>117</v>
      </c>
      <c r="C453" s="493" t="s">
        <v>105</v>
      </c>
      <c r="D453" s="493" t="s">
        <v>884</v>
      </c>
      <c r="E453" s="493" t="s">
        <v>911</v>
      </c>
      <c r="F453" s="493">
        <v>9300000</v>
      </c>
      <c r="G453" s="493">
        <v>9511293.75</v>
      </c>
      <c r="H453" s="493">
        <v>1</v>
      </c>
    </row>
    <row r="454" spans="2:8" x14ac:dyDescent="0.25">
      <c r="B454" s="493">
        <v>117</v>
      </c>
      <c r="C454" s="493" t="s">
        <v>105</v>
      </c>
      <c r="D454" s="493" t="s">
        <v>514</v>
      </c>
      <c r="E454" s="493" t="s">
        <v>672</v>
      </c>
      <c r="F454" s="493">
        <v>6189000</v>
      </c>
      <c r="G454" s="493">
        <v>9511293.75</v>
      </c>
      <c r="H454" s="493">
        <v>3</v>
      </c>
    </row>
    <row r="455" spans="2:8" x14ac:dyDescent="0.25">
      <c r="B455" s="493">
        <v>117</v>
      </c>
      <c r="C455" s="493" t="s">
        <v>105</v>
      </c>
      <c r="D455" s="493" t="s">
        <v>514</v>
      </c>
      <c r="E455" s="493" t="s">
        <v>1036</v>
      </c>
      <c r="F455" s="493">
        <v>9300000</v>
      </c>
      <c r="G455" s="493">
        <v>9511293.75</v>
      </c>
      <c r="H455" s="493">
        <v>1</v>
      </c>
    </row>
    <row r="456" spans="2:8" x14ac:dyDescent="0.25">
      <c r="B456" s="493">
        <v>121</v>
      </c>
      <c r="C456" s="493" t="s">
        <v>103</v>
      </c>
      <c r="D456" s="493" t="s">
        <v>94</v>
      </c>
      <c r="E456" s="493" t="s">
        <v>1286</v>
      </c>
      <c r="F456" s="493">
        <v>9201000</v>
      </c>
      <c r="G456" s="493">
        <v>9544992.8599999994</v>
      </c>
      <c r="H456" s="493">
        <v>1</v>
      </c>
    </row>
    <row r="457" spans="2:8" x14ac:dyDescent="0.25">
      <c r="B457" s="493">
        <v>121</v>
      </c>
      <c r="C457" s="493" t="s">
        <v>103</v>
      </c>
      <c r="D457" s="493" t="s">
        <v>1269</v>
      </c>
      <c r="E457" s="493" t="s">
        <v>682</v>
      </c>
      <c r="F457" s="493">
        <v>9300000</v>
      </c>
      <c r="G457" s="493">
        <v>10103223.75</v>
      </c>
      <c r="H457" s="493">
        <v>1</v>
      </c>
    </row>
    <row r="458" spans="2:8" x14ac:dyDescent="0.25">
      <c r="B458" s="493">
        <v>121</v>
      </c>
      <c r="C458" s="493" t="s">
        <v>103</v>
      </c>
      <c r="D458" s="493" t="s">
        <v>109</v>
      </c>
      <c r="E458" s="493" t="s">
        <v>791</v>
      </c>
      <c r="F458" s="493">
        <v>9267000</v>
      </c>
      <c r="G458" s="493">
        <v>9654784.5999999996</v>
      </c>
      <c r="H458" s="493">
        <v>1</v>
      </c>
    </row>
    <row r="459" spans="2:8" x14ac:dyDescent="0.25">
      <c r="B459" s="493">
        <v>121</v>
      </c>
      <c r="C459" s="493" t="s">
        <v>11</v>
      </c>
      <c r="D459" s="493" t="s">
        <v>104</v>
      </c>
      <c r="E459" s="493" t="s">
        <v>896</v>
      </c>
      <c r="F459" s="493">
        <v>7699000</v>
      </c>
      <c r="G459" s="493">
        <v>26692807.760000002</v>
      </c>
      <c r="H459" s="493">
        <v>1</v>
      </c>
    </row>
    <row r="460" spans="2:8" x14ac:dyDescent="0.25">
      <c r="B460" s="493">
        <v>121</v>
      </c>
      <c r="C460" s="493" t="s">
        <v>11</v>
      </c>
      <c r="D460" s="493" t="s">
        <v>104</v>
      </c>
      <c r="E460" s="493" t="s">
        <v>897</v>
      </c>
      <c r="F460" s="493">
        <v>8833000</v>
      </c>
      <c r="G460" s="493">
        <v>10422485.48</v>
      </c>
      <c r="H460" s="493">
        <v>1</v>
      </c>
    </row>
    <row r="461" spans="2:8" x14ac:dyDescent="0.25">
      <c r="B461" s="493">
        <v>121</v>
      </c>
      <c r="C461" s="493" t="s">
        <v>11</v>
      </c>
      <c r="D461" s="493" t="s">
        <v>104</v>
      </c>
      <c r="E461" s="493" t="s">
        <v>522</v>
      </c>
      <c r="F461" s="493">
        <v>11625000</v>
      </c>
      <c r="G461" s="493">
        <v>12027356.25</v>
      </c>
      <c r="H461" s="493">
        <v>2</v>
      </c>
    </row>
    <row r="462" spans="2:8" x14ac:dyDescent="0.25">
      <c r="B462" s="493">
        <v>121</v>
      </c>
      <c r="C462" s="493" t="s">
        <v>11</v>
      </c>
      <c r="D462" s="493" t="s">
        <v>1271</v>
      </c>
      <c r="E462" s="493" t="s">
        <v>1271</v>
      </c>
      <c r="F462" s="493">
        <v>13950000</v>
      </c>
      <c r="G462" s="493">
        <v>14422720</v>
      </c>
      <c r="H462" s="493">
        <v>1</v>
      </c>
    </row>
    <row r="463" spans="2:8" x14ac:dyDescent="0.25">
      <c r="B463" s="493">
        <v>121</v>
      </c>
      <c r="C463" s="493" t="s">
        <v>11</v>
      </c>
      <c r="D463" s="493" t="s">
        <v>95</v>
      </c>
      <c r="E463" s="493" t="s">
        <v>887</v>
      </c>
      <c r="F463" s="493">
        <v>9300000</v>
      </c>
      <c r="G463" s="493">
        <v>9645157.5</v>
      </c>
      <c r="H463" s="493">
        <v>1</v>
      </c>
    </row>
    <row r="464" spans="2:8" x14ac:dyDescent="0.25">
      <c r="B464" s="493">
        <v>121</v>
      </c>
      <c r="C464" s="493" t="s">
        <v>11</v>
      </c>
      <c r="D464" s="493" t="s">
        <v>95</v>
      </c>
      <c r="E464" s="493" t="s">
        <v>101</v>
      </c>
      <c r="F464" s="493">
        <v>9796000</v>
      </c>
      <c r="G464" s="493">
        <v>10621724.25625</v>
      </c>
      <c r="H464" s="493">
        <v>8</v>
      </c>
    </row>
    <row r="465" spans="2:8" x14ac:dyDescent="0.25">
      <c r="B465" s="493">
        <v>121</v>
      </c>
      <c r="C465" s="493" t="s">
        <v>11</v>
      </c>
      <c r="D465" s="493" t="s">
        <v>95</v>
      </c>
      <c r="E465" s="493" t="s">
        <v>899</v>
      </c>
      <c r="F465" s="493">
        <v>9247000</v>
      </c>
      <c r="G465" s="493">
        <v>11040664.26</v>
      </c>
      <c r="H465" s="493">
        <v>1</v>
      </c>
    </row>
    <row r="466" spans="2:8" x14ac:dyDescent="0.25">
      <c r="B466" s="493">
        <v>121</v>
      </c>
      <c r="C466" s="493" t="s">
        <v>11</v>
      </c>
      <c r="D466" s="493" t="s">
        <v>95</v>
      </c>
      <c r="E466" s="493" t="s">
        <v>902</v>
      </c>
      <c r="F466" s="493">
        <v>13950000</v>
      </c>
      <c r="G466" s="493">
        <v>14399555</v>
      </c>
      <c r="H466" s="493">
        <v>1</v>
      </c>
    </row>
    <row r="467" spans="2:8" x14ac:dyDescent="0.25">
      <c r="B467" s="493">
        <v>121</v>
      </c>
      <c r="C467" s="493" t="s">
        <v>11</v>
      </c>
      <c r="D467" s="493" t="s">
        <v>95</v>
      </c>
      <c r="E467" s="493" t="s">
        <v>910</v>
      </c>
      <c r="F467" s="493">
        <v>13950000</v>
      </c>
      <c r="G467" s="493">
        <v>14503628.33</v>
      </c>
      <c r="H467" s="493">
        <v>1</v>
      </c>
    </row>
    <row r="468" spans="2:8" x14ac:dyDescent="0.25">
      <c r="B468" s="493">
        <v>121</v>
      </c>
      <c r="C468" s="493" t="s">
        <v>11</v>
      </c>
      <c r="D468" s="493" t="s">
        <v>95</v>
      </c>
      <c r="E468" s="493" t="s">
        <v>1008</v>
      </c>
      <c r="F468" s="493">
        <v>9243400</v>
      </c>
      <c r="G468" s="493">
        <v>12068869.164000001</v>
      </c>
      <c r="H468" s="493">
        <v>5</v>
      </c>
    </row>
    <row r="469" spans="2:8" x14ac:dyDescent="0.25">
      <c r="B469" s="493">
        <v>121</v>
      </c>
      <c r="C469" s="493" t="s">
        <v>11</v>
      </c>
      <c r="D469" s="493" t="s">
        <v>95</v>
      </c>
      <c r="E469" s="493" t="s">
        <v>793</v>
      </c>
      <c r="F469" s="493">
        <v>11625000</v>
      </c>
      <c r="G469" s="493">
        <v>12038938.75</v>
      </c>
      <c r="H469" s="493">
        <v>2</v>
      </c>
    </row>
    <row r="470" spans="2:8" x14ac:dyDescent="0.25">
      <c r="B470" s="493">
        <v>121</v>
      </c>
      <c r="C470" s="493" t="s">
        <v>11</v>
      </c>
      <c r="D470" s="493" t="s">
        <v>95</v>
      </c>
      <c r="E470" s="493" t="s">
        <v>900</v>
      </c>
      <c r="F470" s="493">
        <v>9028000</v>
      </c>
      <c r="G470" s="493">
        <v>9772302.1199999992</v>
      </c>
      <c r="H470" s="493">
        <v>4</v>
      </c>
    </row>
    <row r="471" spans="2:8" x14ac:dyDescent="0.25">
      <c r="B471" s="493">
        <v>121</v>
      </c>
      <c r="C471" s="493" t="s">
        <v>11</v>
      </c>
      <c r="D471" s="493" t="s">
        <v>84</v>
      </c>
      <c r="E471" s="493" t="s">
        <v>84</v>
      </c>
      <c r="F471" s="493">
        <v>9290000</v>
      </c>
      <c r="G471" s="493">
        <v>9655044.5</v>
      </c>
      <c r="H471" s="493">
        <v>2</v>
      </c>
    </row>
    <row r="472" spans="2:8" x14ac:dyDescent="0.25">
      <c r="B472" s="493">
        <v>121</v>
      </c>
      <c r="C472" s="493" t="s">
        <v>11</v>
      </c>
      <c r="D472" s="493" t="s">
        <v>84</v>
      </c>
      <c r="E472" s="493" t="s">
        <v>1010</v>
      </c>
      <c r="F472" s="493">
        <v>9300000</v>
      </c>
      <c r="G472" s="493">
        <v>9672757.5</v>
      </c>
      <c r="H472" s="493">
        <v>2</v>
      </c>
    </row>
    <row r="473" spans="2:8" x14ac:dyDescent="0.25">
      <c r="B473" s="493">
        <v>121</v>
      </c>
      <c r="C473" s="493" t="s">
        <v>11</v>
      </c>
      <c r="D473" s="493" t="s">
        <v>84</v>
      </c>
      <c r="E473" s="493" t="s">
        <v>950</v>
      </c>
      <c r="F473" s="493">
        <v>9300000</v>
      </c>
      <c r="G473" s="493">
        <v>9645157.5</v>
      </c>
      <c r="H473" s="493">
        <v>1</v>
      </c>
    </row>
    <row r="474" spans="2:8" x14ac:dyDescent="0.25">
      <c r="B474" s="493">
        <v>121</v>
      </c>
      <c r="C474" s="493" t="s">
        <v>11</v>
      </c>
      <c r="D474" s="493" t="s">
        <v>84</v>
      </c>
      <c r="E474" s="493" t="s">
        <v>901</v>
      </c>
      <c r="F474" s="493">
        <v>11588500</v>
      </c>
      <c r="G474" s="493">
        <v>12059135.050000001</v>
      </c>
      <c r="H474" s="493">
        <v>2</v>
      </c>
    </row>
    <row r="475" spans="2:8" x14ac:dyDescent="0.25">
      <c r="B475" s="493">
        <v>121</v>
      </c>
      <c r="C475" s="493" t="s">
        <v>11</v>
      </c>
      <c r="D475" s="493" t="s">
        <v>84</v>
      </c>
      <c r="E475" s="493" t="s">
        <v>993</v>
      </c>
      <c r="F475" s="493">
        <v>13950000</v>
      </c>
      <c r="G475" s="493">
        <v>14394555</v>
      </c>
      <c r="H475" s="493">
        <v>1</v>
      </c>
    </row>
    <row r="476" spans="2:8" x14ac:dyDescent="0.25">
      <c r="B476" s="493">
        <v>121</v>
      </c>
      <c r="C476" s="493" t="s">
        <v>11</v>
      </c>
      <c r="D476" s="493" t="s">
        <v>523</v>
      </c>
      <c r="E476" s="493" t="s">
        <v>523</v>
      </c>
      <c r="F476" s="493">
        <v>9267000</v>
      </c>
      <c r="G476" s="493">
        <v>9651784.5999999996</v>
      </c>
      <c r="H476" s="493">
        <v>1</v>
      </c>
    </row>
    <row r="477" spans="2:8" x14ac:dyDescent="0.25">
      <c r="B477" s="493">
        <v>121</v>
      </c>
      <c r="C477" s="493" t="s">
        <v>11</v>
      </c>
      <c r="D477" s="493" t="s">
        <v>523</v>
      </c>
      <c r="E477" s="493" t="s">
        <v>961</v>
      </c>
      <c r="F477" s="493">
        <v>13950000</v>
      </c>
      <c r="G477" s="493">
        <v>14422720</v>
      </c>
      <c r="H477" s="493">
        <v>1</v>
      </c>
    </row>
    <row r="478" spans="2:8" x14ac:dyDescent="0.25">
      <c r="B478" s="493">
        <v>121</v>
      </c>
      <c r="C478" s="493" t="s">
        <v>11</v>
      </c>
      <c r="D478" s="493" t="s">
        <v>99</v>
      </c>
      <c r="E478" s="493" t="s">
        <v>1275</v>
      </c>
      <c r="F478" s="493">
        <v>13950000</v>
      </c>
      <c r="G478" s="493">
        <v>14399555</v>
      </c>
      <c r="H478" s="493">
        <v>1</v>
      </c>
    </row>
    <row r="479" spans="2:8" x14ac:dyDescent="0.25">
      <c r="B479" s="493">
        <v>121</v>
      </c>
      <c r="C479" s="493" t="s">
        <v>11</v>
      </c>
      <c r="D479" s="493" t="s">
        <v>99</v>
      </c>
      <c r="E479" s="493" t="s">
        <v>1013</v>
      </c>
      <c r="F479" s="493">
        <v>13950000</v>
      </c>
      <c r="G479" s="493">
        <v>14437720</v>
      </c>
      <c r="H479" s="493">
        <v>1</v>
      </c>
    </row>
    <row r="480" spans="2:8" x14ac:dyDescent="0.25">
      <c r="B480" s="493">
        <v>121</v>
      </c>
      <c r="C480" s="493" t="s">
        <v>11</v>
      </c>
      <c r="D480" s="493" t="s">
        <v>951</v>
      </c>
      <c r="E480" s="493" t="s">
        <v>951</v>
      </c>
      <c r="F480" s="493">
        <v>9228333.3333333302</v>
      </c>
      <c r="G480" s="493">
        <v>10352813.9766667</v>
      </c>
      <c r="H480" s="493">
        <v>3</v>
      </c>
    </row>
    <row r="481" spans="2:8" x14ac:dyDescent="0.25">
      <c r="B481" s="493">
        <v>121</v>
      </c>
      <c r="C481" s="493" t="s">
        <v>11</v>
      </c>
      <c r="D481" s="493" t="s">
        <v>951</v>
      </c>
      <c r="E481" s="493" t="s">
        <v>1014</v>
      </c>
      <c r="F481" s="493">
        <v>10817000</v>
      </c>
      <c r="G481" s="493">
        <v>11543510.140000001</v>
      </c>
      <c r="H481" s="493">
        <v>3</v>
      </c>
    </row>
    <row r="482" spans="2:8" x14ac:dyDescent="0.25">
      <c r="B482" s="493">
        <v>121</v>
      </c>
      <c r="C482" s="493" t="s">
        <v>11</v>
      </c>
      <c r="D482" s="493" t="s">
        <v>951</v>
      </c>
      <c r="E482" s="493" t="s">
        <v>1185</v>
      </c>
      <c r="F482" s="493">
        <v>9300000</v>
      </c>
      <c r="G482" s="493">
        <v>9652157.5</v>
      </c>
      <c r="H482" s="493">
        <v>1</v>
      </c>
    </row>
    <row r="483" spans="2:8" x14ac:dyDescent="0.25">
      <c r="B483" s="493">
        <v>121</v>
      </c>
      <c r="C483" s="493" t="s">
        <v>13</v>
      </c>
      <c r="D483" s="493" t="s">
        <v>106</v>
      </c>
      <c r="E483" s="493" t="s">
        <v>1249</v>
      </c>
      <c r="F483" s="493">
        <v>10230000</v>
      </c>
      <c r="G483" s="493">
        <v>10620762.604</v>
      </c>
      <c r="H483" s="493">
        <v>5</v>
      </c>
    </row>
    <row r="484" spans="2:8" x14ac:dyDescent="0.25">
      <c r="B484" s="493">
        <v>121</v>
      </c>
      <c r="C484" s="493" t="s">
        <v>13</v>
      </c>
      <c r="D484" s="493" t="s">
        <v>106</v>
      </c>
      <c r="E484" s="493" t="s">
        <v>621</v>
      </c>
      <c r="F484" s="493">
        <v>9300000</v>
      </c>
      <c r="G484" s="493">
        <v>9645157.5</v>
      </c>
      <c r="H484" s="493">
        <v>1</v>
      </c>
    </row>
    <row r="485" spans="2:8" x14ac:dyDescent="0.25">
      <c r="B485" s="493">
        <v>121</v>
      </c>
      <c r="C485" s="493" t="s">
        <v>13</v>
      </c>
      <c r="D485" s="493" t="s">
        <v>106</v>
      </c>
      <c r="E485" s="493" t="s">
        <v>529</v>
      </c>
      <c r="F485" s="493">
        <v>9278500</v>
      </c>
      <c r="G485" s="493">
        <v>9654794.6999999993</v>
      </c>
      <c r="H485" s="493">
        <v>4</v>
      </c>
    </row>
    <row r="486" spans="2:8" x14ac:dyDescent="0.25">
      <c r="B486" s="493">
        <v>121</v>
      </c>
      <c r="C486" s="493" t="s">
        <v>73</v>
      </c>
      <c r="D486" s="493" t="s">
        <v>890</v>
      </c>
      <c r="E486" s="493" t="s">
        <v>890</v>
      </c>
      <c r="F486" s="493">
        <v>8514666.6666666698</v>
      </c>
      <c r="G486" s="493">
        <v>9640842.5</v>
      </c>
      <c r="H486" s="493">
        <v>3</v>
      </c>
    </row>
    <row r="487" spans="2:8" x14ac:dyDescent="0.25">
      <c r="B487" s="493">
        <v>121</v>
      </c>
      <c r="C487" s="493" t="s">
        <v>73</v>
      </c>
      <c r="D487" s="493" t="s">
        <v>890</v>
      </c>
      <c r="E487" s="493" t="s">
        <v>953</v>
      </c>
      <c r="F487" s="493">
        <v>9300000</v>
      </c>
      <c r="G487" s="493">
        <v>9655157.5</v>
      </c>
      <c r="H487" s="493">
        <v>1</v>
      </c>
    </row>
    <row r="488" spans="2:8" x14ac:dyDescent="0.25">
      <c r="B488" s="493">
        <v>121</v>
      </c>
      <c r="C488" s="493" t="s">
        <v>73</v>
      </c>
      <c r="D488" s="493" t="s">
        <v>890</v>
      </c>
      <c r="E488" s="493" t="s">
        <v>1024</v>
      </c>
      <c r="F488" s="493">
        <v>9247000</v>
      </c>
      <c r="G488" s="493">
        <v>9654558.5999999996</v>
      </c>
      <c r="H488" s="493">
        <v>1</v>
      </c>
    </row>
    <row r="489" spans="2:8" x14ac:dyDescent="0.25">
      <c r="B489" s="493">
        <v>121</v>
      </c>
      <c r="C489" s="493" t="s">
        <v>73</v>
      </c>
      <c r="D489" s="493" t="s">
        <v>890</v>
      </c>
      <c r="E489" s="493" t="s">
        <v>1161</v>
      </c>
      <c r="F489" s="493">
        <v>13950000</v>
      </c>
      <c r="G489" s="493">
        <v>14432720</v>
      </c>
      <c r="H489" s="493">
        <v>1</v>
      </c>
    </row>
    <row r="490" spans="2:8" x14ac:dyDescent="0.25">
      <c r="B490" s="493">
        <v>121</v>
      </c>
      <c r="C490" s="493" t="s">
        <v>73</v>
      </c>
      <c r="D490" s="493" t="s">
        <v>794</v>
      </c>
      <c r="E490" s="493" t="s">
        <v>794</v>
      </c>
      <c r="F490" s="493">
        <v>9300000</v>
      </c>
      <c r="G490" s="493">
        <v>9645157.5</v>
      </c>
      <c r="H490" s="493">
        <v>1</v>
      </c>
    </row>
    <row r="491" spans="2:8" x14ac:dyDescent="0.25">
      <c r="B491" s="493">
        <v>121</v>
      </c>
      <c r="C491" s="493" t="s">
        <v>73</v>
      </c>
      <c r="D491" s="493" t="s">
        <v>888</v>
      </c>
      <c r="E491" s="493" t="s">
        <v>1283</v>
      </c>
      <c r="F491" s="493">
        <v>9195000</v>
      </c>
      <c r="G491" s="493">
        <v>10123534.35</v>
      </c>
      <c r="H491" s="493">
        <v>1</v>
      </c>
    </row>
    <row r="492" spans="2:8" x14ac:dyDescent="0.25">
      <c r="B492" s="493">
        <v>121</v>
      </c>
      <c r="C492" s="493" t="s">
        <v>73</v>
      </c>
      <c r="D492" s="493" t="s">
        <v>1022</v>
      </c>
      <c r="E492" s="493" t="s">
        <v>1022</v>
      </c>
      <c r="F492" s="493">
        <v>9300000</v>
      </c>
      <c r="G492" s="493">
        <v>9655157.5</v>
      </c>
      <c r="H492" s="493">
        <v>1</v>
      </c>
    </row>
    <row r="493" spans="2:8" x14ac:dyDescent="0.25">
      <c r="B493" s="493">
        <v>121</v>
      </c>
      <c r="C493" s="493" t="s">
        <v>73</v>
      </c>
      <c r="D493" s="493" t="s">
        <v>802</v>
      </c>
      <c r="E493" s="493" t="s">
        <v>802</v>
      </c>
      <c r="F493" s="493">
        <v>9300000</v>
      </c>
      <c r="G493" s="493">
        <v>9652157.5</v>
      </c>
      <c r="H493" s="493">
        <v>1</v>
      </c>
    </row>
    <row r="494" spans="2:8" x14ac:dyDescent="0.25">
      <c r="B494" s="493">
        <v>121</v>
      </c>
      <c r="C494" s="493" t="s">
        <v>73</v>
      </c>
      <c r="D494" s="493" t="s">
        <v>665</v>
      </c>
      <c r="E494" s="493" t="s">
        <v>1034</v>
      </c>
      <c r="F494" s="493">
        <v>13950000</v>
      </c>
      <c r="G494" s="493">
        <v>14437720</v>
      </c>
      <c r="H494" s="493">
        <v>1</v>
      </c>
    </row>
    <row r="495" spans="2:8" x14ac:dyDescent="0.25">
      <c r="B495" s="493">
        <v>121</v>
      </c>
      <c r="C495" s="493" t="s">
        <v>73</v>
      </c>
      <c r="D495" s="493" t="s">
        <v>665</v>
      </c>
      <c r="E495" s="493" t="s">
        <v>682</v>
      </c>
      <c r="F495" s="493">
        <v>9254000</v>
      </c>
      <c r="G495" s="493">
        <v>9651637.6999999993</v>
      </c>
      <c r="H495" s="493">
        <v>1</v>
      </c>
    </row>
    <row r="496" spans="2:8" x14ac:dyDescent="0.25">
      <c r="B496" s="493">
        <v>121</v>
      </c>
      <c r="C496" s="493" t="s">
        <v>73</v>
      </c>
      <c r="D496" s="493" t="s">
        <v>783</v>
      </c>
      <c r="E496" s="493" t="s">
        <v>784</v>
      </c>
      <c r="F496" s="493">
        <v>9182000</v>
      </c>
      <c r="G496" s="493">
        <v>9653824.0999999996</v>
      </c>
      <c r="H496" s="493">
        <v>1</v>
      </c>
    </row>
    <row r="497" spans="2:8" x14ac:dyDescent="0.25">
      <c r="B497" s="493">
        <v>121</v>
      </c>
      <c r="C497" s="493" t="s">
        <v>73</v>
      </c>
      <c r="D497" s="493" t="s">
        <v>783</v>
      </c>
      <c r="E497" s="493" t="s">
        <v>1251</v>
      </c>
      <c r="F497" s="493">
        <v>13950000</v>
      </c>
      <c r="G497" s="493">
        <v>14437720</v>
      </c>
      <c r="H497" s="493">
        <v>1</v>
      </c>
    </row>
    <row r="498" spans="2:8" x14ac:dyDescent="0.25">
      <c r="B498" s="493">
        <v>121</v>
      </c>
      <c r="C498" s="493" t="s">
        <v>74</v>
      </c>
      <c r="D498" s="493" t="s">
        <v>75</v>
      </c>
      <c r="E498" s="493" t="s">
        <v>903</v>
      </c>
      <c r="F498" s="493">
        <v>9300000</v>
      </c>
      <c r="G498" s="493">
        <v>9652157.5</v>
      </c>
      <c r="H498" s="493">
        <v>1</v>
      </c>
    </row>
    <row r="499" spans="2:8" x14ac:dyDescent="0.25">
      <c r="B499" s="493">
        <v>121</v>
      </c>
      <c r="C499" s="493" t="s">
        <v>105</v>
      </c>
      <c r="D499" s="493" t="s">
        <v>107</v>
      </c>
      <c r="E499" s="493" t="s">
        <v>110</v>
      </c>
      <c r="F499" s="493">
        <v>9300000</v>
      </c>
      <c r="G499" s="493">
        <v>9652157.5</v>
      </c>
      <c r="H499" s="493">
        <v>1</v>
      </c>
    </row>
    <row r="500" spans="2:8" x14ac:dyDescent="0.25">
      <c r="B500" s="493">
        <v>121</v>
      </c>
      <c r="C500" s="493" t="s">
        <v>105</v>
      </c>
      <c r="D500" s="493" t="s">
        <v>107</v>
      </c>
      <c r="E500" s="493" t="s">
        <v>76</v>
      </c>
      <c r="F500" s="493">
        <v>10433000</v>
      </c>
      <c r="G500" s="493">
        <v>10847714.775</v>
      </c>
      <c r="H500" s="493">
        <v>4</v>
      </c>
    </row>
    <row r="501" spans="2:8" x14ac:dyDescent="0.25">
      <c r="B501" s="493">
        <v>121</v>
      </c>
      <c r="C501" s="493" t="s">
        <v>105</v>
      </c>
      <c r="D501" s="493" t="s">
        <v>107</v>
      </c>
      <c r="E501" s="493" t="s">
        <v>92</v>
      </c>
      <c r="F501" s="493">
        <v>9195000</v>
      </c>
      <c r="G501" s="493">
        <v>9669927.1300000008</v>
      </c>
      <c r="H501" s="493">
        <v>1</v>
      </c>
    </row>
    <row r="502" spans="2:8" x14ac:dyDescent="0.25">
      <c r="B502" s="493">
        <v>121</v>
      </c>
      <c r="C502" s="493" t="s">
        <v>105</v>
      </c>
      <c r="D502" s="493" t="s">
        <v>107</v>
      </c>
      <c r="E502" s="493" t="s">
        <v>77</v>
      </c>
      <c r="F502" s="493">
        <v>10850000</v>
      </c>
      <c r="G502" s="493">
        <v>11245678.3333333</v>
      </c>
      <c r="H502" s="493">
        <v>3</v>
      </c>
    </row>
    <row r="503" spans="2:8" x14ac:dyDescent="0.25">
      <c r="B503" s="493">
        <v>121</v>
      </c>
      <c r="C503" s="493" t="s">
        <v>105</v>
      </c>
      <c r="D503" s="493" t="s">
        <v>514</v>
      </c>
      <c r="E503" s="493" t="s">
        <v>514</v>
      </c>
      <c r="F503" s="493">
        <v>9296500</v>
      </c>
      <c r="G503" s="493">
        <v>9654351</v>
      </c>
      <c r="H503" s="493">
        <v>4</v>
      </c>
    </row>
    <row r="504" spans="2:8" x14ac:dyDescent="0.25">
      <c r="B504" s="493">
        <v>121</v>
      </c>
      <c r="C504" s="493" t="s">
        <v>105</v>
      </c>
      <c r="D504" s="493" t="s">
        <v>514</v>
      </c>
      <c r="E504" s="493" t="s">
        <v>672</v>
      </c>
      <c r="F504" s="493">
        <v>9282800</v>
      </c>
      <c r="G504" s="493">
        <v>9651763.1400000006</v>
      </c>
      <c r="H504" s="493">
        <v>5</v>
      </c>
    </row>
    <row r="505" spans="2:8" x14ac:dyDescent="0.25">
      <c r="B505" s="493">
        <v>121</v>
      </c>
      <c r="C505" s="493" t="s">
        <v>105</v>
      </c>
      <c r="D505" s="493" t="s">
        <v>514</v>
      </c>
      <c r="E505" s="493" t="s">
        <v>1036</v>
      </c>
      <c r="F505" s="493">
        <v>9286666.6666666698</v>
      </c>
      <c r="G505" s="493">
        <v>9652157.5</v>
      </c>
      <c r="H505" s="493">
        <v>3</v>
      </c>
    </row>
    <row r="506" spans="2:8" x14ac:dyDescent="0.25">
      <c r="B506" s="493">
        <v>121</v>
      </c>
      <c r="C506" s="493" t="s">
        <v>105</v>
      </c>
      <c r="D506" s="493" t="s">
        <v>108</v>
      </c>
      <c r="E506" s="493" t="s">
        <v>108</v>
      </c>
      <c r="F506" s="493">
        <v>7867000</v>
      </c>
      <c r="G506" s="493">
        <v>9628964.5999999996</v>
      </c>
      <c r="H506" s="493">
        <v>1</v>
      </c>
    </row>
    <row r="507" spans="2:8" x14ac:dyDescent="0.25">
      <c r="B507" s="493">
        <v>121</v>
      </c>
      <c r="C507" s="493" t="s">
        <v>105</v>
      </c>
      <c r="D507" s="493" t="s">
        <v>108</v>
      </c>
      <c r="E507" s="493" t="s">
        <v>1020</v>
      </c>
      <c r="F507" s="493">
        <v>13950000</v>
      </c>
      <c r="G507" s="493">
        <v>14467920</v>
      </c>
      <c r="H507" s="493">
        <v>1</v>
      </c>
    </row>
    <row r="508" spans="2:8" x14ac:dyDescent="0.25">
      <c r="B508" s="493">
        <v>4</v>
      </c>
      <c r="C508" s="493" t="s">
        <v>103</v>
      </c>
      <c r="D508" s="493" t="s">
        <v>103</v>
      </c>
      <c r="E508" s="493" t="s">
        <v>1202</v>
      </c>
      <c r="F508" s="493">
        <v>8539000</v>
      </c>
      <c r="G508" s="493">
        <v>8839000</v>
      </c>
      <c r="H508" s="493">
        <v>1</v>
      </c>
    </row>
    <row r="509" spans="2:8" x14ac:dyDescent="0.25">
      <c r="B509" s="493">
        <v>4</v>
      </c>
      <c r="C509" s="493" t="s">
        <v>103</v>
      </c>
      <c r="D509" s="493" t="s">
        <v>877</v>
      </c>
      <c r="E509" s="493" t="s">
        <v>877</v>
      </c>
      <c r="F509" s="493">
        <v>9273000</v>
      </c>
      <c r="G509" s="493">
        <v>9600000</v>
      </c>
      <c r="H509" s="493">
        <v>1</v>
      </c>
    </row>
    <row r="510" spans="2:8" x14ac:dyDescent="0.25">
      <c r="B510" s="493">
        <v>4</v>
      </c>
      <c r="C510" s="493" t="s">
        <v>103</v>
      </c>
      <c r="D510" s="493" t="s">
        <v>877</v>
      </c>
      <c r="E510" s="493" t="s">
        <v>1439</v>
      </c>
      <c r="F510" s="493">
        <v>9300000</v>
      </c>
      <c r="G510" s="493">
        <v>9600000</v>
      </c>
      <c r="H510" s="493">
        <v>1</v>
      </c>
    </row>
    <row r="511" spans="2:8" x14ac:dyDescent="0.25">
      <c r="B511" s="493">
        <v>4</v>
      </c>
      <c r="C511" s="493" t="s">
        <v>103</v>
      </c>
      <c r="D511" s="493" t="s">
        <v>790</v>
      </c>
      <c r="E511" s="493" t="s">
        <v>95</v>
      </c>
      <c r="F511" s="493">
        <v>9300000</v>
      </c>
      <c r="G511" s="493">
        <v>9600000</v>
      </c>
      <c r="H511" s="493">
        <v>1</v>
      </c>
    </row>
    <row r="512" spans="2:8" x14ac:dyDescent="0.25">
      <c r="B512" s="493">
        <v>4</v>
      </c>
      <c r="C512" s="493" t="s">
        <v>103</v>
      </c>
      <c r="D512" s="493" t="s">
        <v>1037</v>
      </c>
      <c r="E512" s="493" t="s">
        <v>1367</v>
      </c>
      <c r="F512" s="493">
        <v>9300000</v>
      </c>
      <c r="G512" s="493">
        <v>9600000</v>
      </c>
      <c r="H512" s="493">
        <v>1</v>
      </c>
    </row>
    <row r="513" spans="2:8" x14ac:dyDescent="0.25">
      <c r="B513" s="493">
        <v>4</v>
      </c>
      <c r="C513" s="493" t="s">
        <v>103</v>
      </c>
      <c r="D513" s="493" t="s">
        <v>1037</v>
      </c>
      <c r="E513" s="493" t="s">
        <v>1044</v>
      </c>
      <c r="F513" s="493">
        <v>9263500</v>
      </c>
      <c r="G513" s="493">
        <v>9600000</v>
      </c>
      <c r="H513" s="493">
        <v>2</v>
      </c>
    </row>
    <row r="514" spans="2:8" x14ac:dyDescent="0.25">
      <c r="B514" s="493">
        <v>4</v>
      </c>
      <c r="C514" s="493" t="s">
        <v>103</v>
      </c>
      <c r="D514" s="493" t="s">
        <v>1037</v>
      </c>
      <c r="E514" s="493" t="s">
        <v>1240</v>
      </c>
      <c r="F514" s="493">
        <v>9300000</v>
      </c>
      <c r="G514" s="493">
        <v>9600000</v>
      </c>
      <c r="H514" s="493">
        <v>1</v>
      </c>
    </row>
    <row r="515" spans="2:8" x14ac:dyDescent="0.25">
      <c r="B515" s="493">
        <v>4</v>
      </c>
      <c r="C515" s="493" t="s">
        <v>103</v>
      </c>
      <c r="D515" s="493" t="s">
        <v>1037</v>
      </c>
      <c r="E515" s="493" t="s">
        <v>1316</v>
      </c>
      <c r="F515" s="493">
        <v>11625000</v>
      </c>
      <c r="G515" s="493">
        <v>11925000</v>
      </c>
      <c r="H515" s="493">
        <v>2</v>
      </c>
    </row>
    <row r="516" spans="2:8" x14ac:dyDescent="0.25">
      <c r="B516" s="493">
        <v>4</v>
      </c>
      <c r="C516" s="493" t="s">
        <v>103</v>
      </c>
      <c r="D516" s="493" t="s">
        <v>94</v>
      </c>
      <c r="E516" s="493" t="s">
        <v>1260</v>
      </c>
      <c r="F516" s="493">
        <v>13950000</v>
      </c>
      <c r="G516" s="493">
        <v>14250000</v>
      </c>
      <c r="H516" s="493">
        <v>1</v>
      </c>
    </row>
    <row r="517" spans="2:8" x14ac:dyDescent="0.25">
      <c r="B517" s="493">
        <v>4</v>
      </c>
      <c r="C517" s="493" t="s">
        <v>103</v>
      </c>
      <c r="D517" s="493" t="s">
        <v>1107</v>
      </c>
      <c r="E517" s="493" t="s">
        <v>548</v>
      </c>
      <c r="F517" s="493">
        <v>9300000</v>
      </c>
      <c r="G517" s="493">
        <v>9600000</v>
      </c>
      <c r="H517" s="493">
        <v>1</v>
      </c>
    </row>
    <row r="518" spans="2:8" x14ac:dyDescent="0.25">
      <c r="B518" s="493">
        <v>4</v>
      </c>
      <c r="C518" s="493" t="s">
        <v>103</v>
      </c>
      <c r="D518" s="493" t="s">
        <v>1107</v>
      </c>
      <c r="E518" s="493" t="s">
        <v>800</v>
      </c>
      <c r="F518" s="493">
        <v>9169000</v>
      </c>
      <c r="G518" s="493">
        <v>9600000</v>
      </c>
      <c r="H518" s="493">
        <v>1</v>
      </c>
    </row>
    <row r="519" spans="2:8" x14ac:dyDescent="0.25">
      <c r="B519" s="493">
        <v>4</v>
      </c>
      <c r="C519" s="493" t="s">
        <v>103</v>
      </c>
      <c r="D519" s="493" t="s">
        <v>797</v>
      </c>
      <c r="E519" s="493" t="s">
        <v>1243</v>
      </c>
      <c r="F519" s="493">
        <v>9263500</v>
      </c>
      <c r="G519" s="493">
        <v>9600000</v>
      </c>
      <c r="H519" s="493">
        <v>2</v>
      </c>
    </row>
    <row r="520" spans="2:8" x14ac:dyDescent="0.25">
      <c r="B520" s="493">
        <v>4</v>
      </c>
      <c r="C520" s="493" t="s">
        <v>103</v>
      </c>
      <c r="D520" s="493" t="s">
        <v>797</v>
      </c>
      <c r="E520" s="493" t="s">
        <v>1299</v>
      </c>
      <c r="F520" s="493">
        <v>9300000</v>
      </c>
      <c r="G520" s="493">
        <v>9600000</v>
      </c>
      <c r="H520" s="493">
        <v>1</v>
      </c>
    </row>
    <row r="521" spans="2:8" x14ac:dyDescent="0.25">
      <c r="B521" s="493">
        <v>4</v>
      </c>
      <c r="C521" s="493" t="s">
        <v>103</v>
      </c>
      <c r="D521" s="493" t="s">
        <v>797</v>
      </c>
      <c r="E521" s="493" t="s">
        <v>1427</v>
      </c>
      <c r="F521" s="493">
        <v>9278000</v>
      </c>
      <c r="G521" s="493">
        <v>9600000</v>
      </c>
      <c r="H521" s="493">
        <v>3</v>
      </c>
    </row>
    <row r="522" spans="2:8" x14ac:dyDescent="0.25">
      <c r="B522" s="493">
        <v>4</v>
      </c>
      <c r="C522" s="493" t="s">
        <v>103</v>
      </c>
      <c r="D522" s="493" t="s">
        <v>797</v>
      </c>
      <c r="E522" s="493" t="s">
        <v>1244</v>
      </c>
      <c r="F522" s="493">
        <v>6975000</v>
      </c>
      <c r="G522" s="493">
        <v>11925000</v>
      </c>
      <c r="H522" s="493">
        <v>2</v>
      </c>
    </row>
    <row r="523" spans="2:8" x14ac:dyDescent="0.25">
      <c r="B523" s="493">
        <v>4</v>
      </c>
      <c r="C523" s="493" t="s">
        <v>103</v>
      </c>
      <c r="D523" s="493" t="s">
        <v>1189</v>
      </c>
      <c r="E523" s="493" t="s">
        <v>1440</v>
      </c>
      <c r="F523" s="493">
        <v>9300000</v>
      </c>
      <c r="G523" s="493">
        <v>9600000</v>
      </c>
      <c r="H523" s="493">
        <v>1</v>
      </c>
    </row>
    <row r="524" spans="2:8" x14ac:dyDescent="0.25">
      <c r="B524" s="493">
        <v>4</v>
      </c>
      <c r="C524" s="493" t="s">
        <v>103</v>
      </c>
      <c r="D524" s="493" t="s">
        <v>109</v>
      </c>
      <c r="E524" s="493" t="s">
        <v>791</v>
      </c>
      <c r="F524" s="493">
        <v>12400000</v>
      </c>
      <c r="G524" s="493">
        <v>12716666.6666667</v>
      </c>
      <c r="H524" s="493">
        <v>3</v>
      </c>
    </row>
    <row r="525" spans="2:8" x14ac:dyDescent="0.25">
      <c r="B525" s="493">
        <v>4</v>
      </c>
      <c r="C525" s="493" t="s">
        <v>103</v>
      </c>
      <c r="D525" s="493" t="s">
        <v>109</v>
      </c>
      <c r="E525" s="493" t="s">
        <v>801</v>
      </c>
      <c r="F525" s="493">
        <v>8038000</v>
      </c>
      <c r="G525" s="493">
        <v>20913000</v>
      </c>
      <c r="H525" s="493">
        <v>2</v>
      </c>
    </row>
    <row r="526" spans="2:8" x14ac:dyDescent="0.25">
      <c r="B526" s="493">
        <v>4</v>
      </c>
      <c r="C526" s="493" t="s">
        <v>103</v>
      </c>
      <c r="D526" s="493" t="s">
        <v>109</v>
      </c>
      <c r="E526" s="493" t="s">
        <v>782</v>
      </c>
      <c r="F526" s="493">
        <v>9300000</v>
      </c>
      <c r="G526" s="493">
        <v>9600000</v>
      </c>
      <c r="H526" s="493">
        <v>1</v>
      </c>
    </row>
    <row r="527" spans="2:8" x14ac:dyDescent="0.25">
      <c r="B527" s="493">
        <v>4</v>
      </c>
      <c r="C527" s="493" t="s">
        <v>103</v>
      </c>
      <c r="D527" s="493" t="s">
        <v>109</v>
      </c>
      <c r="E527" s="493" t="s">
        <v>958</v>
      </c>
      <c r="F527" s="493">
        <v>9169000</v>
      </c>
      <c r="G527" s="493">
        <v>9600000</v>
      </c>
      <c r="H527" s="493">
        <v>1</v>
      </c>
    </row>
    <row r="528" spans="2:8" x14ac:dyDescent="0.25">
      <c r="B528" s="493">
        <v>4</v>
      </c>
      <c r="C528" s="493" t="s">
        <v>11</v>
      </c>
      <c r="D528" s="493" t="s">
        <v>11</v>
      </c>
      <c r="E528" s="493" t="s">
        <v>1307</v>
      </c>
      <c r="F528" s="493">
        <v>9001000</v>
      </c>
      <c r="G528" s="493">
        <v>41500000</v>
      </c>
      <c r="H528" s="493">
        <v>1</v>
      </c>
    </row>
    <row r="529" spans="2:8" x14ac:dyDescent="0.25">
      <c r="B529" s="493">
        <v>4</v>
      </c>
      <c r="C529" s="493" t="s">
        <v>11</v>
      </c>
      <c r="D529" s="493" t="s">
        <v>11</v>
      </c>
      <c r="E529" s="493" t="s">
        <v>895</v>
      </c>
      <c r="F529" s="493">
        <v>8497000</v>
      </c>
      <c r="G529" s="493">
        <v>55757000.140000001</v>
      </c>
      <c r="H529" s="493">
        <v>1</v>
      </c>
    </row>
    <row r="530" spans="2:8" x14ac:dyDescent="0.25">
      <c r="B530" s="493">
        <v>4</v>
      </c>
      <c r="C530" s="493" t="s">
        <v>11</v>
      </c>
      <c r="D530" s="493" t="s">
        <v>104</v>
      </c>
      <c r="E530" s="493" t="s">
        <v>896</v>
      </c>
      <c r="F530" s="493">
        <v>9300000</v>
      </c>
      <c r="G530" s="493">
        <v>9600000</v>
      </c>
      <c r="H530" s="493">
        <v>1</v>
      </c>
    </row>
    <row r="531" spans="2:8" x14ac:dyDescent="0.25">
      <c r="B531" s="493">
        <v>4</v>
      </c>
      <c r="C531" s="493" t="s">
        <v>11</v>
      </c>
      <c r="D531" s="493" t="s">
        <v>104</v>
      </c>
      <c r="E531" s="493" t="s">
        <v>897</v>
      </c>
      <c r="F531" s="493">
        <v>8287000</v>
      </c>
      <c r="G531" s="493">
        <v>9600000</v>
      </c>
      <c r="H531" s="493">
        <v>1</v>
      </c>
    </row>
    <row r="532" spans="2:8" x14ac:dyDescent="0.25">
      <c r="B532" s="493">
        <v>4</v>
      </c>
      <c r="C532" s="493" t="s">
        <v>11</v>
      </c>
      <c r="D532" s="493" t="s">
        <v>104</v>
      </c>
      <c r="E532" s="493" t="s">
        <v>522</v>
      </c>
      <c r="F532" s="493">
        <v>9236333.3333333302</v>
      </c>
      <c r="G532" s="493">
        <v>9600000.0033333302</v>
      </c>
      <c r="H532" s="493">
        <v>3</v>
      </c>
    </row>
    <row r="533" spans="2:8" x14ac:dyDescent="0.25">
      <c r="B533" s="493">
        <v>4</v>
      </c>
      <c r="C533" s="493" t="s">
        <v>11</v>
      </c>
      <c r="D533" s="493" t="s">
        <v>104</v>
      </c>
      <c r="E533" s="493" t="s">
        <v>1154</v>
      </c>
      <c r="F533" s="493">
        <v>11625000</v>
      </c>
      <c r="G533" s="493">
        <v>11925000</v>
      </c>
      <c r="H533" s="493">
        <v>2</v>
      </c>
    </row>
    <row r="534" spans="2:8" x14ac:dyDescent="0.25">
      <c r="B534" s="493">
        <v>4</v>
      </c>
      <c r="C534" s="493" t="s">
        <v>11</v>
      </c>
      <c r="D534" s="493" t="s">
        <v>95</v>
      </c>
      <c r="E534" s="493" t="s">
        <v>887</v>
      </c>
      <c r="F534" s="493">
        <v>10850000</v>
      </c>
      <c r="G534" s="493">
        <v>11150000</v>
      </c>
      <c r="H534" s="493">
        <v>3</v>
      </c>
    </row>
    <row r="535" spans="2:8" x14ac:dyDescent="0.25">
      <c r="B535" s="493">
        <v>4</v>
      </c>
      <c r="C535" s="493" t="s">
        <v>11</v>
      </c>
      <c r="D535" s="493" t="s">
        <v>95</v>
      </c>
      <c r="E535" s="493" t="s">
        <v>96</v>
      </c>
      <c r="F535" s="493">
        <v>10919800</v>
      </c>
      <c r="G535" s="493">
        <v>11460000</v>
      </c>
      <c r="H535" s="493">
        <v>5</v>
      </c>
    </row>
    <row r="536" spans="2:8" x14ac:dyDescent="0.25">
      <c r="B536" s="493">
        <v>4</v>
      </c>
      <c r="C536" s="493" t="s">
        <v>11</v>
      </c>
      <c r="D536" s="493" t="s">
        <v>95</v>
      </c>
      <c r="E536" s="493" t="s">
        <v>101</v>
      </c>
      <c r="F536" s="493">
        <v>9817125</v>
      </c>
      <c r="G536" s="493">
        <v>11758250</v>
      </c>
      <c r="H536" s="493">
        <v>8</v>
      </c>
    </row>
    <row r="537" spans="2:8" x14ac:dyDescent="0.25">
      <c r="B537" s="493">
        <v>4</v>
      </c>
      <c r="C537" s="493" t="s">
        <v>11</v>
      </c>
      <c r="D537" s="493" t="s">
        <v>95</v>
      </c>
      <c r="E537" s="493" t="s">
        <v>899</v>
      </c>
      <c r="F537" s="493">
        <v>9230750</v>
      </c>
      <c r="G537" s="493">
        <v>9600000</v>
      </c>
      <c r="H537" s="493">
        <v>4</v>
      </c>
    </row>
    <row r="538" spans="2:8" x14ac:dyDescent="0.25">
      <c r="B538" s="493">
        <v>4</v>
      </c>
      <c r="C538" s="493" t="s">
        <v>11</v>
      </c>
      <c r="D538" s="493" t="s">
        <v>95</v>
      </c>
      <c r="E538" s="493" t="s">
        <v>902</v>
      </c>
      <c r="F538" s="493">
        <v>10015500</v>
      </c>
      <c r="G538" s="493">
        <v>11656166.6666667</v>
      </c>
      <c r="H538" s="493">
        <v>6</v>
      </c>
    </row>
    <row r="539" spans="2:8" x14ac:dyDescent="0.25">
      <c r="B539" s="493">
        <v>4</v>
      </c>
      <c r="C539" s="493" t="s">
        <v>11</v>
      </c>
      <c r="D539" s="493" t="s">
        <v>95</v>
      </c>
      <c r="E539" s="493" t="s">
        <v>910</v>
      </c>
      <c r="F539" s="493">
        <v>8625500</v>
      </c>
      <c r="G539" s="493">
        <v>9600000</v>
      </c>
      <c r="H539" s="493">
        <v>2</v>
      </c>
    </row>
    <row r="540" spans="2:8" x14ac:dyDescent="0.25">
      <c r="B540" s="493">
        <v>4</v>
      </c>
      <c r="C540" s="493" t="s">
        <v>11</v>
      </c>
      <c r="D540" s="493" t="s">
        <v>95</v>
      </c>
      <c r="E540" s="493" t="s">
        <v>1008</v>
      </c>
      <c r="F540" s="493">
        <v>11370500</v>
      </c>
      <c r="G540" s="493">
        <v>11925000</v>
      </c>
      <c r="H540" s="493">
        <v>2</v>
      </c>
    </row>
    <row r="541" spans="2:8" x14ac:dyDescent="0.25">
      <c r="B541" s="493">
        <v>4</v>
      </c>
      <c r="C541" s="493" t="s">
        <v>11</v>
      </c>
      <c r="D541" s="493" t="s">
        <v>95</v>
      </c>
      <c r="E541" s="493" t="s">
        <v>793</v>
      </c>
      <c r="F541" s="493">
        <v>10797333.3333333</v>
      </c>
      <c r="G541" s="493">
        <v>11150000</v>
      </c>
      <c r="H541" s="493">
        <v>3</v>
      </c>
    </row>
    <row r="542" spans="2:8" x14ac:dyDescent="0.25">
      <c r="B542" s="493">
        <v>4</v>
      </c>
      <c r="C542" s="493" t="s">
        <v>11</v>
      </c>
      <c r="D542" s="493" t="s">
        <v>95</v>
      </c>
      <c r="E542" s="493" t="s">
        <v>900</v>
      </c>
      <c r="F542" s="493">
        <v>10460750</v>
      </c>
      <c r="G542" s="493">
        <v>10762500</v>
      </c>
      <c r="H542" s="493">
        <v>4</v>
      </c>
    </row>
    <row r="543" spans="2:8" x14ac:dyDescent="0.25">
      <c r="B543" s="493">
        <v>4</v>
      </c>
      <c r="C543" s="493" t="s">
        <v>11</v>
      </c>
      <c r="D543" s="493" t="s">
        <v>84</v>
      </c>
      <c r="E543" s="493" t="s">
        <v>84</v>
      </c>
      <c r="F543" s="493">
        <v>9089625</v>
      </c>
      <c r="G543" s="493">
        <v>9875000</v>
      </c>
      <c r="H543" s="493">
        <v>8</v>
      </c>
    </row>
    <row r="544" spans="2:8" x14ac:dyDescent="0.25">
      <c r="B544" s="493">
        <v>4</v>
      </c>
      <c r="C544" s="493" t="s">
        <v>11</v>
      </c>
      <c r="D544" s="493" t="s">
        <v>84</v>
      </c>
      <c r="E544" s="493" t="s">
        <v>1009</v>
      </c>
      <c r="F544" s="493">
        <v>13950000</v>
      </c>
      <c r="G544" s="493">
        <v>14250000</v>
      </c>
      <c r="H544" s="493">
        <v>2</v>
      </c>
    </row>
    <row r="545" spans="2:8" x14ac:dyDescent="0.25">
      <c r="B545" s="493">
        <v>4</v>
      </c>
      <c r="C545" s="493" t="s">
        <v>11</v>
      </c>
      <c r="D545" s="493" t="s">
        <v>84</v>
      </c>
      <c r="E545" s="493" t="s">
        <v>1010</v>
      </c>
      <c r="F545" s="493">
        <v>10622000</v>
      </c>
      <c r="G545" s="493">
        <v>10935714.2857143</v>
      </c>
      <c r="H545" s="493">
        <v>7</v>
      </c>
    </row>
    <row r="546" spans="2:8" x14ac:dyDescent="0.25">
      <c r="B546" s="493">
        <v>4</v>
      </c>
      <c r="C546" s="493" t="s">
        <v>11</v>
      </c>
      <c r="D546" s="493" t="s">
        <v>84</v>
      </c>
      <c r="E546" s="493" t="s">
        <v>1011</v>
      </c>
      <c r="F546" s="493">
        <v>11625000</v>
      </c>
      <c r="G546" s="493">
        <v>11925000</v>
      </c>
      <c r="H546" s="493">
        <v>2</v>
      </c>
    </row>
    <row r="547" spans="2:8" x14ac:dyDescent="0.25">
      <c r="B547" s="493">
        <v>4</v>
      </c>
      <c r="C547" s="493" t="s">
        <v>11</v>
      </c>
      <c r="D547" s="493" t="s">
        <v>84</v>
      </c>
      <c r="E547" s="493" t="s">
        <v>950</v>
      </c>
      <c r="F547" s="493">
        <v>10075000</v>
      </c>
      <c r="G547" s="493">
        <v>11891666.6666667</v>
      </c>
      <c r="H547" s="493">
        <v>6</v>
      </c>
    </row>
    <row r="548" spans="2:8" x14ac:dyDescent="0.25">
      <c r="B548" s="493">
        <v>4</v>
      </c>
      <c r="C548" s="493" t="s">
        <v>11</v>
      </c>
      <c r="D548" s="493" t="s">
        <v>84</v>
      </c>
      <c r="E548" s="493" t="s">
        <v>901</v>
      </c>
      <c r="F548" s="493">
        <v>9171500</v>
      </c>
      <c r="G548" s="493">
        <v>9600000</v>
      </c>
      <c r="H548" s="493">
        <v>2</v>
      </c>
    </row>
    <row r="549" spans="2:8" x14ac:dyDescent="0.25">
      <c r="B549" s="493">
        <v>4</v>
      </c>
      <c r="C549" s="493" t="s">
        <v>11</v>
      </c>
      <c r="D549" s="493" t="s">
        <v>523</v>
      </c>
      <c r="E549" s="493" t="s">
        <v>1160</v>
      </c>
      <c r="F549" s="493">
        <v>13950000</v>
      </c>
      <c r="G549" s="493">
        <v>14250000</v>
      </c>
      <c r="H549" s="493">
        <v>1</v>
      </c>
    </row>
    <row r="550" spans="2:8" x14ac:dyDescent="0.25">
      <c r="B550" s="493">
        <v>4</v>
      </c>
      <c r="C550" s="493" t="s">
        <v>11</v>
      </c>
      <c r="D550" s="493" t="s">
        <v>523</v>
      </c>
      <c r="E550" s="493" t="s">
        <v>1012</v>
      </c>
      <c r="F550" s="493">
        <v>9240500</v>
      </c>
      <c r="G550" s="493">
        <v>9600000</v>
      </c>
      <c r="H550" s="493">
        <v>2</v>
      </c>
    </row>
    <row r="551" spans="2:8" x14ac:dyDescent="0.25">
      <c r="B551" s="493">
        <v>4</v>
      </c>
      <c r="C551" s="493" t="s">
        <v>11</v>
      </c>
      <c r="D551" s="493" t="s">
        <v>99</v>
      </c>
      <c r="E551" s="493" t="s">
        <v>800</v>
      </c>
      <c r="F551" s="493">
        <v>9263500</v>
      </c>
      <c r="G551" s="493">
        <v>13281276.16</v>
      </c>
      <c r="H551" s="493">
        <v>2</v>
      </c>
    </row>
    <row r="552" spans="2:8" x14ac:dyDescent="0.25">
      <c r="B552" s="493">
        <v>4</v>
      </c>
      <c r="C552" s="493" t="s">
        <v>11</v>
      </c>
      <c r="D552" s="493" t="s">
        <v>99</v>
      </c>
      <c r="E552" s="493" t="s">
        <v>1275</v>
      </c>
      <c r="F552" s="493">
        <v>13950000</v>
      </c>
      <c r="G552" s="493">
        <v>14250000</v>
      </c>
      <c r="H552" s="493">
        <v>1</v>
      </c>
    </row>
    <row r="553" spans="2:8" x14ac:dyDescent="0.25">
      <c r="B553" s="493">
        <v>4</v>
      </c>
      <c r="C553" s="493" t="s">
        <v>11</v>
      </c>
      <c r="D553" s="493" t="s">
        <v>99</v>
      </c>
      <c r="E553" s="493" t="s">
        <v>1013</v>
      </c>
      <c r="F553" s="493">
        <v>9182000</v>
      </c>
      <c r="G553" s="493">
        <v>9600000</v>
      </c>
      <c r="H553" s="493">
        <v>1</v>
      </c>
    </row>
    <row r="554" spans="2:8" x14ac:dyDescent="0.25">
      <c r="B554" s="493">
        <v>4</v>
      </c>
      <c r="C554" s="493" t="s">
        <v>11</v>
      </c>
      <c r="D554" s="493" t="s">
        <v>951</v>
      </c>
      <c r="E554" s="493" t="s">
        <v>1014</v>
      </c>
      <c r="F554" s="493">
        <v>9241000</v>
      </c>
      <c r="G554" s="493">
        <v>9660000</v>
      </c>
      <c r="H554" s="493">
        <v>1</v>
      </c>
    </row>
    <row r="555" spans="2:8" x14ac:dyDescent="0.25">
      <c r="B555" s="493">
        <v>4</v>
      </c>
      <c r="C555" s="493" t="s">
        <v>12</v>
      </c>
      <c r="D555" s="493" t="s">
        <v>12</v>
      </c>
      <c r="E555" s="493" t="s">
        <v>959</v>
      </c>
      <c r="F555" s="493">
        <v>7909000</v>
      </c>
      <c r="G555" s="493">
        <v>41609000</v>
      </c>
      <c r="H555" s="493">
        <v>1</v>
      </c>
    </row>
    <row r="556" spans="2:8" x14ac:dyDescent="0.25">
      <c r="B556" s="493">
        <v>4</v>
      </c>
      <c r="C556" s="493" t="s">
        <v>12</v>
      </c>
      <c r="D556" s="493" t="s">
        <v>12</v>
      </c>
      <c r="E556" s="493" t="s">
        <v>1040</v>
      </c>
      <c r="F556" s="493">
        <v>8161000</v>
      </c>
      <c r="G556" s="493">
        <v>59915000</v>
      </c>
      <c r="H556" s="493">
        <v>1</v>
      </c>
    </row>
    <row r="557" spans="2:8" x14ac:dyDescent="0.25">
      <c r="B557" s="493">
        <v>4</v>
      </c>
      <c r="C557" s="493" t="s">
        <v>12</v>
      </c>
      <c r="D557" s="493" t="s">
        <v>12</v>
      </c>
      <c r="E557" s="493" t="s">
        <v>1364</v>
      </c>
      <c r="F557" s="493">
        <v>8497000</v>
      </c>
      <c r="G557" s="493">
        <v>9600000</v>
      </c>
      <c r="H557" s="493">
        <v>2</v>
      </c>
    </row>
    <row r="558" spans="2:8" x14ac:dyDescent="0.25">
      <c r="B558" s="493">
        <v>4</v>
      </c>
      <c r="C558" s="493" t="s">
        <v>12</v>
      </c>
      <c r="D558" s="493" t="s">
        <v>376</v>
      </c>
      <c r="E558" s="493" t="s">
        <v>1321</v>
      </c>
      <c r="F558" s="493">
        <v>8203000</v>
      </c>
      <c r="G558" s="493">
        <v>43617694.909999996</v>
      </c>
      <c r="H558" s="493">
        <v>1</v>
      </c>
    </row>
    <row r="559" spans="2:8" x14ac:dyDescent="0.25">
      <c r="B559" s="493">
        <v>4</v>
      </c>
      <c r="C559" s="493" t="s">
        <v>12</v>
      </c>
      <c r="D559" s="493" t="s">
        <v>1265</v>
      </c>
      <c r="E559" s="493" t="s">
        <v>1361</v>
      </c>
      <c r="F559" s="493">
        <v>7825000</v>
      </c>
      <c r="G559" s="493">
        <v>36924845</v>
      </c>
      <c r="H559" s="493">
        <v>1</v>
      </c>
    </row>
    <row r="560" spans="2:8" x14ac:dyDescent="0.25">
      <c r="B560" s="493">
        <v>4</v>
      </c>
      <c r="C560" s="493" t="s">
        <v>12</v>
      </c>
      <c r="D560" s="493" t="s">
        <v>531</v>
      </c>
      <c r="E560" s="493" t="s">
        <v>1304</v>
      </c>
      <c r="F560" s="493">
        <v>9293000</v>
      </c>
      <c r="G560" s="493">
        <v>9600000</v>
      </c>
      <c r="H560" s="493">
        <v>1</v>
      </c>
    </row>
    <row r="561" spans="2:8" x14ac:dyDescent="0.25">
      <c r="B561" s="493">
        <v>4</v>
      </c>
      <c r="C561" s="493" t="s">
        <v>12</v>
      </c>
      <c r="D561" s="493" t="s">
        <v>85</v>
      </c>
      <c r="E561" s="493" t="s">
        <v>85</v>
      </c>
      <c r="F561" s="493">
        <v>9300000</v>
      </c>
      <c r="G561" s="493">
        <v>9600000</v>
      </c>
      <c r="H561" s="493">
        <v>1</v>
      </c>
    </row>
    <row r="562" spans="2:8" x14ac:dyDescent="0.25">
      <c r="B562" s="493">
        <v>4</v>
      </c>
      <c r="C562" s="493" t="s">
        <v>12</v>
      </c>
      <c r="D562" s="493" t="s">
        <v>85</v>
      </c>
      <c r="E562" s="493" t="s">
        <v>1015</v>
      </c>
      <c r="F562" s="493">
        <v>9300000</v>
      </c>
      <c r="G562" s="493">
        <v>9685054.9450000003</v>
      </c>
      <c r="H562" s="493">
        <v>2</v>
      </c>
    </row>
    <row r="563" spans="2:8" x14ac:dyDescent="0.25">
      <c r="B563" s="493">
        <v>4</v>
      </c>
      <c r="C563" s="493" t="s">
        <v>12</v>
      </c>
      <c r="D563" s="493" t="s">
        <v>85</v>
      </c>
      <c r="E563" s="493" t="s">
        <v>1293</v>
      </c>
      <c r="F563" s="493">
        <v>9300000</v>
      </c>
      <c r="G563" s="493">
        <v>9600000</v>
      </c>
      <c r="H563" s="493">
        <v>1</v>
      </c>
    </row>
    <row r="564" spans="2:8" x14ac:dyDescent="0.25">
      <c r="B564" s="493">
        <v>4</v>
      </c>
      <c r="C564" s="493" t="s">
        <v>12</v>
      </c>
      <c r="D564" s="493" t="s">
        <v>881</v>
      </c>
      <c r="E564" s="493" t="s">
        <v>1109</v>
      </c>
      <c r="F564" s="493">
        <v>6880500</v>
      </c>
      <c r="G564" s="493">
        <v>35568000</v>
      </c>
      <c r="H564" s="493">
        <v>2</v>
      </c>
    </row>
    <row r="565" spans="2:8" x14ac:dyDescent="0.25">
      <c r="B565" s="493">
        <v>4</v>
      </c>
      <c r="C565" s="493" t="s">
        <v>12</v>
      </c>
      <c r="D565" s="493" t="s">
        <v>882</v>
      </c>
      <c r="E565" s="493" t="s">
        <v>800</v>
      </c>
      <c r="F565" s="493">
        <v>7616500</v>
      </c>
      <c r="G565" s="493">
        <v>46062771.282499999</v>
      </c>
      <c r="H565" s="493">
        <v>4</v>
      </c>
    </row>
    <row r="566" spans="2:8" x14ac:dyDescent="0.25">
      <c r="B566" s="493">
        <v>4</v>
      </c>
      <c r="C566" s="493" t="s">
        <v>12</v>
      </c>
      <c r="D566" s="493" t="s">
        <v>952</v>
      </c>
      <c r="E566" s="493" t="s">
        <v>1373</v>
      </c>
      <c r="F566" s="493">
        <v>8287000</v>
      </c>
      <c r="G566" s="493">
        <v>8629000</v>
      </c>
      <c r="H566" s="493">
        <v>1</v>
      </c>
    </row>
    <row r="567" spans="2:8" x14ac:dyDescent="0.25">
      <c r="B567" s="493">
        <v>4</v>
      </c>
      <c r="C567" s="493" t="s">
        <v>13</v>
      </c>
      <c r="D567" s="493" t="s">
        <v>106</v>
      </c>
      <c r="E567" s="493" t="s">
        <v>1249</v>
      </c>
      <c r="F567" s="493">
        <v>11939846.153846201</v>
      </c>
      <c r="G567" s="493">
        <v>12362230.789999999</v>
      </c>
      <c r="H567" s="493">
        <v>13</v>
      </c>
    </row>
    <row r="568" spans="2:8" x14ac:dyDescent="0.25">
      <c r="B568" s="493">
        <v>4</v>
      </c>
      <c r="C568" s="493" t="s">
        <v>13</v>
      </c>
      <c r="D568" s="493" t="s">
        <v>106</v>
      </c>
      <c r="E568" s="493" t="s">
        <v>621</v>
      </c>
      <c r="F568" s="493">
        <v>9029200</v>
      </c>
      <c r="G568" s="493">
        <v>9600000</v>
      </c>
      <c r="H568" s="493">
        <v>5</v>
      </c>
    </row>
    <row r="569" spans="2:8" x14ac:dyDescent="0.25">
      <c r="B569" s="493">
        <v>4</v>
      </c>
      <c r="C569" s="493" t="s">
        <v>13</v>
      </c>
      <c r="D569" s="493" t="s">
        <v>106</v>
      </c>
      <c r="E569" s="493" t="s">
        <v>529</v>
      </c>
      <c r="F569" s="493">
        <v>12423750</v>
      </c>
      <c r="G569" s="493">
        <v>12863718.238125</v>
      </c>
      <c r="H569" s="493">
        <v>16</v>
      </c>
    </row>
    <row r="570" spans="2:8" x14ac:dyDescent="0.25">
      <c r="B570" s="493">
        <v>4</v>
      </c>
      <c r="C570" s="493" t="s">
        <v>73</v>
      </c>
      <c r="D570" s="493" t="s">
        <v>890</v>
      </c>
      <c r="E570" s="493" t="s">
        <v>890</v>
      </c>
      <c r="F570" s="493">
        <v>9273000</v>
      </c>
      <c r="G570" s="493">
        <v>9830000</v>
      </c>
      <c r="H570" s="493">
        <v>1</v>
      </c>
    </row>
    <row r="571" spans="2:8" x14ac:dyDescent="0.25">
      <c r="B571" s="493">
        <v>4</v>
      </c>
      <c r="C571" s="493" t="s">
        <v>73</v>
      </c>
      <c r="D571" s="493" t="s">
        <v>86</v>
      </c>
      <c r="E571" s="493" t="s">
        <v>86</v>
      </c>
      <c r="F571" s="493">
        <v>13950000</v>
      </c>
      <c r="G571" s="493">
        <v>14250000</v>
      </c>
      <c r="H571" s="493">
        <v>1</v>
      </c>
    </row>
    <row r="572" spans="2:8" x14ac:dyDescent="0.25">
      <c r="B572" s="493">
        <v>4</v>
      </c>
      <c r="C572" s="493" t="s">
        <v>73</v>
      </c>
      <c r="D572" s="493" t="s">
        <v>86</v>
      </c>
      <c r="E572" s="493" t="s">
        <v>1279</v>
      </c>
      <c r="F572" s="493">
        <v>9254000</v>
      </c>
      <c r="G572" s="493">
        <v>9600000</v>
      </c>
      <c r="H572" s="493">
        <v>1</v>
      </c>
    </row>
    <row r="573" spans="2:8" x14ac:dyDescent="0.25">
      <c r="B573" s="493">
        <v>4</v>
      </c>
      <c r="C573" s="493" t="s">
        <v>73</v>
      </c>
      <c r="D573" s="493" t="s">
        <v>794</v>
      </c>
      <c r="E573" s="493" t="s">
        <v>794</v>
      </c>
      <c r="F573" s="493">
        <v>10850000</v>
      </c>
      <c r="G573" s="493">
        <v>11150000</v>
      </c>
      <c r="H573" s="493">
        <v>3</v>
      </c>
    </row>
    <row r="574" spans="2:8" x14ac:dyDescent="0.25">
      <c r="B574" s="493">
        <v>4</v>
      </c>
      <c r="C574" s="493" t="s">
        <v>73</v>
      </c>
      <c r="D574" s="493" t="s">
        <v>665</v>
      </c>
      <c r="E574" s="493" t="s">
        <v>1034</v>
      </c>
      <c r="F574" s="493">
        <v>9300000</v>
      </c>
      <c r="G574" s="493">
        <v>9600000</v>
      </c>
      <c r="H574" s="493">
        <v>1</v>
      </c>
    </row>
    <row r="575" spans="2:8" x14ac:dyDescent="0.25">
      <c r="B575" s="493">
        <v>4</v>
      </c>
      <c r="C575" s="493" t="s">
        <v>73</v>
      </c>
      <c r="D575" s="493" t="s">
        <v>665</v>
      </c>
      <c r="E575" s="493" t="s">
        <v>682</v>
      </c>
      <c r="F575" s="493">
        <v>6975000</v>
      </c>
      <c r="G575" s="493">
        <v>11825000</v>
      </c>
      <c r="H575" s="493">
        <v>2</v>
      </c>
    </row>
    <row r="576" spans="2:8" x14ac:dyDescent="0.25">
      <c r="B576" s="493">
        <v>4</v>
      </c>
      <c r="C576" s="493" t="s">
        <v>74</v>
      </c>
      <c r="D576" s="493" t="s">
        <v>72</v>
      </c>
      <c r="E576" s="493" t="s">
        <v>1042</v>
      </c>
      <c r="F576" s="493">
        <v>7993000</v>
      </c>
      <c r="G576" s="493">
        <v>9600000</v>
      </c>
      <c r="H576" s="493">
        <v>1</v>
      </c>
    </row>
    <row r="577" spans="2:8" x14ac:dyDescent="0.25">
      <c r="B577" s="493">
        <v>4</v>
      </c>
      <c r="C577" s="493" t="s">
        <v>74</v>
      </c>
      <c r="D577" s="493" t="s">
        <v>72</v>
      </c>
      <c r="E577" s="493" t="s">
        <v>796</v>
      </c>
      <c r="F577" s="493">
        <v>13950000</v>
      </c>
      <c r="G577" s="493">
        <v>14250000</v>
      </c>
      <c r="H577" s="493">
        <v>1</v>
      </c>
    </row>
    <row r="578" spans="2:8" x14ac:dyDescent="0.25">
      <c r="B578" s="493">
        <v>4</v>
      </c>
      <c r="C578" s="493" t="s">
        <v>74</v>
      </c>
      <c r="D578" s="493" t="s">
        <v>72</v>
      </c>
      <c r="E578" s="493" t="s">
        <v>885</v>
      </c>
      <c r="F578" s="493">
        <v>13950000</v>
      </c>
      <c r="G578" s="493">
        <v>14345000</v>
      </c>
      <c r="H578" s="493">
        <v>1</v>
      </c>
    </row>
    <row r="579" spans="2:8" x14ac:dyDescent="0.25">
      <c r="B579" s="493">
        <v>4</v>
      </c>
      <c r="C579" s="493" t="s">
        <v>74</v>
      </c>
      <c r="D579" s="493" t="s">
        <v>75</v>
      </c>
      <c r="E579" s="493" t="s">
        <v>903</v>
      </c>
      <c r="F579" s="493">
        <v>12400000</v>
      </c>
      <c r="G579" s="493">
        <v>12700000</v>
      </c>
      <c r="H579" s="493">
        <v>3</v>
      </c>
    </row>
    <row r="580" spans="2:8" x14ac:dyDescent="0.25">
      <c r="B580" s="493">
        <v>4</v>
      </c>
      <c r="C580" s="493" t="s">
        <v>74</v>
      </c>
      <c r="D580" s="493" t="s">
        <v>75</v>
      </c>
      <c r="E580" s="493" t="s">
        <v>1430</v>
      </c>
      <c r="F580" s="493">
        <v>12400000</v>
      </c>
      <c r="G580" s="493">
        <v>12700000</v>
      </c>
      <c r="H580" s="493">
        <v>3</v>
      </c>
    </row>
    <row r="581" spans="2:8" x14ac:dyDescent="0.25">
      <c r="B581" s="493">
        <v>4</v>
      </c>
      <c r="C581" s="493" t="s">
        <v>74</v>
      </c>
      <c r="D581" s="493" t="s">
        <v>954</v>
      </c>
      <c r="E581" s="493" t="s">
        <v>954</v>
      </c>
      <c r="F581" s="493">
        <v>13950000</v>
      </c>
      <c r="G581" s="493">
        <v>14250000</v>
      </c>
      <c r="H581" s="493">
        <v>1</v>
      </c>
    </row>
    <row r="582" spans="2:8" x14ac:dyDescent="0.25">
      <c r="B582" s="493">
        <v>4</v>
      </c>
      <c r="C582" s="493" t="s">
        <v>74</v>
      </c>
      <c r="D582" s="493" t="s">
        <v>97</v>
      </c>
      <c r="E582" s="493" t="s">
        <v>97</v>
      </c>
      <c r="F582" s="493">
        <v>13950000</v>
      </c>
      <c r="G582" s="493">
        <v>14250000</v>
      </c>
      <c r="H582" s="493">
        <v>1</v>
      </c>
    </row>
    <row r="583" spans="2:8" x14ac:dyDescent="0.25">
      <c r="B583" s="493">
        <v>4</v>
      </c>
      <c r="C583" s="493" t="s">
        <v>74</v>
      </c>
      <c r="D583" s="493" t="s">
        <v>97</v>
      </c>
      <c r="E583" s="493" t="s">
        <v>603</v>
      </c>
      <c r="F583" s="493">
        <v>13950000</v>
      </c>
      <c r="G583" s="493">
        <v>14285000</v>
      </c>
      <c r="H583" s="493">
        <v>3</v>
      </c>
    </row>
    <row r="584" spans="2:8" x14ac:dyDescent="0.25">
      <c r="B584" s="493">
        <v>4</v>
      </c>
      <c r="C584" s="493" t="s">
        <v>74</v>
      </c>
      <c r="D584" s="493" t="s">
        <v>97</v>
      </c>
      <c r="E584" s="493" t="s">
        <v>1252</v>
      </c>
      <c r="F584" s="493">
        <v>9300000</v>
      </c>
      <c r="G584" s="493">
        <v>9600000</v>
      </c>
      <c r="H584" s="493">
        <v>1</v>
      </c>
    </row>
    <row r="585" spans="2:8" x14ac:dyDescent="0.25">
      <c r="B585" s="493">
        <v>4</v>
      </c>
      <c r="C585" s="493" t="s">
        <v>74</v>
      </c>
      <c r="D585" s="493" t="s">
        <v>87</v>
      </c>
      <c r="E585" s="493" t="s">
        <v>892</v>
      </c>
      <c r="F585" s="493">
        <v>6975000</v>
      </c>
      <c r="G585" s="493">
        <v>11825000</v>
      </c>
      <c r="H585" s="493">
        <v>2</v>
      </c>
    </row>
    <row r="586" spans="2:8" x14ac:dyDescent="0.25">
      <c r="B586" s="493">
        <v>4</v>
      </c>
      <c r="C586" s="493" t="s">
        <v>74</v>
      </c>
      <c r="D586" s="493" t="s">
        <v>87</v>
      </c>
      <c r="E586" s="493" t="s">
        <v>1027</v>
      </c>
      <c r="F586" s="493">
        <v>13950000</v>
      </c>
      <c r="G586" s="493">
        <v>14250000</v>
      </c>
      <c r="H586" s="493">
        <v>1</v>
      </c>
    </row>
    <row r="587" spans="2:8" x14ac:dyDescent="0.25">
      <c r="B587" s="493">
        <v>4</v>
      </c>
      <c r="C587" s="493" t="s">
        <v>74</v>
      </c>
      <c r="D587" s="493" t="s">
        <v>87</v>
      </c>
      <c r="E587" s="493" t="s">
        <v>1043</v>
      </c>
      <c r="F587" s="493">
        <v>13950000</v>
      </c>
      <c r="G587" s="493">
        <v>14250000</v>
      </c>
      <c r="H587" s="493">
        <v>2</v>
      </c>
    </row>
    <row r="588" spans="2:8" x14ac:dyDescent="0.25">
      <c r="B588" s="493">
        <v>4</v>
      </c>
      <c r="C588" s="493" t="s">
        <v>74</v>
      </c>
      <c r="D588" s="493" t="s">
        <v>87</v>
      </c>
      <c r="E588" s="493" t="s">
        <v>1280</v>
      </c>
      <c r="F588" s="493">
        <v>13950000</v>
      </c>
      <c r="G588" s="493">
        <v>14250000</v>
      </c>
      <c r="H588" s="493">
        <v>2</v>
      </c>
    </row>
    <row r="589" spans="2:8" x14ac:dyDescent="0.25">
      <c r="B589" s="493">
        <v>4</v>
      </c>
      <c r="C589" s="493" t="s">
        <v>74</v>
      </c>
      <c r="D589" s="493" t="s">
        <v>785</v>
      </c>
      <c r="E589" s="493" t="s">
        <v>785</v>
      </c>
      <c r="F589" s="493">
        <v>10834333.3333333</v>
      </c>
      <c r="G589" s="493">
        <v>11150000</v>
      </c>
      <c r="H589" s="493">
        <v>3</v>
      </c>
    </row>
    <row r="590" spans="2:8" x14ac:dyDescent="0.25">
      <c r="B590" s="493">
        <v>4</v>
      </c>
      <c r="C590" s="493" t="s">
        <v>74</v>
      </c>
      <c r="D590" s="493" t="s">
        <v>786</v>
      </c>
      <c r="E590" s="493" t="s">
        <v>955</v>
      </c>
      <c r="F590" s="493">
        <v>7070000</v>
      </c>
      <c r="G590" s="493">
        <v>23820000</v>
      </c>
      <c r="H590" s="493">
        <v>1</v>
      </c>
    </row>
    <row r="591" spans="2:8" x14ac:dyDescent="0.25">
      <c r="B591" s="493">
        <v>4</v>
      </c>
      <c r="C591" s="493" t="s">
        <v>74</v>
      </c>
      <c r="D591" s="493" t="s">
        <v>786</v>
      </c>
      <c r="E591" s="493" t="s">
        <v>908</v>
      </c>
      <c r="F591" s="493">
        <v>10230000</v>
      </c>
      <c r="G591" s="493">
        <v>13320000</v>
      </c>
      <c r="H591" s="493">
        <v>5</v>
      </c>
    </row>
    <row r="592" spans="2:8" x14ac:dyDescent="0.25">
      <c r="B592" s="493">
        <v>4</v>
      </c>
      <c r="C592" s="493" t="s">
        <v>74</v>
      </c>
      <c r="D592" s="493" t="s">
        <v>786</v>
      </c>
      <c r="E592" s="493" t="s">
        <v>1253</v>
      </c>
      <c r="F592" s="493">
        <v>11625000</v>
      </c>
      <c r="G592" s="493">
        <v>11925000</v>
      </c>
      <c r="H592" s="493">
        <v>2</v>
      </c>
    </row>
    <row r="593" spans="2:8" x14ac:dyDescent="0.25">
      <c r="B593" s="493">
        <v>4</v>
      </c>
      <c r="C593" s="493" t="s">
        <v>74</v>
      </c>
      <c r="D593" s="493" t="s">
        <v>1028</v>
      </c>
      <c r="E593" s="493" t="s">
        <v>1365</v>
      </c>
      <c r="F593" s="493">
        <v>9214000</v>
      </c>
      <c r="G593" s="493">
        <v>9600000</v>
      </c>
      <c r="H593" s="493">
        <v>1</v>
      </c>
    </row>
    <row r="594" spans="2:8" x14ac:dyDescent="0.25">
      <c r="B594" s="493">
        <v>4</v>
      </c>
      <c r="C594" s="493" t="s">
        <v>74</v>
      </c>
      <c r="D594" s="493" t="s">
        <v>1018</v>
      </c>
      <c r="E594" s="493" t="s">
        <v>1018</v>
      </c>
      <c r="F594" s="493">
        <v>11605000</v>
      </c>
      <c r="G594" s="493">
        <v>11925000</v>
      </c>
      <c r="H594" s="493">
        <v>2</v>
      </c>
    </row>
    <row r="595" spans="2:8" x14ac:dyDescent="0.25">
      <c r="B595" s="493">
        <v>4</v>
      </c>
      <c r="C595" s="493" t="s">
        <v>105</v>
      </c>
      <c r="D595" s="493" t="s">
        <v>105</v>
      </c>
      <c r="E595" s="493" t="s">
        <v>105</v>
      </c>
      <c r="F595" s="493">
        <v>12076333.3333333</v>
      </c>
      <c r="G595" s="493">
        <v>12393000</v>
      </c>
      <c r="H595" s="493">
        <v>3</v>
      </c>
    </row>
    <row r="596" spans="2:8" x14ac:dyDescent="0.25">
      <c r="B596" s="493">
        <v>4</v>
      </c>
      <c r="C596" s="493" t="s">
        <v>105</v>
      </c>
      <c r="D596" s="493" t="s">
        <v>105</v>
      </c>
      <c r="E596" s="493" t="s">
        <v>907</v>
      </c>
      <c r="F596" s="493">
        <v>6975000</v>
      </c>
      <c r="G596" s="493">
        <v>14250000</v>
      </c>
      <c r="H596" s="493">
        <v>2</v>
      </c>
    </row>
    <row r="597" spans="2:8" x14ac:dyDescent="0.25">
      <c r="B597" s="493">
        <v>4</v>
      </c>
      <c r="C597" s="493" t="s">
        <v>105</v>
      </c>
      <c r="D597" s="493" t="s">
        <v>107</v>
      </c>
      <c r="E597" s="493" t="s">
        <v>110</v>
      </c>
      <c r="F597" s="493">
        <v>10010000</v>
      </c>
      <c r="G597" s="493">
        <v>10717666.8333333</v>
      </c>
      <c r="H597" s="493">
        <v>6</v>
      </c>
    </row>
    <row r="598" spans="2:8" x14ac:dyDescent="0.25">
      <c r="B598" s="493">
        <v>4</v>
      </c>
      <c r="C598" s="493" t="s">
        <v>105</v>
      </c>
      <c r="D598" s="493" t="s">
        <v>107</v>
      </c>
      <c r="E598" s="493" t="s">
        <v>531</v>
      </c>
      <c r="F598" s="493">
        <v>12079400</v>
      </c>
      <c r="G598" s="493">
        <v>12390000</v>
      </c>
      <c r="H598" s="493">
        <v>5</v>
      </c>
    </row>
    <row r="599" spans="2:8" x14ac:dyDescent="0.25">
      <c r="B599" s="493">
        <v>4</v>
      </c>
      <c r="C599" s="493" t="s">
        <v>105</v>
      </c>
      <c r="D599" s="493" t="s">
        <v>107</v>
      </c>
      <c r="E599" s="493" t="s">
        <v>76</v>
      </c>
      <c r="F599" s="493">
        <v>10117363.636363599</v>
      </c>
      <c r="G599" s="493">
        <v>12173272.727272701</v>
      </c>
      <c r="H599" s="493">
        <v>11</v>
      </c>
    </row>
    <row r="600" spans="2:8" x14ac:dyDescent="0.25">
      <c r="B600" s="493">
        <v>4</v>
      </c>
      <c r="C600" s="493" t="s">
        <v>105</v>
      </c>
      <c r="D600" s="493" t="s">
        <v>107</v>
      </c>
      <c r="E600" s="493" t="s">
        <v>92</v>
      </c>
      <c r="F600" s="493">
        <v>12216333.3333333</v>
      </c>
      <c r="G600" s="493">
        <v>12516333.3333333</v>
      </c>
      <c r="H600" s="493">
        <v>3</v>
      </c>
    </row>
    <row r="601" spans="2:8" x14ac:dyDescent="0.25">
      <c r="B601" s="493">
        <v>4</v>
      </c>
      <c r="C601" s="493" t="s">
        <v>105</v>
      </c>
      <c r="D601" s="493" t="s">
        <v>107</v>
      </c>
      <c r="E601" s="493" t="s">
        <v>77</v>
      </c>
      <c r="F601" s="493">
        <v>11409727.272727299</v>
      </c>
      <c r="G601" s="493">
        <v>12374272.727272701</v>
      </c>
      <c r="H601" s="493">
        <v>22</v>
      </c>
    </row>
    <row r="602" spans="2:8" x14ac:dyDescent="0.25">
      <c r="B602" s="493">
        <v>4</v>
      </c>
      <c r="C602" s="493" t="s">
        <v>105</v>
      </c>
      <c r="D602" s="493" t="s">
        <v>107</v>
      </c>
      <c r="E602" s="493" t="s">
        <v>994</v>
      </c>
      <c r="F602" s="493">
        <v>8749000</v>
      </c>
      <c r="G602" s="493">
        <v>9049000</v>
      </c>
      <c r="H602" s="493">
        <v>1</v>
      </c>
    </row>
    <row r="603" spans="2:8" x14ac:dyDescent="0.25">
      <c r="B603" s="493">
        <v>4</v>
      </c>
      <c r="C603" s="493" t="s">
        <v>105</v>
      </c>
      <c r="D603" s="493" t="s">
        <v>884</v>
      </c>
      <c r="E603" s="493" t="s">
        <v>884</v>
      </c>
      <c r="F603" s="493">
        <v>10195125</v>
      </c>
      <c r="G603" s="493">
        <v>10753500</v>
      </c>
      <c r="H603" s="493">
        <v>8</v>
      </c>
    </row>
    <row r="604" spans="2:8" x14ac:dyDescent="0.25">
      <c r="B604" s="493">
        <v>4</v>
      </c>
      <c r="C604" s="493" t="s">
        <v>105</v>
      </c>
      <c r="D604" s="493" t="s">
        <v>884</v>
      </c>
      <c r="E604" s="493" t="s">
        <v>1255</v>
      </c>
      <c r="F604" s="493">
        <v>13950000</v>
      </c>
      <c r="G604" s="493">
        <v>14250000</v>
      </c>
      <c r="H604" s="493">
        <v>1</v>
      </c>
    </row>
    <row r="605" spans="2:8" x14ac:dyDescent="0.25">
      <c r="B605" s="493">
        <v>4</v>
      </c>
      <c r="C605" s="493" t="s">
        <v>105</v>
      </c>
      <c r="D605" s="493" t="s">
        <v>884</v>
      </c>
      <c r="E605" s="493" t="s">
        <v>1256</v>
      </c>
      <c r="F605" s="493">
        <v>10022666.6666667</v>
      </c>
      <c r="G605" s="493">
        <v>11150000</v>
      </c>
      <c r="H605" s="493">
        <v>3</v>
      </c>
    </row>
    <row r="606" spans="2:8" x14ac:dyDescent="0.25">
      <c r="B606" s="493">
        <v>4</v>
      </c>
      <c r="C606" s="493" t="s">
        <v>105</v>
      </c>
      <c r="D606" s="493" t="s">
        <v>884</v>
      </c>
      <c r="E606" s="493" t="s">
        <v>1257</v>
      </c>
      <c r="F606" s="493">
        <v>13020000</v>
      </c>
      <c r="G606" s="493">
        <v>13407652.544</v>
      </c>
      <c r="H606" s="493">
        <v>5</v>
      </c>
    </row>
    <row r="607" spans="2:8" x14ac:dyDescent="0.25">
      <c r="B607" s="493">
        <v>4</v>
      </c>
      <c r="C607" s="493" t="s">
        <v>105</v>
      </c>
      <c r="D607" s="493" t="s">
        <v>884</v>
      </c>
      <c r="E607" s="493" t="s">
        <v>911</v>
      </c>
      <c r="F607" s="493">
        <v>12034333.3333333</v>
      </c>
      <c r="G607" s="493">
        <v>12733333.3333333</v>
      </c>
      <c r="H607" s="493">
        <v>3</v>
      </c>
    </row>
    <row r="608" spans="2:8" x14ac:dyDescent="0.25">
      <c r="B608" s="493">
        <v>4</v>
      </c>
      <c r="C608" s="493" t="s">
        <v>105</v>
      </c>
      <c r="D608" s="493" t="s">
        <v>884</v>
      </c>
      <c r="E608" s="493" t="s">
        <v>904</v>
      </c>
      <c r="F608" s="493">
        <v>12774250</v>
      </c>
      <c r="G608" s="493">
        <v>13140574.307499999</v>
      </c>
      <c r="H608" s="493">
        <v>4</v>
      </c>
    </row>
    <row r="609" spans="2:8" x14ac:dyDescent="0.25">
      <c r="B609" s="493">
        <v>4</v>
      </c>
      <c r="C609" s="493" t="s">
        <v>105</v>
      </c>
      <c r="D609" s="493" t="s">
        <v>488</v>
      </c>
      <c r="E609" s="493" t="s">
        <v>905</v>
      </c>
      <c r="F609" s="493">
        <v>9300000</v>
      </c>
      <c r="G609" s="493">
        <v>9600000</v>
      </c>
      <c r="H609" s="493">
        <v>1</v>
      </c>
    </row>
    <row r="610" spans="2:8" x14ac:dyDescent="0.25">
      <c r="B610" s="493">
        <v>4</v>
      </c>
      <c r="C610" s="493" t="s">
        <v>105</v>
      </c>
      <c r="D610" s="493" t="s">
        <v>488</v>
      </c>
      <c r="E610" s="493" t="s">
        <v>1019</v>
      </c>
      <c r="F610" s="493">
        <v>13950000</v>
      </c>
      <c r="G610" s="493">
        <v>14250000</v>
      </c>
      <c r="H610" s="493">
        <v>1</v>
      </c>
    </row>
    <row r="611" spans="2:8" x14ac:dyDescent="0.25">
      <c r="B611" s="493">
        <v>4</v>
      </c>
      <c r="C611" s="493" t="s">
        <v>105</v>
      </c>
      <c r="D611" s="493" t="s">
        <v>488</v>
      </c>
      <c r="E611" s="493" t="s">
        <v>1204</v>
      </c>
      <c r="F611" s="493">
        <v>13950000</v>
      </c>
      <c r="G611" s="493">
        <v>14300000</v>
      </c>
      <c r="H611" s="493">
        <v>1</v>
      </c>
    </row>
    <row r="612" spans="2:8" x14ac:dyDescent="0.25">
      <c r="B612" s="493">
        <v>4</v>
      </c>
      <c r="C612" s="493" t="s">
        <v>105</v>
      </c>
      <c r="D612" s="493" t="s">
        <v>514</v>
      </c>
      <c r="E612" s="493" t="s">
        <v>514</v>
      </c>
      <c r="F612" s="493">
        <v>9234500</v>
      </c>
      <c r="G612" s="493">
        <v>9534500</v>
      </c>
      <c r="H612" s="493">
        <v>2</v>
      </c>
    </row>
    <row r="613" spans="2:8" x14ac:dyDescent="0.25">
      <c r="B613" s="493">
        <v>4</v>
      </c>
      <c r="C613" s="493" t="s">
        <v>105</v>
      </c>
      <c r="D613" s="493" t="s">
        <v>514</v>
      </c>
      <c r="E613" s="493" t="s">
        <v>672</v>
      </c>
      <c r="F613" s="493">
        <v>10774888.888888899</v>
      </c>
      <c r="G613" s="493">
        <v>11150000</v>
      </c>
      <c r="H613" s="493">
        <v>9</v>
      </c>
    </row>
    <row r="614" spans="2:8" x14ac:dyDescent="0.25">
      <c r="B614" s="493">
        <v>4</v>
      </c>
      <c r="C614" s="493" t="s">
        <v>105</v>
      </c>
      <c r="D614" s="493" t="s">
        <v>514</v>
      </c>
      <c r="E614" s="493" t="s">
        <v>1036</v>
      </c>
      <c r="F614" s="493">
        <v>10186600</v>
      </c>
      <c r="G614" s="493">
        <v>13289800</v>
      </c>
      <c r="H614" s="493">
        <v>5</v>
      </c>
    </row>
    <row r="615" spans="2:8" x14ac:dyDescent="0.25">
      <c r="B615" s="493">
        <v>4</v>
      </c>
      <c r="C615" s="493" t="s">
        <v>105</v>
      </c>
      <c r="D615" s="493" t="s">
        <v>108</v>
      </c>
      <c r="E615" s="493" t="s">
        <v>108</v>
      </c>
      <c r="F615" s="493">
        <v>10074750</v>
      </c>
      <c r="G615" s="493">
        <v>10756750</v>
      </c>
      <c r="H615" s="493">
        <v>4</v>
      </c>
    </row>
    <row r="616" spans="2:8" x14ac:dyDescent="0.25">
      <c r="B616" s="493">
        <v>4</v>
      </c>
      <c r="C616" s="493" t="s">
        <v>105</v>
      </c>
      <c r="D616" s="493" t="s">
        <v>108</v>
      </c>
      <c r="E616" s="493" t="s">
        <v>1106</v>
      </c>
      <c r="F616" s="493">
        <v>13950000</v>
      </c>
      <c r="G616" s="493">
        <v>14250000</v>
      </c>
      <c r="H616" s="493">
        <v>1</v>
      </c>
    </row>
    <row r="617" spans="2:8" x14ac:dyDescent="0.25">
      <c r="B617" s="493">
        <v>4</v>
      </c>
      <c r="C617" s="493" t="s">
        <v>105</v>
      </c>
      <c r="D617" s="493" t="s">
        <v>108</v>
      </c>
      <c r="E617" s="493" t="s">
        <v>1020</v>
      </c>
      <c r="F617" s="493">
        <v>11449166.6666667</v>
      </c>
      <c r="G617" s="493">
        <v>11925000</v>
      </c>
      <c r="H617" s="493">
        <v>6</v>
      </c>
    </row>
    <row r="618" spans="2:8" x14ac:dyDescent="0.25">
      <c r="B618" s="493">
        <v>4</v>
      </c>
      <c r="C618" s="493" t="s">
        <v>105</v>
      </c>
      <c r="D618" s="493" t="s">
        <v>108</v>
      </c>
      <c r="E618" s="493" t="s">
        <v>612</v>
      </c>
      <c r="F618" s="493">
        <v>10836666.6666667</v>
      </c>
      <c r="G618" s="493">
        <v>11150000</v>
      </c>
      <c r="H618" s="493">
        <v>3</v>
      </c>
    </row>
    <row r="619" spans="2:8" x14ac:dyDescent="0.25">
      <c r="B619" s="493">
        <v>4</v>
      </c>
      <c r="C619" s="493" t="s">
        <v>105</v>
      </c>
      <c r="D619" s="493" t="s">
        <v>108</v>
      </c>
      <c r="E619" s="493" t="s">
        <v>957</v>
      </c>
      <c r="F619" s="493">
        <v>12365000</v>
      </c>
      <c r="G619" s="493">
        <v>12736666.6666667</v>
      </c>
      <c r="H619" s="493">
        <v>3</v>
      </c>
    </row>
    <row r="620" spans="2:8" x14ac:dyDescent="0.25">
      <c r="B620" s="493">
        <v>22</v>
      </c>
      <c r="C620" s="493" t="s">
        <v>103</v>
      </c>
      <c r="D620" s="493" t="s">
        <v>790</v>
      </c>
      <c r="E620" s="493" t="s">
        <v>1154</v>
      </c>
      <c r="F620" s="493">
        <v>6272000</v>
      </c>
      <c r="G620" s="493">
        <v>22572000</v>
      </c>
      <c r="H620" s="493">
        <v>1</v>
      </c>
    </row>
    <row r="621" spans="2:8" x14ac:dyDescent="0.25">
      <c r="B621" s="493">
        <v>22</v>
      </c>
      <c r="C621" s="493" t="s">
        <v>103</v>
      </c>
      <c r="D621" s="493" t="s">
        <v>1037</v>
      </c>
      <c r="E621" s="493" t="s">
        <v>1200</v>
      </c>
      <c r="F621" s="493">
        <v>6146000</v>
      </c>
      <c r="G621" s="493">
        <v>66090000</v>
      </c>
      <c r="H621" s="493">
        <v>1</v>
      </c>
    </row>
    <row r="622" spans="2:8" x14ac:dyDescent="0.25">
      <c r="B622" s="493">
        <v>22</v>
      </c>
      <c r="C622" s="493" t="s">
        <v>103</v>
      </c>
      <c r="D622" s="493" t="s">
        <v>1030</v>
      </c>
      <c r="E622" s="493" t="s">
        <v>682</v>
      </c>
      <c r="F622" s="493">
        <v>8329000</v>
      </c>
      <c r="G622" s="493">
        <v>38079000</v>
      </c>
      <c r="H622" s="493">
        <v>1</v>
      </c>
    </row>
    <row r="623" spans="2:8" x14ac:dyDescent="0.25">
      <c r="B623" s="493">
        <v>22</v>
      </c>
      <c r="C623" s="493" t="s">
        <v>11</v>
      </c>
      <c r="D623" s="493" t="s">
        <v>83</v>
      </c>
      <c r="E623" s="493" t="s">
        <v>103</v>
      </c>
      <c r="F623" s="493">
        <v>8413000</v>
      </c>
      <c r="G623" s="493">
        <v>39563000</v>
      </c>
      <c r="H623" s="493">
        <v>1</v>
      </c>
    </row>
    <row r="624" spans="2:8" x14ac:dyDescent="0.25">
      <c r="B624" s="493">
        <v>22</v>
      </c>
      <c r="C624" s="493" t="s">
        <v>12</v>
      </c>
      <c r="D624" s="493" t="s">
        <v>12</v>
      </c>
      <c r="E624" s="493" t="s">
        <v>959</v>
      </c>
      <c r="F624" s="493">
        <v>7951000</v>
      </c>
      <c r="G624" s="493">
        <v>38151000</v>
      </c>
      <c r="H624" s="493">
        <v>1</v>
      </c>
    </row>
    <row r="625" spans="2:8" x14ac:dyDescent="0.25">
      <c r="B625" s="493">
        <v>22</v>
      </c>
      <c r="C625" s="493" t="s">
        <v>12</v>
      </c>
      <c r="D625" s="493" t="s">
        <v>12</v>
      </c>
      <c r="E625" s="493" t="s">
        <v>879</v>
      </c>
      <c r="F625" s="493">
        <v>5852000</v>
      </c>
      <c r="G625" s="493">
        <v>70052000</v>
      </c>
      <c r="H625" s="493">
        <v>1</v>
      </c>
    </row>
    <row r="626" spans="2:8" x14ac:dyDescent="0.25">
      <c r="B626" s="493">
        <v>22</v>
      </c>
      <c r="C626" s="493" t="s">
        <v>12</v>
      </c>
      <c r="D626" s="493" t="s">
        <v>1265</v>
      </c>
      <c r="E626" s="493" t="s">
        <v>1441</v>
      </c>
      <c r="F626" s="493">
        <v>12205000</v>
      </c>
      <c r="G626" s="493">
        <v>25905000</v>
      </c>
      <c r="H626" s="493">
        <v>1</v>
      </c>
    </row>
    <row r="627" spans="2:8" x14ac:dyDescent="0.25">
      <c r="B627" s="493">
        <v>22</v>
      </c>
      <c r="C627" s="493" t="s">
        <v>13</v>
      </c>
      <c r="D627" s="493" t="s">
        <v>13</v>
      </c>
      <c r="E627" s="493" t="s">
        <v>1355</v>
      </c>
      <c r="F627" s="493">
        <v>8077000</v>
      </c>
      <c r="G627" s="493">
        <v>49377000</v>
      </c>
      <c r="H627" s="493">
        <v>1</v>
      </c>
    </row>
    <row r="628" spans="2:8" x14ac:dyDescent="0.25">
      <c r="B628" s="493">
        <v>27</v>
      </c>
      <c r="C628" s="493" t="s">
        <v>103</v>
      </c>
      <c r="D628" s="493" t="s">
        <v>877</v>
      </c>
      <c r="E628" s="493" t="s">
        <v>1298</v>
      </c>
      <c r="F628" s="493">
        <v>7154000</v>
      </c>
      <c r="G628" s="493">
        <v>57518000</v>
      </c>
      <c r="H628" s="493">
        <v>1</v>
      </c>
    </row>
    <row r="629" spans="2:8" x14ac:dyDescent="0.25">
      <c r="B629" s="493">
        <v>27</v>
      </c>
      <c r="C629" s="493" t="s">
        <v>103</v>
      </c>
      <c r="D629" s="493" t="s">
        <v>109</v>
      </c>
      <c r="E629" s="493" t="s">
        <v>791</v>
      </c>
      <c r="F629" s="493">
        <v>7909000</v>
      </c>
      <c r="G629" s="493">
        <v>17369000</v>
      </c>
      <c r="H629" s="493">
        <v>1</v>
      </c>
    </row>
    <row r="630" spans="2:8" x14ac:dyDescent="0.25">
      <c r="B630" s="493">
        <v>27</v>
      </c>
      <c r="C630" s="493" t="s">
        <v>11</v>
      </c>
      <c r="D630" s="493" t="s">
        <v>104</v>
      </c>
      <c r="E630" s="493" t="s">
        <v>949</v>
      </c>
      <c r="F630" s="493">
        <v>7573000</v>
      </c>
      <c r="G630" s="493">
        <v>41071000</v>
      </c>
      <c r="H630" s="493">
        <v>1</v>
      </c>
    </row>
    <row r="631" spans="2:8" x14ac:dyDescent="0.25">
      <c r="B631" s="493">
        <v>27</v>
      </c>
      <c r="C631" s="493" t="s">
        <v>11</v>
      </c>
      <c r="D631" s="493" t="s">
        <v>83</v>
      </c>
      <c r="E631" s="493" t="s">
        <v>1187</v>
      </c>
      <c r="F631" s="493">
        <v>7195500</v>
      </c>
      <c r="G631" s="493">
        <v>45497500</v>
      </c>
      <c r="H631" s="493">
        <v>2</v>
      </c>
    </row>
    <row r="632" spans="2:8" x14ac:dyDescent="0.25">
      <c r="B632" s="493">
        <v>27</v>
      </c>
      <c r="C632" s="493" t="s">
        <v>11</v>
      </c>
      <c r="D632" s="493" t="s">
        <v>83</v>
      </c>
      <c r="E632" s="493" t="s">
        <v>1380</v>
      </c>
      <c r="F632" s="493">
        <v>7448000</v>
      </c>
      <c r="G632" s="493">
        <v>68878000</v>
      </c>
      <c r="H632" s="493">
        <v>1</v>
      </c>
    </row>
    <row r="633" spans="2:8" x14ac:dyDescent="0.25">
      <c r="B633" s="493">
        <v>27</v>
      </c>
      <c r="C633" s="493" t="s">
        <v>11</v>
      </c>
      <c r="D633" s="493" t="s">
        <v>898</v>
      </c>
      <c r="E633" s="493" t="s">
        <v>1110</v>
      </c>
      <c r="F633" s="493">
        <v>8413000</v>
      </c>
      <c r="G633" s="493">
        <v>27085000</v>
      </c>
      <c r="H633" s="493">
        <v>1</v>
      </c>
    </row>
    <row r="634" spans="2:8" x14ac:dyDescent="0.25">
      <c r="B634" s="493">
        <v>27</v>
      </c>
      <c r="C634" s="493" t="s">
        <v>11</v>
      </c>
      <c r="D634" s="493" t="s">
        <v>95</v>
      </c>
      <c r="E634" s="493" t="s">
        <v>887</v>
      </c>
      <c r="F634" s="493">
        <v>9227500</v>
      </c>
      <c r="G634" s="493">
        <v>29485000</v>
      </c>
      <c r="H634" s="493">
        <v>2</v>
      </c>
    </row>
    <row r="635" spans="2:8" x14ac:dyDescent="0.25">
      <c r="B635" s="493">
        <v>27</v>
      </c>
      <c r="C635" s="493" t="s">
        <v>11</v>
      </c>
      <c r="D635" s="493" t="s">
        <v>95</v>
      </c>
      <c r="E635" s="493" t="s">
        <v>662</v>
      </c>
      <c r="F635" s="493">
        <v>9155000</v>
      </c>
      <c r="G635" s="493">
        <v>22852500</v>
      </c>
      <c r="H635" s="493">
        <v>2</v>
      </c>
    </row>
    <row r="636" spans="2:8" x14ac:dyDescent="0.25">
      <c r="B636" s="493">
        <v>27</v>
      </c>
      <c r="C636" s="493" t="s">
        <v>12</v>
      </c>
      <c r="D636" s="493" t="s">
        <v>12</v>
      </c>
      <c r="E636" s="493" t="s">
        <v>879</v>
      </c>
      <c r="F636" s="493">
        <v>8119000</v>
      </c>
      <c r="G636" s="493">
        <v>58160000</v>
      </c>
      <c r="H636" s="493">
        <v>1</v>
      </c>
    </row>
    <row r="637" spans="2:8" x14ac:dyDescent="0.25">
      <c r="B637" s="493">
        <v>27</v>
      </c>
      <c r="C637" s="493" t="s">
        <v>12</v>
      </c>
      <c r="D637" s="493" t="s">
        <v>376</v>
      </c>
      <c r="E637" s="493" t="s">
        <v>880</v>
      </c>
      <c r="F637" s="493">
        <v>7238000</v>
      </c>
      <c r="G637" s="493">
        <v>54451000</v>
      </c>
      <c r="H637" s="493">
        <v>1</v>
      </c>
    </row>
    <row r="638" spans="2:8" x14ac:dyDescent="0.25">
      <c r="B638" s="493">
        <v>27</v>
      </c>
      <c r="C638" s="493" t="s">
        <v>13</v>
      </c>
      <c r="D638" s="493" t="s">
        <v>13</v>
      </c>
      <c r="E638" s="493" t="s">
        <v>1355</v>
      </c>
      <c r="F638" s="493">
        <v>7867000</v>
      </c>
      <c r="G638" s="493">
        <v>58028000</v>
      </c>
      <c r="H638" s="493">
        <v>1</v>
      </c>
    </row>
    <row r="639" spans="2:8" x14ac:dyDescent="0.25">
      <c r="B639" s="493">
        <v>27</v>
      </c>
      <c r="C639" s="493" t="s">
        <v>13</v>
      </c>
      <c r="D639" s="493" t="s">
        <v>106</v>
      </c>
      <c r="E639" s="493" t="s">
        <v>1249</v>
      </c>
      <c r="F639" s="493">
        <v>9267000</v>
      </c>
      <c r="G639" s="493">
        <v>20294000</v>
      </c>
      <c r="H639" s="493">
        <v>1</v>
      </c>
    </row>
    <row r="640" spans="2:8" x14ac:dyDescent="0.25">
      <c r="B640" s="493">
        <v>27</v>
      </c>
      <c r="C640" s="493" t="s">
        <v>73</v>
      </c>
      <c r="D640" s="493" t="s">
        <v>521</v>
      </c>
      <c r="E640" s="493" t="s">
        <v>1041</v>
      </c>
      <c r="F640" s="493">
        <v>9208000</v>
      </c>
      <c r="G640" s="493">
        <v>18923000</v>
      </c>
      <c r="H640" s="493">
        <v>1</v>
      </c>
    </row>
    <row r="641" spans="2:8" x14ac:dyDescent="0.25">
      <c r="B641" s="493">
        <v>27</v>
      </c>
      <c r="C641" s="493" t="s">
        <v>73</v>
      </c>
      <c r="D641" s="493" t="s">
        <v>86</v>
      </c>
      <c r="E641" s="493" t="s">
        <v>86</v>
      </c>
      <c r="F641" s="493">
        <v>9043000</v>
      </c>
      <c r="G641" s="493">
        <v>19950000</v>
      </c>
      <c r="H641" s="493">
        <v>1</v>
      </c>
    </row>
    <row r="642" spans="2:8" x14ac:dyDescent="0.25">
      <c r="B642" s="493">
        <v>27</v>
      </c>
      <c r="C642" s="493" t="s">
        <v>73</v>
      </c>
      <c r="D642" s="493" t="s">
        <v>794</v>
      </c>
      <c r="E642" s="493" t="s">
        <v>794</v>
      </c>
      <c r="F642" s="493">
        <v>7448000</v>
      </c>
      <c r="G642" s="493">
        <v>11569000</v>
      </c>
      <c r="H642" s="493">
        <v>1</v>
      </c>
    </row>
    <row r="643" spans="2:8" x14ac:dyDescent="0.25">
      <c r="B643" s="493">
        <v>27</v>
      </c>
      <c r="C643" s="493" t="s">
        <v>73</v>
      </c>
      <c r="D643" s="493" t="s">
        <v>802</v>
      </c>
      <c r="E643" s="493" t="s">
        <v>802</v>
      </c>
      <c r="F643" s="493">
        <v>9221000</v>
      </c>
      <c r="G643" s="493">
        <v>29133000</v>
      </c>
      <c r="H643" s="493">
        <v>1</v>
      </c>
    </row>
    <row r="644" spans="2:8" x14ac:dyDescent="0.25">
      <c r="B644" s="493">
        <v>27</v>
      </c>
      <c r="C644" s="493" t="s">
        <v>73</v>
      </c>
      <c r="D644" s="493" t="s">
        <v>802</v>
      </c>
      <c r="E644" s="493" t="s">
        <v>1201</v>
      </c>
      <c r="F644" s="493">
        <v>9273000</v>
      </c>
      <c r="G644" s="493">
        <v>21286000</v>
      </c>
      <c r="H644" s="493">
        <v>1</v>
      </c>
    </row>
    <row r="645" spans="2:8" x14ac:dyDescent="0.25">
      <c r="B645" s="493">
        <v>27</v>
      </c>
      <c r="C645" s="493" t="s">
        <v>74</v>
      </c>
      <c r="D645" s="493" t="s">
        <v>74</v>
      </c>
      <c r="E645" s="493" t="s">
        <v>883</v>
      </c>
      <c r="F645" s="493">
        <v>8371000</v>
      </c>
      <c r="G645" s="493">
        <v>35627000</v>
      </c>
      <c r="H645" s="493">
        <v>1</v>
      </c>
    </row>
    <row r="646" spans="2:8" x14ac:dyDescent="0.25">
      <c r="B646" s="493">
        <v>27</v>
      </c>
      <c r="C646" s="493" t="s">
        <v>74</v>
      </c>
      <c r="D646" s="493" t="s">
        <v>97</v>
      </c>
      <c r="E646" s="493" t="s">
        <v>97</v>
      </c>
      <c r="F646" s="493">
        <v>13949000</v>
      </c>
      <c r="G646" s="493">
        <v>14156782.85</v>
      </c>
      <c r="H646" s="493">
        <v>2</v>
      </c>
    </row>
    <row r="647" spans="2:8" x14ac:dyDescent="0.25">
      <c r="B647" s="493">
        <v>27</v>
      </c>
      <c r="C647" s="493" t="s">
        <v>74</v>
      </c>
      <c r="D647" s="493" t="s">
        <v>97</v>
      </c>
      <c r="E647" s="493" t="s">
        <v>603</v>
      </c>
      <c r="F647" s="493">
        <v>8539000</v>
      </c>
      <c r="G647" s="493">
        <v>9438287</v>
      </c>
      <c r="H647" s="493">
        <v>1</v>
      </c>
    </row>
    <row r="648" spans="2:8" x14ac:dyDescent="0.25">
      <c r="B648" s="493">
        <v>27</v>
      </c>
      <c r="C648" s="493" t="s">
        <v>105</v>
      </c>
      <c r="D648" s="493" t="s">
        <v>107</v>
      </c>
      <c r="E648" s="493" t="s">
        <v>994</v>
      </c>
      <c r="F648" s="493">
        <v>8581000</v>
      </c>
      <c r="G648" s="493">
        <v>29948000</v>
      </c>
      <c r="H648" s="493">
        <v>1</v>
      </c>
    </row>
    <row r="649" spans="2:8" x14ac:dyDescent="0.25">
      <c r="B649" s="493">
        <v>28</v>
      </c>
      <c r="C649" s="493" t="s">
        <v>103</v>
      </c>
      <c r="D649" s="493" t="s">
        <v>109</v>
      </c>
      <c r="E649" s="493" t="s">
        <v>82</v>
      </c>
      <c r="F649" s="493">
        <v>4650000</v>
      </c>
      <c r="G649" s="493">
        <v>9453013.0150000006</v>
      </c>
      <c r="H649" s="493">
        <v>2</v>
      </c>
    </row>
    <row r="650" spans="2:8" x14ac:dyDescent="0.25">
      <c r="B650" s="493">
        <v>28</v>
      </c>
      <c r="C650" s="493" t="s">
        <v>11</v>
      </c>
      <c r="D650" s="493" t="s">
        <v>1271</v>
      </c>
      <c r="E650" s="493" t="s">
        <v>1273</v>
      </c>
      <c r="F650" s="493">
        <v>9283500</v>
      </c>
      <c r="G650" s="493">
        <v>9588707.7799999993</v>
      </c>
      <c r="H650" s="493">
        <v>2</v>
      </c>
    </row>
    <row r="651" spans="2:8" x14ac:dyDescent="0.25">
      <c r="B651" s="493">
        <v>28</v>
      </c>
      <c r="C651" s="493" t="s">
        <v>11</v>
      </c>
      <c r="D651" s="493" t="s">
        <v>798</v>
      </c>
      <c r="E651" s="493" t="s">
        <v>798</v>
      </c>
      <c r="F651" s="493">
        <v>8581000</v>
      </c>
      <c r="G651" s="493">
        <v>16434370.289999999</v>
      </c>
      <c r="H651" s="493">
        <v>1</v>
      </c>
    </row>
    <row r="652" spans="2:8" x14ac:dyDescent="0.25">
      <c r="B652" s="493">
        <v>28</v>
      </c>
      <c r="C652" s="493" t="s">
        <v>11</v>
      </c>
      <c r="D652" s="493" t="s">
        <v>798</v>
      </c>
      <c r="E652" s="493" t="s">
        <v>1023</v>
      </c>
      <c r="F652" s="493">
        <v>4650000</v>
      </c>
      <c r="G652" s="493">
        <v>9718070.2200000007</v>
      </c>
      <c r="H652" s="493">
        <v>2</v>
      </c>
    </row>
    <row r="653" spans="2:8" x14ac:dyDescent="0.25">
      <c r="B653" s="493">
        <v>28</v>
      </c>
      <c r="C653" s="493" t="s">
        <v>11</v>
      </c>
      <c r="D653" s="493" t="s">
        <v>95</v>
      </c>
      <c r="E653" s="493" t="s">
        <v>899</v>
      </c>
      <c r="F653" s="493">
        <v>9300000</v>
      </c>
      <c r="G653" s="493">
        <v>9606025.0299999993</v>
      </c>
      <c r="H653" s="493">
        <v>1</v>
      </c>
    </row>
    <row r="654" spans="2:8" x14ac:dyDescent="0.25">
      <c r="B654" s="493">
        <v>28</v>
      </c>
      <c r="C654" s="493" t="s">
        <v>11</v>
      </c>
      <c r="D654" s="493" t="s">
        <v>95</v>
      </c>
      <c r="E654" s="493" t="s">
        <v>902</v>
      </c>
      <c r="F654" s="493">
        <v>9300000</v>
      </c>
      <c r="G654" s="493">
        <v>9571842.5299999993</v>
      </c>
      <c r="H654" s="493">
        <v>1</v>
      </c>
    </row>
    <row r="655" spans="2:8" x14ac:dyDescent="0.25">
      <c r="B655" s="493">
        <v>28</v>
      </c>
      <c r="C655" s="493" t="s">
        <v>11</v>
      </c>
      <c r="D655" s="493" t="s">
        <v>95</v>
      </c>
      <c r="E655" s="493" t="s">
        <v>900</v>
      </c>
      <c r="F655" s="493">
        <v>9254000</v>
      </c>
      <c r="G655" s="493">
        <v>9605505.2300000004</v>
      </c>
      <c r="H655" s="493">
        <v>1</v>
      </c>
    </row>
    <row r="656" spans="2:8" x14ac:dyDescent="0.25">
      <c r="B656" s="493">
        <v>28</v>
      </c>
      <c r="C656" s="493" t="s">
        <v>11</v>
      </c>
      <c r="D656" s="493" t="s">
        <v>84</v>
      </c>
      <c r="E656" s="493" t="s">
        <v>84</v>
      </c>
      <c r="F656" s="493">
        <v>9300000</v>
      </c>
      <c r="G656" s="493">
        <v>9606025.0299999993</v>
      </c>
      <c r="H656" s="493">
        <v>2</v>
      </c>
    </row>
    <row r="657" spans="2:8" x14ac:dyDescent="0.25">
      <c r="B657" s="493">
        <v>28</v>
      </c>
      <c r="C657" s="493" t="s">
        <v>11</v>
      </c>
      <c r="D657" s="493" t="s">
        <v>84</v>
      </c>
      <c r="E657" s="493" t="s">
        <v>1010</v>
      </c>
      <c r="F657" s="493">
        <v>13950000</v>
      </c>
      <c r="G657" s="493">
        <v>14322152.5</v>
      </c>
      <c r="H657" s="493">
        <v>2</v>
      </c>
    </row>
    <row r="658" spans="2:8" x14ac:dyDescent="0.25">
      <c r="B658" s="493">
        <v>28</v>
      </c>
      <c r="C658" s="493" t="s">
        <v>11</v>
      </c>
      <c r="D658" s="493" t="s">
        <v>84</v>
      </c>
      <c r="E658" s="493" t="s">
        <v>950</v>
      </c>
      <c r="F658" s="493">
        <v>9296500</v>
      </c>
      <c r="G658" s="493">
        <v>9596892.9649999999</v>
      </c>
      <c r="H658" s="493">
        <v>2</v>
      </c>
    </row>
    <row r="659" spans="2:8" x14ac:dyDescent="0.25">
      <c r="B659" s="493">
        <v>28</v>
      </c>
      <c r="C659" s="493" t="s">
        <v>11</v>
      </c>
      <c r="D659" s="493" t="s">
        <v>99</v>
      </c>
      <c r="E659" s="493" t="s">
        <v>800</v>
      </c>
      <c r="F659" s="493">
        <v>9273500</v>
      </c>
      <c r="G659" s="493">
        <v>9588634.3300000001</v>
      </c>
      <c r="H659" s="493">
        <v>2</v>
      </c>
    </row>
    <row r="660" spans="2:8" x14ac:dyDescent="0.25">
      <c r="B660" s="493">
        <v>28</v>
      </c>
      <c r="C660" s="493" t="s">
        <v>11</v>
      </c>
      <c r="D660" s="493" t="s">
        <v>99</v>
      </c>
      <c r="E660" s="493" t="s">
        <v>1013</v>
      </c>
      <c r="F660" s="493">
        <v>9250500</v>
      </c>
      <c r="G660" s="493">
        <v>9605465.6799999997</v>
      </c>
      <c r="H660" s="493">
        <v>2</v>
      </c>
    </row>
    <row r="661" spans="2:8" x14ac:dyDescent="0.25">
      <c r="B661" s="493">
        <v>28</v>
      </c>
      <c r="C661" s="493" t="s">
        <v>13</v>
      </c>
      <c r="D661" s="493" t="s">
        <v>106</v>
      </c>
      <c r="E661" s="493" t="s">
        <v>1249</v>
      </c>
      <c r="F661" s="493">
        <v>9300000</v>
      </c>
      <c r="G661" s="493">
        <v>9571842.5299999993</v>
      </c>
      <c r="H661" s="493">
        <v>2</v>
      </c>
    </row>
    <row r="662" spans="2:8" x14ac:dyDescent="0.25">
      <c r="B662" s="493">
        <v>28</v>
      </c>
      <c r="C662" s="493" t="s">
        <v>13</v>
      </c>
      <c r="D662" s="493" t="s">
        <v>106</v>
      </c>
      <c r="E662" s="493" t="s">
        <v>621</v>
      </c>
      <c r="F662" s="493">
        <v>9273750</v>
      </c>
      <c r="G662" s="493">
        <v>9588637.1549999993</v>
      </c>
      <c r="H662" s="493">
        <v>4</v>
      </c>
    </row>
    <row r="663" spans="2:8" x14ac:dyDescent="0.25">
      <c r="B663" s="493">
        <v>28</v>
      </c>
      <c r="C663" s="493" t="s">
        <v>13</v>
      </c>
      <c r="D663" s="493" t="s">
        <v>106</v>
      </c>
      <c r="E663" s="493" t="s">
        <v>529</v>
      </c>
      <c r="F663" s="493">
        <v>9300000</v>
      </c>
      <c r="G663" s="493">
        <v>9606025.0299999993</v>
      </c>
      <c r="H663" s="493">
        <v>2</v>
      </c>
    </row>
    <row r="664" spans="2:8" x14ac:dyDescent="0.25">
      <c r="B664" s="493">
        <v>28</v>
      </c>
      <c r="C664" s="493" t="s">
        <v>73</v>
      </c>
      <c r="D664" s="493" t="s">
        <v>521</v>
      </c>
      <c r="E664" s="493" t="s">
        <v>1311</v>
      </c>
      <c r="F664" s="493">
        <v>9175000</v>
      </c>
      <c r="G664" s="493">
        <v>9604612.5299999993</v>
      </c>
      <c r="H664" s="493">
        <v>1</v>
      </c>
    </row>
    <row r="665" spans="2:8" x14ac:dyDescent="0.25">
      <c r="B665" s="493">
        <v>28</v>
      </c>
      <c r="C665" s="493" t="s">
        <v>73</v>
      </c>
      <c r="D665" s="493" t="s">
        <v>890</v>
      </c>
      <c r="E665" s="493" t="s">
        <v>890</v>
      </c>
      <c r="F665" s="493">
        <v>6066166.6666666698</v>
      </c>
      <c r="G665" s="493">
        <v>9604504.3699999992</v>
      </c>
      <c r="H665" s="493">
        <v>6</v>
      </c>
    </row>
    <row r="666" spans="2:8" x14ac:dyDescent="0.25">
      <c r="B666" s="493">
        <v>28</v>
      </c>
      <c r="C666" s="493" t="s">
        <v>73</v>
      </c>
      <c r="D666" s="493" t="s">
        <v>890</v>
      </c>
      <c r="E666" s="493" t="s">
        <v>1024</v>
      </c>
      <c r="F666" s="493">
        <v>9278000</v>
      </c>
      <c r="G666" s="493">
        <v>9599714.7533333302</v>
      </c>
      <c r="H666" s="493">
        <v>3</v>
      </c>
    </row>
    <row r="667" spans="2:8" x14ac:dyDescent="0.25">
      <c r="B667" s="493">
        <v>28</v>
      </c>
      <c r="C667" s="493" t="s">
        <v>73</v>
      </c>
      <c r="D667" s="493" t="s">
        <v>890</v>
      </c>
      <c r="E667" s="493" t="s">
        <v>1025</v>
      </c>
      <c r="F667" s="493">
        <v>9254000</v>
      </c>
      <c r="G667" s="493">
        <v>9605505.2300000004</v>
      </c>
      <c r="H667" s="493">
        <v>1</v>
      </c>
    </row>
    <row r="668" spans="2:8" x14ac:dyDescent="0.25">
      <c r="B668" s="493">
        <v>28</v>
      </c>
      <c r="C668" s="493" t="s">
        <v>73</v>
      </c>
      <c r="D668" s="493" t="s">
        <v>86</v>
      </c>
      <c r="E668" s="493" t="s">
        <v>86</v>
      </c>
      <c r="F668" s="493">
        <v>10576666.6666667</v>
      </c>
      <c r="G668" s="493">
        <v>11172804.2366667</v>
      </c>
      <c r="H668" s="493">
        <v>3</v>
      </c>
    </row>
    <row r="669" spans="2:8" x14ac:dyDescent="0.25">
      <c r="B669" s="493">
        <v>28</v>
      </c>
      <c r="C669" s="493" t="s">
        <v>73</v>
      </c>
      <c r="D669" s="493" t="s">
        <v>86</v>
      </c>
      <c r="E669" s="493" t="s">
        <v>1279</v>
      </c>
      <c r="F669" s="493">
        <v>9273000</v>
      </c>
      <c r="G669" s="493">
        <v>9587534.9000000004</v>
      </c>
      <c r="H669" s="493">
        <v>1</v>
      </c>
    </row>
    <row r="670" spans="2:8" x14ac:dyDescent="0.25">
      <c r="B670" s="493">
        <v>28</v>
      </c>
      <c r="C670" s="493" t="s">
        <v>73</v>
      </c>
      <c r="D670" s="493" t="s">
        <v>86</v>
      </c>
      <c r="E670" s="493" t="s">
        <v>1104</v>
      </c>
      <c r="F670" s="493">
        <v>9208000</v>
      </c>
      <c r="G670" s="493">
        <v>9604985.4299999997</v>
      </c>
      <c r="H670" s="493">
        <v>1</v>
      </c>
    </row>
    <row r="671" spans="2:8" x14ac:dyDescent="0.25">
      <c r="B671" s="493">
        <v>28</v>
      </c>
      <c r="C671" s="493" t="s">
        <v>73</v>
      </c>
      <c r="D671" s="493" t="s">
        <v>888</v>
      </c>
      <c r="E671" s="493" t="s">
        <v>996</v>
      </c>
      <c r="F671" s="493">
        <v>11538500</v>
      </c>
      <c r="G671" s="493">
        <v>11976750.09</v>
      </c>
      <c r="H671" s="493">
        <v>2</v>
      </c>
    </row>
    <row r="672" spans="2:8" x14ac:dyDescent="0.25">
      <c r="B672" s="493">
        <v>28</v>
      </c>
      <c r="C672" s="493" t="s">
        <v>73</v>
      </c>
      <c r="D672" s="493" t="s">
        <v>888</v>
      </c>
      <c r="E672" s="493" t="s">
        <v>1283</v>
      </c>
      <c r="F672" s="493">
        <v>9300000</v>
      </c>
      <c r="G672" s="493">
        <v>9606025.0299999993</v>
      </c>
      <c r="H672" s="493">
        <v>1</v>
      </c>
    </row>
    <row r="673" spans="2:8" x14ac:dyDescent="0.25">
      <c r="B673" s="493">
        <v>28</v>
      </c>
      <c r="C673" s="493" t="s">
        <v>73</v>
      </c>
      <c r="D673" s="493" t="s">
        <v>888</v>
      </c>
      <c r="E673" s="493" t="s">
        <v>1156</v>
      </c>
      <c r="F673" s="493">
        <v>9300000</v>
      </c>
      <c r="G673" s="493">
        <v>9587840</v>
      </c>
      <c r="H673" s="493">
        <v>1</v>
      </c>
    </row>
    <row r="674" spans="2:8" x14ac:dyDescent="0.25">
      <c r="B674" s="493">
        <v>28</v>
      </c>
      <c r="C674" s="493" t="s">
        <v>73</v>
      </c>
      <c r="D674" s="493" t="s">
        <v>888</v>
      </c>
      <c r="E674" s="493" t="s">
        <v>906</v>
      </c>
      <c r="F674" s="493">
        <v>9300000</v>
      </c>
      <c r="G674" s="493">
        <v>9606025.0299999993</v>
      </c>
      <c r="H674" s="493">
        <v>1</v>
      </c>
    </row>
    <row r="675" spans="2:8" x14ac:dyDescent="0.25">
      <c r="B675" s="493">
        <v>28</v>
      </c>
      <c r="C675" s="493" t="s">
        <v>73</v>
      </c>
      <c r="D675" s="493" t="s">
        <v>665</v>
      </c>
      <c r="E675" s="493" t="s">
        <v>1014</v>
      </c>
      <c r="F675" s="493">
        <v>13950000</v>
      </c>
      <c r="G675" s="493">
        <v>14383623.09</v>
      </c>
      <c r="H675" s="493">
        <v>1</v>
      </c>
    </row>
    <row r="676" spans="2:8" x14ac:dyDescent="0.25">
      <c r="B676" s="493">
        <v>28</v>
      </c>
      <c r="C676" s="493" t="s">
        <v>73</v>
      </c>
      <c r="D676" s="493" t="s">
        <v>665</v>
      </c>
      <c r="E676" s="493" t="s">
        <v>1358</v>
      </c>
      <c r="F676" s="493">
        <v>9208000</v>
      </c>
      <c r="G676" s="493">
        <v>9604985.4299999997</v>
      </c>
      <c r="H676" s="493">
        <v>2</v>
      </c>
    </row>
    <row r="677" spans="2:8" x14ac:dyDescent="0.25">
      <c r="B677" s="493">
        <v>28</v>
      </c>
      <c r="C677" s="493" t="s">
        <v>73</v>
      </c>
      <c r="D677" s="493" t="s">
        <v>665</v>
      </c>
      <c r="E677" s="493" t="s">
        <v>682</v>
      </c>
      <c r="F677" s="493">
        <v>9300000</v>
      </c>
      <c r="G677" s="493">
        <v>9606025.0299999993</v>
      </c>
      <c r="H677" s="493">
        <v>1</v>
      </c>
    </row>
    <row r="678" spans="2:8" x14ac:dyDescent="0.25">
      <c r="B678" s="493">
        <v>28</v>
      </c>
      <c r="C678" s="493" t="s">
        <v>73</v>
      </c>
      <c r="D678" s="493" t="s">
        <v>783</v>
      </c>
      <c r="E678" s="493" t="s">
        <v>783</v>
      </c>
      <c r="F678" s="493">
        <v>9296500</v>
      </c>
      <c r="G678" s="493">
        <v>9605985.4800000004</v>
      </c>
      <c r="H678" s="493">
        <v>2</v>
      </c>
    </row>
    <row r="679" spans="2:8" x14ac:dyDescent="0.25">
      <c r="B679" s="493">
        <v>28</v>
      </c>
      <c r="C679" s="493" t="s">
        <v>73</v>
      </c>
      <c r="D679" s="493" t="s">
        <v>783</v>
      </c>
      <c r="E679" s="493" t="s">
        <v>1205</v>
      </c>
      <c r="F679" s="493">
        <v>9300000</v>
      </c>
      <c r="G679" s="493">
        <v>9606025.0299999993</v>
      </c>
      <c r="H679" s="493">
        <v>1</v>
      </c>
    </row>
    <row r="680" spans="2:8" x14ac:dyDescent="0.25">
      <c r="B680" s="493">
        <v>28</v>
      </c>
      <c r="C680" s="493" t="s">
        <v>73</v>
      </c>
      <c r="D680" s="493" t="s">
        <v>891</v>
      </c>
      <c r="E680" s="493" t="s">
        <v>891</v>
      </c>
      <c r="F680" s="493">
        <v>4610500</v>
      </c>
      <c r="G680" s="493">
        <v>9605066.1649999991</v>
      </c>
      <c r="H680" s="493">
        <v>2</v>
      </c>
    </row>
    <row r="681" spans="2:8" x14ac:dyDescent="0.25">
      <c r="B681" s="493">
        <v>28</v>
      </c>
      <c r="C681" s="493" t="s">
        <v>74</v>
      </c>
      <c r="D681" s="493" t="s">
        <v>72</v>
      </c>
      <c r="E681" s="493" t="s">
        <v>796</v>
      </c>
      <c r="F681" s="493">
        <v>9300000</v>
      </c>
      <c r="G681" s="493">
        <v>9553657.5</v>
      </c>
      <c r="H681" s="493">
        <v>1</v>
      </c>
    </row>
    <row r="682" spans="2:8" x14ac:dyDescent="0.25">
      <c r="B682" s="493">
        <v>28</v>
      </c>
      <c r="C682" s="493" t="s">
        <v>74</v>
      </c>
      <c r="D682" s="493" t="s">
        <v>72</v>
      </c>
      <c r="E682" s="493" t="s">
        <v>998</v>
      </c>
      <c r="F682" s="493">
        <v>9278800</v>
      </c>
      <c r="G682" s="493">
        <v>9587600.4399999995</v>
      </c>
      <c r="H682" s="493">
        <v>5</v>
      </c>
    </row>
    <row r="683" spans="2:8" x14ac:dyDescent="0.25">
      <c r="B683" s="493">
        <v>28</v>
      </c>
      <c r="C683" s="493" t="s">
        <v>74</v>
      </c>
      <c r="D683" s="493" t="s">
        <v>72</v>
      </c>
      <c r="E683" s="493" t="s">
        <v>1325</v>
      </c>
      <c r="F683" s="493">
        <v>9300000</v>
      </c>
      <c r="G683" s="493">
        <v>9587840</v>
      </c>
      <c r="H683" s="493">
        <v>1</v>
      </c>
    </row>
    <row r="684" spans="2:8" x14ac:dyDescent="0.25">
      <c r="B684" s="493">
        <v>28</v>
      </c>
      <c r="C684" s="493" t="s">
        <v>74</v>
      </c>
      <c r="D684" s="493" t="s">
        <v>75</v>
      </c>
      <c r="E684" s="493" t="s">
        <v>903</v>
      </c>
      <c r="F684" s="493">
        <v>9300000</v>
      </c>
      <c r="G684" s="493">
        <v>9606025.0299999993</v>
      </c>
      <c r="H684" s="493">
        <v>3</v>
      </c>
    </row>
    <row r="685" spans="2:8" x14ac:dyDescent="0.25">
      <c r="B685" s="493">
        <v>28</v>
      </c>
      <c r="C685" s="493" t="s">
        <v>74</v>
      </c>
      <c r="D685" s="493" t="s">
        <v>97</v>
      </c>
      <c r="E685" s="493" t="s">
        <v>97</v>
      </c>
      <c r="F685" s="493">
        <v>8665000</v>
      </c>
      <c r="G685" s="493">
        <v>9580664.5</v>
      </c>
      <c r="H685" s="493">
        <v>1</v>
      </c>
    </row>
    <row r="686" spans="2:8" x14ac:dyDescent="0.25">
      <c r="B686" s="493">
        <v>28</v>
      </c>
      <c r="C686" s="493" t="s">
        <v>74</v>
      </c>
      <c r="D686" s="493" t="s">
        <v>97</v>
      </c>
      <c r="E686" s="493" t="s">
        <v>603</v>
      </c>
      <c r="F686" s="493">
        <v>9300000</v>
      </c>
      <c r="G686" s="493">
        <v>9606025.0299999993</v>
      </c>
      <c r="H686" s="493">
        <v>1</v>
      </c>
    </row>
    <row r="687" spans="2:8" x14ac:dyDescent="0.25">
      <c r="B687" s="493">
        <v>28</v>
      </c>
      <c r="C687" s="493" t="s">
        <v>74</v>
      </c>
      <c r="D687" s="493" t="s">
        <v>97</v>
      </c>
      <c r="E687" s="493" t="s">
        <v>1252</v>
      </c>
      <c r="F687" s="493">
        <v>9300000</v>
      </c>
      <c r="G687" s="493">
        <v>9606025.0299999993</v>
      </c>
      <c r="H687" s="493">
        <v>1</v>
      </c>
    </row>
    <row r="688" spans="2:8" x14ac:dyDescent="0.25">
      <c r="B688" s="493">
        <v>28</v>
      </c>
      <c r="C688" s="493" t="s">
        <v>74</v>
      </c>
      <c r="D688" s="493" t="s">
        <v>87</v>
      </c>
      <c r="E688" s="493" t="s">
        <v>892</v>
      </c>
      <c r="F688" s="493">
        <v>9300000</v>
      </c>
      <c r="G688" s="493">
        <v>9587840</v>
      </c>
      <c r="H688" s="493">
        <v>1</v>
      </c>
    </row>
    <row r="689" spans="2:8" x14ac:dyDescent="0.25">
      <c r="B689" s="493">
        <v>28</v>
      </c>
      <c r="C689" s="493" t="s">
        <v>74</v>
      </c>
      <c r="D689" s="493" t="s">
        <v>87</v>
      </c>
      <c r="E689" s="493" t="s">
        <v>98</v>
      </c>
      <c r="F689" s="493">
        <v>9077333.3333333302</v>
      </c>
      <c r="G689" s="493">
        <v>10954687.7266667</v>
      </c>
      <c r="H689" s="493">
        <v>3</v>
      </c>
    </row>
    <row r="690" spans="2:8" x14ac:dyDescent="0.25">
      <c r="B690" s="493">
        <v>28</v>
      </c>
      <c r="C690" s="493" t="s">
        <v>74</v>
      </c>
      <c r="D690" s="493" t="s">
        <v>87</v>
      </c>
      <c r="E690" s="493" t="s">
        <v>1027</v>
      </c>
      <c r="F690" s="493">
        <v>9300000</v>
      </c>
      <c r="G690" s="493">
        <v>9594630.8633333296</v>
      </c>
      <c r="H690" s="493">
        <v>3</v>
      </c>
    </row>
    <row r="691" spans="2:8" x14ac:dyDescent="0.25">
      <c r="B691" s="493">
        <v>28</v>
      </c>
      <c r="C691" s="493" t="s">
        <v>74</v>
      </c>
      <c r="D691" s="493" t="s">
        <v>87</v>
      </c>
      <c r="E691" s="493" t="s">
        <v>1280</v>
      </c>
      <c r="F691" s="493">
        <v>9300000</v>
      </c>
      <c r="G691" s="493">
        <v>9606025.0299999993</v>
      </c>
      <c r="H691" s="493">
        <v>1</v>
      </c>
    </row>
    <row r="692" spans="2:8" x14ac:dyDescent="0.25">
      <c r="B692" s="493">
        <v>28</v>
      </c>
      <c r="C692" s="493" t="s">
        <v>74</v>
      </c>
      <c r="D692" s="493" t="s">
        <v>785</v>
      </c>
      <c r="E692" s="493" t="s">
        <v>785</v>
      </c>
      <c r="F692" s="493">
        <v>13950000</v>
      </c>
      <c r="G692" s="493">
        <v>14349430.050000001</v>
      </c>
      <c r="H692" s="493">
        <v>1</v>
      </c>
    </row>
    <row r="693" spans="2:8" x14ac:dyDescent="0.25">
      <c r="B693" s="493">
        <v>28</v>
      </c>
      <c r="C693" s="493" t="s">
        <v>74</v>
      </c>
      <c r="D693" s="493" t="s">
        <v>786</v>
      </c>
      <c r="E693" s="493" t="s">
        <v>1253</v>
      </c>
      <c r="F693" s="493">
        <v>9300000</v>
      </c>
      <c r="G693" s="493">
        <v>9606025.0299999993</v>
      </c>
      <c r="H693" s="493">
        <v>1</v>
      </c>
    </row>
    <row r="694" spans="2:8" x14ac:dyDescent="0.25">
      <c r="B694" s="493">
        <v>28</v>
      </c>
      <c r="C694" s="493" t="s">
        <v>74</v>
      </c>
      <c r="D694" s="493" t="s">
        <v>1028</v>
      </c>
      <c r="E694" s="493" t="s">
        <v>1281</v>
      </c>
      <c r="F694" s="493">
        <v>9300000</v>
      </c>
      <c r="G694" s="493">
        <v>9571793.4299999997</v>
      </c>
      <c r="H694" s="493">
        <v>1</v>
      </c>
    </row>
    <row r="695" spans="2:8" x14ac:dyDescent="0.25">
      <c r="B695" s="493">
        <v>28</v>
      </c>
      <c r="C695" s="493" t="s">
        <v>105</v>
      </c>
      <c r="D695" s="493" t="s">
        <v>107</v>
      </c>
      <c r="E695" s="493" t="s">
        <v>92</v>
      </c>
      <c r="F695" s="493">
        <v>9300000</v>
      </c>
      <c r="G695" s="493">
        <v>9606025.0299999993</v>
      </c>
      <c r="H695" s="493">
        <v>1</v>
      </c>
    </row>
    <row r="696" spans="2:8" x14ac:dyDescent="0.25">
      <c r="B696" s="493">
        <v>28</v>
      </c>
      <c r="C696" s="493" t="s">
        <v>105</v>
      </c>
      <c r="D696" s="493" t="s">
        <v>514</v>
      </c>
      <c r="E696" s="493" t="s">
        <v>672</v>
      </c>
      <c r="F696" s="493">
        <v>9221000</v>
      </c>
      <c r="G696" s="493">
        <v>9570949.8300000001</v>
      </c>
      <c r="H696" s="493">
        <v>1</v>
      </c>
    </row>
    <row r="697" spans="2:8" x14ac:dyDescent="0.25">
      <c r="B697" s="493">
        <v>32</v>
      </c>
      <c r="C697" s="493" t="s">
        <v>103</v>
      </c>
      <c r="D697" s="493" t="s">
        <v>799</v>
      </c>
      <c r="E697" s="493" t="s">
        <v>894</v>
      </c>
      <c r="F697" s="493">
        <v>13950000</v>
      </c>
      <c r="G697" s="493">
        <v>14396307.92</v>
      </c>
      <c r="H697" s="493">
        <v>1</v>
      </c>
    </row>
    <row r="698" spans="2:8" x14ac:dyDescent="0.25">
      <c r="B698" s="493">
        <v>32</v>
      </c>
      <c r="C698" s="493" t="s">
        <v>103</v>
      </c>
      <c r="D698" s="493" t="s">
        <v>797</v>
      </c>
      <c r="E698" s="493" t="s">
        <v>1243</v>
      </c>
      <c r="F698" s="493">
        <v>9001000</v>
      </c>
      <c r="G698" s="493">
        <v>9509520.3800000008</v>
      </c>
      <c r="H698" s="493">
        <v>1</v>
      </c>
    </row>
    <row r="699" spans="2:8" x14ac:dyDescent="0.25">
      <c r="B699" s="493">
        <v>32</v>
      </c>
      <c r="C699" s="493" t="s">
        <v>103</v>
      </c>
      <c r="D699" s="493" t="s">
        <v>797</v>
      </c>
      <c r="E699" s="493" t="s">
        <v>1244</v>
      </c>
      <c r="F699" s="493">
        <v>9227000</v>
      </c>
      <c r="G699" s="493">
        <v>14614405.84</v>
      </c>
      <c r="H699" s="493">
        <v>1</v>
      </c>
    </row>
    <row r="700" spans="2:8" x14ac:dyDescent="0.25">
      <c r="B700" s="493">
        <v>32</v>
      </c>
      <c r="C700" s="493" t="s">
        <v>11</v>
      </c>
      <c r="D700" s="493" t="s">
        <v>104</v>
      </c>
      <c r="E700" s="493" t="s">
        <v>894</v>
      </c>
      <c r="F700" s="493">
        <v>13950000</v>
      </c>
      <c r="G700" s="493">
        <v>14362517</v>
      </c>
      <c r="H700" s="493">
        <v>1</v>
      </c>
    </row>
    <row r="701" spans="2:8" x14ac:dyDescent="0.25">
      <c r="B701" s="493">
        <v>32</v>
      </c>
      <c r="C701" s="493" t="s">
        <v>11</v>
      </c>
      <c r="D701" s="493" t="s">
        <v>104</v>
      </c>
      <c r="E701" s="493" t="s">
        <v>949</v>
      </c>
      <c r="F701" s="493">
        <v>9300000</v>
      </c>
      <c r="G701" s="493">
        <v>9731968.1099999994</v>
      </c>
      <c r="H701" s="493">
        <v>1</v>
      </c>
    </row>
    <row r="702" spans="2:8" x14ac:dyDescent="0.25">
      <c r="B702" s="493">
        <v>32</v>
      </c>
      <c r="C702" s="493" t="s">
        <v>11</v>
      </c>
      <c r="D702" s="493" t="s">
        <v>104</v>
      </c>
      <c r="E702" s="493" t="s">
        <v>995</v>
      </c>
      <c r="F702" s="493">
        <v>9263500</v>
      </c>
      <c r="G702" s="493">
        <v>9951433.0899999999</v>
      </c>
      <c r="H702" s="493">
        <v>2</v>
      </c>
    </row>
    <row r="703" spans="2:8" x14ac:dyDescent="0.25">
      <c r="B703" s="493">
        <v>32</v>
      </c>
      <c r="C703" s="493" t="s">
        <v>11</v>
      </c>
      <c r="D703" s="493" t="s">
        <v>104</v>
      </c>
      <c r="E703" s="493" t="s">
        <v>548</v>
      </c>
      <c r="F703" s="493">
        <v>11130500</v>
      </c>
      <c r="G703" s="493">
        <v>17336811.524999999</v>
      </c>
      <c r="H703" s="493">
        <v>2</v>
      </c>
    </row>
    <row r="704" spans="2:8" x14ac:dyDescent="0.25">
      <c r="B704" s="493">
        <v>32</v>
      </c>
      <c r="C704" s="493" t="s">
        <v>11</v>
      </c>
      <c r="D704" s="493" t="s">
        <v>898</v>
      </c>
      <c r="E704" s="493" t="s">
        <v>898</v>
      </c>
      <c r="F704" s="493">
        <v>9286000</v>
      </c>
      <c r="G704" s="493">
        <v>9891459.8499999996</v>
      </c>
      <c r="H704" s="493">
        <v>1</v>
      </c>
    </row>
    <row r="705" spans="2:8" x14ac:dyDescent="0.25">
      <c r="B705" s="493">
        <v>32</v>
      </c>
      <c r="C705" s="493" t="s">
        <v>11</v>
      </c>
      <c r="D705" s="493" t="s">
        <v>792</v>
      </c>
      <c r="E705" s="493" t="s">
        <v>1197</v>
      </c>
      <c r="F705" s="493">
        <v>9300000</v>
      </c>
      <c r="G705" s="493">
        <v>10298614.58</v>
      </c>
      <c r="H705" s="493">
        <v>1</v>
      </c>
    </row>
    <row r="706" spans="2:8" x14ac:dyDescent="0.25">
      <c r="B706" s="493">
        <v>32</v>
      </c>
      <c r="C706" s="493" t="s">
        <v>13</v>
      </c>
      <c r="D706" s="493" t="s">
        <v>106</v>
      </c>
      <c r="E706" s="493" t="s">
        <v>529</v>
      </c>
      <c r="F706" s="493">
        <v>9300000</v>
      </c>
      <c r="G706" s="493">
        <v>9586264.25</v>
      </c>
      <c r="H706" s="493">
        <v>1</v>
      </c>
    </row>
    <row r="707" spans="2:8" x14ac:dyDescent="0.25">
      <c r="B707" s="493">
        <v>32</v>
      </c>
      <c r="C707" s="493" t="s">
        <v>73</v>
      </c>
      <c r="D707" s="493" t="s">
        <v>890</v>
      </c>
      <c r="E707" s="493" t="s">
        <v>1024</v>
      </c>
      <c r="F707" s="493">
        <v>9300000</v>
      </c>
      <c r="G707" s="493">
        <v>15423769.890000001</v>
      </c>
      <c r="H707" s="493">
        <v>1</v>
      </c>
    </row>
    <row r="708" spans="2:8" x14ac:dyDescent="0.25">
      <c r="B708" s="493">
        <v>32</v>
      </c>
      <c r="C708" s="493" t="s">
        <v>73</v>
      </c>
      <c r="D708" s="493" t="s">
        <v>890</v>
      </c>
      <c r="E708" s="493" t="s">
        <v>1025</v>
      </c>
      <c r="F708" s="493">
        <v>9267000</v>
      </c>
      <c r="G708" s="493">
        <v>13608490.49</v>
      </c>
      <c r="H708" s="493">
        <v>1</v>
      </c>
    </row>
    <row r="709" spans="2:8" x14ac:dyDescent="0.25">
      <c r="B709" s="493">
        <v>32</v>
      </c>
      <c r="C709" s="493" t="s">
        <v>73</v>
      </c>
      <c r="D709" s="493" t="s">
        <v>622</v>
      </c>
      <c r="E709" s="493" t="s">
        <v>1268</v>
      </c>
      <c r="F709" s="493">
        <v>9247000</v>
      </c>
      <c r="G709" s="493">
        <v>19338670.390000001</v>
      </c>
      <c r="H709" s="493">
        <v>1</v>
      </c>
    </row>
    <row r="710" spans="2:8" x14ac:dyDescent="0.25">
      <c r="B710" s="493">
        <v>32</v>
      </c>
      <c r="C710" s="493" t="s">
        <v>73</v>
      </c>
      <c r="D710" s="493" t="s">
        <v>891</v>
      </c>
      <c r="E710" s="493" t="s">
        <v>1210</v>
      </c>
      <c r="F710" s="493">
        <v>13950000</v>
      </c>
      <c r="G710" s="493">
        <v>14362517</v>
      </c>
      <c r="H710" s="493">
        <v>1</v>
      </c>
    </row>
    <row r="711" spans="2:8" x14ac:dyDescent="0.25">
      <c r="B711" s="493">
        <v>87</v>
      </c>
      <c r="C711" s="493" t="s">
        <v>103</v>
      </c>
      <c r="D711" s="493" t="s">
        <v>877</v>
      </c>
      <c r="E711" s="493" t="s">
        <v>877</v>
      </c>
      <c r="F711" s="493">
        <v>13950000</v>
      </c>
      <c r="G711" s="493">
        <v>14374435</v>
      </c>
      <c r="H711" s="493">
        <v>1</v>
      </c>
    </row>
    <row r="712" spans="2:8" x14ac:dyDescent="0.25">
      <c r="B712" s="493">
        <v>87</v>
      </c>
      <c r="C712" s="493" t="s">
        <v>103</v>
      </c>
      <c r="D712" s="493" t="s">
        <v>660</v>
      </c>
      <c r="E712" s="493" t="s">
        <v>661</v>
      </c>
      <c r="F712" s="493">
        <v>8329000</v>
      </c>
      <c r="G712" s="493">
        <v>9512858.0800000001</v>
      </c>
      <c r="H712" s="493">
        <v>1</v>
      </c>
    </row>
    <row r="713" spans="2:8" x14ac:dyDescent="0.25">
      <c r="B713" s="493">
        <v>87</v>
      </c>
      <c r="C713" s="493" t="s">
        <v>103</v>
      </c>
      <c r="D713" s="493" t="s">
        <v>1195</v>
      </c>
      <c r="E713" s="493" t="s">
        <v>1196</v>
      </c>
      <c r="F713" s="493">
        <v>9182000</v>
      </c>
      <c r="G713" s="493">
        <v>9493383.3399999999</v>
      </c>
      <c r="H713" s="493">
        <v>1</v>
      </c>
    </row>
    <row r="714" spans="2:8" x14ac:dyDescent="0.25">
      <c r="B714" s="493">
        <v>87</v>
      </c>
      <c r="C714" s="493" t="s">
        <v>103</v>
      </c>
      <c r="D714" s="493" t="s">
        <v>109</v>
      </c>
      <c r="E714" s="493" t="s">
        <v>82</v>
      </c>
      <c r="F714" s="493">
        <v>6482000</v>
      </c>
      <c r="G714" s="493">
        <v>45798458.43</v>
      </c>
      <c r="H714" s="493">
        <v>1</v>
      </c>
    </row>
    <row r="715" spans="2:8" x14ac:dyDescent="0.25">
      <c r="B715" s="493">
        <v>87</v>
      </c>
      <c r="C715" s="493" t="s">
        <v>103</v>
      </c>
      <c r="D715" s="493" t="s">
        <v>109</v>
      </c>
      <c r="E715" s="493" t="s">
        <v>893</v>
      </c>
      <c r="F715" s="493">
        <v>9300000</v>
      </c>
      <c r="G715" s="493">
        <v>9406434.8000000007</v>
      </c>
      <c r="H715" s="493">
        <v>1</v>
      </c>
    </row>
    <row r="716" spans="2:8" x14ac:dyDescent="0.25">
      <c r="B716" s="493">
        <v>87</v>
      </c>
      <c r="C716" s="493" t="s">
        <v>11</v>
      </c>
      <c r="D716" s="493" t="s">
        <v>104</v>
      </c>
      <c r="E716" s="493" t="s">
        <v>1288</v>
      </c>
      <c r="F716" s="493">
        <v>8119000</v>
      </c>
      <c r="G716" s="493">
        <v>34035713.43</v>
      </c>
      <c r="H716" s="493">
        <v>1</v>
      </c>
    </row>
    <row r="717" spans="2:8" x14ac:dyDescent="0.25">
      <c r="B717" s="493">
        <v>87</v>
      </c>
      <c r="C717" s="493" t="s">
        <v>11</v>
      </c>
      <c r="D717" s="493" t="s">
        <v>95</v>
      </c>
      <c r="E717" s="493" t="s">
        <v>887</v>
      </c>
      <c r="F717" s="493">
        <v>8875000</v>
      </c>
      <c r="G717" s="493">
        <v>24297461.079999998</v>
      </c>
      <c r="H717" s="493">
        <v>1</v>
      </c>
    </row>
    <row r="718" spans="2:8" x14ac:dyDescent="0.25">
      <c r="B718" s="493">
        <v>87</v>
      </c>
      <c r="C718" s="493" t="s">
        <v>11</v>
      </c>
      <c r="D718" s="493" t="s">
        <v>95</v>
      </c>
      <c r="E718" s="493" t="s">
        <v>899</v>
      </c>
      <c r="F718" s="493">
        <v>9300000</v>
      </c>
      <c r="G718" s="493">
        <v>9567607.5</v>
      </c>
      <c r="H718" s="493">
        <v>1</v>
      </c>
    </row>
    <row r="719" spans="2:8" x14ac:dyDescent="0.25">
      <c r="B719" s="493">
        <v>87</v>
      </c>
      <c r="C719" s="493" t="s">
        <v>11</v>
      </c>
      <c r="D719" s="493" t="s">
        <v>84</v>
      </c>
      <c r="E719" s="493" t="s">
        <v>993</v>
      </c>
      <c r="F719" s="493">
        <v>9300000</v>
      </c>
      <c r="G719" s="493">
        <v>9601790</v>
      </c>
      <c r="H719" s="493">
        <v>1</v>
      </c>
    </row>
    <row r="720" spans="2:8" x14ac:dyDescent="0.25">
      <c r="B720" s="493">
        <v>87</v>
      </c>
      <c r="C720" s="493" t="s">
        <v>11</v>
      </c>
      <c r="D720" s="493" t="s">
        <v>523</v>
      </c>
      <c r="E720" s="493" t="s">
        <v>1012</v>
      </c>
      <c r="F720" s="493">
        <v>9300000</v>
      </c>
      <c r="G720" s="493">
        <v>9567607.5</v>
      </c>
      <c r="H720" s="493">
        <v>1</v>
      </c>
    </row>
    <row r="721" spans="2:8" x14ac:dyDescent="0.25">
      <c r="B721" s="493">
        <v>87</v>
      </c>
      <c r="C721" s="493" t="s">
        <v>11</v>
      </c>
      <c r="D721" s="493" t="s">
        <v>99</v>
      </c>
      <c r="E721" s="493" t="s">
        <v>800</v>
      </c>
      <c r="F721" s="493">
        <v>13950000</v>
      </c>
      <c r="G721" s="493">
        <v>14340252.5</v>
      </c>
      <c r="H721" s="493">
        <v>1</v>
      </c>
    </row>
    <row r="722" spans="2:8" x14ac:dyDescent="0.25">
      <c r="B722" s="493">
        <v>87</v>
      </c>
      <c r="C722" s="493" t="s">
        <v>11</v>
      </c>
      <c r="D722" s="493" t="s">
        <v>99</v>
      </c>
      <c r="E722" s="493" t="s">
        <v>1013</v>
      </c>
      <c r="F722" s="493">
        <v>13950000</v>
      </c>
      <c r="G722" s="493">
        <v>14374435</v>
      </c>
      <c r="H722" s="493">
        <v>1</v>
      </c>
    </row>
    <row r="723" spans="2:8" x14ac:dyDescent="0.25">
      <c r="B723" s="493">
        <v>87</v>
      </c>
      <c r="C723" s="493" t="s">
        <v>12</v>
      </c>
      <c r="D723" s="493" t="s">
        <v>1265</v>
      </c>
      <c r="E723" s="493" t="s">
        <v>1441</v>
      </c>
      <c r="F723" s="493">
        <v>13950000</v>
      </c>
      <c r="G723" s="493">
        <v>14340252.5</v>
      </c>
      <c r="H723" s="493">
        <v>1</v>
      </c>
    </row>
    <row r="724" spans="2:8" x14ac:dyDescent="0.25">
      <c r="B724" s="493">
        <v>87</v>
      </c>
      <c r="C724" s="493" t="s">
        <v>73</v>
      </c>
      <c r="D724" s="493" t="s">
        <v>521</v>
      </c>
      <c r="E724" s="493" t="s">
        <v>1041</v>
      </c>
      <c r="F724" s="493">
        <v>9254000</v>
      </c>
      <c r="G724" s="493">
        <v>9606024.2899999991</v>
      </c>
      <c r="H724" s="493">
        <v>1</v>
      </c>
    </row>
    <row r="725" spans="2:8" x14ac:dyDescent="0.25">
      <c r="B725" s="493">
        <v>87</v>
      </c>
      <c r="C725" s="493" t="s">
        <v>73</v>
      </c>
      <c r="D725" s="493" t="s">
        <v>890</v>
      </c>
      <c r="E725" s="493" t="s">
        <v>890</v>
      </c>
      <c r="F725" s="493">
        <v>13950000</v>
      </c>
      <c r="G725" s="493">
        <v>14298866.25</v>
      </c>
      <c r="H725" s="493">
        <v>2</v>
      </c>
    </row>
    <row r="726" spans="2:8" x14ac:dyDescent="0.25">
      <c r="B726" s="493">
        <v>87</v>
      </c>
      <c r="C726" s="493" t="s">
        <v>73</v>
      </c>
      <c r="D726" s="493" t="s">
        <v>890</v>
      </c>
      <c r="E726" s="493" t="s">
        <v>953</v>
      </c>
      <c r="F726" s="493">
        <v>9085000</v>
      </c>
      <c r="G726" s="493">
        <v>27215583.359999999</v>
      </c>
      <c r="H726" s="493">
        <v>1</v>
      </c>
    </row>
    <row r="727" spans="2:8" x14ac:dyDescent="0.25">
      <c r="B727" s="493">
        <v>87</v>
      </c>
      <c r="C727" s="493" t="s">
        <v>73</v>
      </c>
      <c r="D727" s="493" t="s">
        <v>86</v>
      </c>
      <c r="E727" s="493" t="s">
        <v>86</v>
      </c>
      <c r="F727" s="493">
        <v>8959000</v>
      </c>
      <c r="G727" s="493">
        <v>9567607.5</v>
      </c>
      <c r="H727" s="493">
        <v>1</v>
      </c>
    </row>
    <row r="728" spans="2:8" x14ac:dyDescent="0.25">
      <c r="B728" s="493">
        <v>87</v>
      </c>
      <c r="C728" s="493" t="s">
        <v>73</v>
      </c>
      <c r="D728" s="493" t="s">
        <v>86</v>
      </c>
      <c r="E728" s="493" t="s">
        <v>1279</v>
      </c>
      <c r="F728" s="493">
        <v>9300000</v>
      </c>
      <c r="G728" s="493">
        <v>9406434.8000000007</v>
      </c>
      <c r="H728" s="493">
        <v>1</v>
      </c>
    </row>
    <row r="729" spans="2:8" x14ac:dyDescent="0.25">
      <c r="B729" s="493">
        <v>87</v>
      </c>
      <c r="C729" s="493" t="s">
        <v>73</v>
      </c>
      <c r="D729" s="493" t="s">
        <v>888</v>
      </c>
      <c r="E729" s="493" t="s">
        <v>996</v>
      </c>
      <c r="F729" s="493">
        <v>8161000</v>
      </c>
      <c r="G729" s="493">
        <v>9601790</v>
      </c>
      <c r="H729" s="493">
        <v>1</v>
      </c>
    </row>
    <row r="730" spans="2:8" x14ac:dyDescent="0.25">
      <c r="B730" s="493">
        <v>87</v>
      </c>
      <c r="C730" s="493" t="s">
        <v>73</v>
      </c>
      <c r="D730" s="493" t="s">
        <v>888</v>
      </c>
      <c r="E730" s="493" t="s">
        <v>1156</v>
      </c>
      <c r="F730" s="493">
        <v>9300000</v>
      </c>
      <c r="G730" s="493">
        <v>9406434.8000000007</v>
      </c>
      <c r="H730" s="493">
        <v>1</v>
      </c>
    </row>
    <row r="731" spans="2:8" x14ac:dyDescent="0.25">
      <c r="B731" s="493">
        <v>87</v>
      </c>
      <c r="C731" s="493" t="s">
        <v>73</v>
      </c>
      <c r="D731" s="493" t="s">
        <v>888</v>
      </c>
      <c r="E731" s="493" t="s">
        <v>906</v>
      </c>
      <c r="F731" s="493">
        <v>9001000</v>
      </c>
      <c r="G731" s="493">
        <v>9601790</v>
      </c>
      <c r="H731" s="493">
        <v>1</v>
      </c>
    </row>
    <row r="732" spans="2:8" x14ac:dyDescent="0.25">
      <c r="B732" s="493">
        <v>87</v>
      </c>
      <c r="C732" s="493" t="s">
        <v>73</v>
      </c>
      <c r="D732" s="493" t="s">
        <v>622</v>
      </c>
      <c r="E732" s="493" t="s">
        <v>1203</v>
      </c>
      <c r="F732" s="493">
        <v>13950000</v>
      </c>
      <c r="G732" s="493">
        <v>14333048.75</v>
      </c>
      <c r="H732" s="493">
        <v>2</v>
      </c>
    </row>
    <row r="733" spans="2:8" x14ac:dyDescent="0.25">
      <c r="B733" s="493">
        <v>87</v>
      </c>
      <c r="C733" s="493" t="s">
        <v>74</v>
      </c>
      <c r="D733" s="493" t="s">
        <v>74</v>
      </c>
      <c r="E733" s="493" t="s">
        <v>789</v>
      </c>
      <c r="F733" s="493">
        <v>8623000</v>
      </c>
      <c r="G733" s="493">
        <v>19164402.059999999</v>
      </c>
      <c r="H733" s="493">
        <v>1</v>
      </c>
    </row>
    <row r="734" spans="2:8" x14ac:dyDescent="0.25">
      <c r="B734" s="493">
        <v>87</v>
      </c>
      <c r="C734" s="493" t="s">
        <v>74</v>
      </c>
      <c r="D734" s="493" t="s">
        <v>72</v>
      </c>
      <c r="E734" s="493" t="s">
        <v>796</v>
      </c>
      <c r="F734" s="493">
        <v>8245000</v>
      </c>
      <c r="G734" s="493">
        <v>9567607.5</v>
      </c>
      <c r="H734" s="493">
        <v>1</v>
      </c>
    </row>
    <row r="735" spans="2:8" x14ac:dyDescent="0.25">
      <c r="B735" s="493">
        <v>87</v>
      </c>
      <c r="C735" s="493" t="s">
        <v>74</v>
      </c>
      <c r="D735" s="493" t="s">
        <v>72</v>
      </c>
      <c r="E735" s="493" t="s">
        <v>998</v>
      </c>
      <c r="F735" s="493">
        <v>8623000</v>
      </c>
      <c r="G735" s="493">
        <v>9567607.5</v>
      </c>
      <c r="H735" s="493">
        <v>1</v>
      </c>
    </row>
    <row r="736" spans="2:8" x14ac:dyDescent="0.25">
      <c r="B736" s="493">
        <v>87</v>
      </c>
      <c r="C736" s="493" t="s">
        <v>74</v>
      </c>
      <c r="D736" s="493" t="s">
        <v>97</v>
      </c>
      <c r="E736" s="493" t="s">
        <v>603</v>
      </c>
      <c r="F736" s="493">
        <v>9247000</v>
      </c>
      <c r="G736" s="493">
        <v>9611790</v>
      </c>
      <c r="H736" s="493">
        <v>1</v>
      </c>
    </row>
    <row r="737" spans="2:8" x14ac:dyDescent="0.25">
      <c r="B737" s="493">
        <v>87</v>
      </c>
      <c r="C737" s="493" t="s">
        <v>74</v>
      </c>
      <c r="D737" s="493" t="s">
        <v>87</v>
      </c>
      <c r="E737" s="493" t="s">
        <v>892</v>
      </c>
      <c r="F737" s="493">
        <v>11601000</v>
      </c>
      <c r="G737" s="493">
        <v>11830667.25</v>
      </c>
      <c r="H737" s="493">
        <v>2</v>
      </c>
    </row>
    <row r="738" spans="2:8" x14ac:dyDescent="0.25">
      <c r="B738" s="493">
        <v>87</v>
      </c>
      <c r="C738" s="493" t="s">
        <v>74</v>
      </c>
      <c r="D738" s="493" t="s">
        <v>87</v>
      </c>
      <c r="E738" s="493" t="s">
        <v>98</v>
      </c>
      <c r="F738" s="493">
        <v>10600333.3333333</v>
      </c>
      <c r="G738" s="493">
        <v>11586369.766666699</v>
      </c>
      <c r="H738" s="493">
        <v>3</v>
      </c>
    </row>
    <row r="739" spans="2:8" x14ac:dyDescent="0.25">
      <c r="B739" s="493">
        <v>87</v>
      </c>
      <c r="C739" s="493" t="s">
        <v>74</v>
      </c>
      <c r="D739" s="493" t="s">
        <v>87</v>
      </c>
      <c r="E739" s="493" t="s">
        <v>1027</v>
      </c>
      <c r="F739" s="493">
        <v>8684500</v>
      </c>
      <c r="G739" s="493">
        <v>10856542.5</v>
      </c>
      <c r="H739" s="493">
        <v>2</v>
      </c>
    </row>
    <row r="740" spans="2:8" x14ac:dyDescent="0.25">
      <c r="B740" s="493">
        <v>87</v>
      </c>
      <c r="C740" s="493" t="s">
        <v>74</v>
      </c>
      <c r="D740" s="493" t="s">
        <v>786</v>
      </c>
      <c r="E740" s="493" t="s">
        <v>955</v>
      </c>
      <c r="F740" s="493">
        <v>6173666.6666666698</v>
      </c>
      <c r="G740" s="493">
        <v>9513883.2666666694</v>
      </c>
      <c r="H740" s="493">
        <v>3</v>
      </c>
    </row>
    <row r="741" spans="2:8" x14ac:dyDescent="0.25">
      <c r="B741" s="493">
        <v>87</v>
      </c>
      <c r="C741" s="493" t="s">
        <v>74</v>
      </c>
      <c r="D741" s="493" t="s">
        <v>786</v>
      </c>
      <c r="E741" s="493" t="s">
        <v>1253</v>
      </c>
      <c r="F741" s="493">
        <v>9106000</v>
      </c>
      <c r="G741" s="493">
        <v>9446727.9749999996</v>
      </c>
      <c r="H741" s="493">
        <v>4</v>
      </c>
    </row>
    <row r="742" spans="2:8" x14ac:dyDescent="0.25">
      <c r="B742" s="493">
        <v>87</v>
      </c>
      <c r="C742" s="493" t="s">
        <v>105</v>
      </c>
      <c r="D742" s="493" t="s">
        <v>107</v>
      </c>
      <c r="E742" s="493" t="s">
        <v>77</v>
      </c>
      <c r="F742" s="493">
        <v>7821857.1428571399</v>
      </c>
      <c r="G742" s="493">
        <v>12329467.527142899</v>
      </c>
      <c r="H742" s="493">
        <v>7</v>
      </c>
    </row>
    <row r="743" spans="2:8" x14ac:dyDescent="0.25">
      <c r="B743" s="493">
        <v>87</v>
      </c>
      <c r="C743" s="493" t="s">
        <v>105</v>
      </c>
      <c r="D743" s="493" t="s">
        <v>884</v>
      </c>
      <c r="E743" s="493" t="s">
        <v>1256</v>
      </c>
      <c r="F743" s="493">
        <v>6975000</v>
      </c>
      <c r="G743" s="493">
        <v>14374435</v>
      </c>
      <c r="H743" s="493">
        <v>2</v>
      </c>
    </row>
    <row r="744" spans="2:8" x14ac:dyDescent="0.25">
      <c r="B744" s="493">
        <v>87</v>
      </c>
      <c r="C744" s="493" t="s">
        <v>105</v>
      </c>
      <c r="D744" s="493" t="s">
        <v>488</v>
      </c>
      <c r="E744" s="493" t="s">
        <v>905</v>
      </c>
      <c r="F744" s="493">
        <v>9292500</v>
      </c>
      <c r="G744" s="493">
        <v>9389343.5500000007</v>
      </c>
      <c r="H744" s="493">
        <v>8</v>
      </c>
    </row>
    <row r="745" spans="2:8" x14ac:dyDescent="0.25">
      <c r="B745" s="493">
        <v>88</v>
      </c>
      <c r="C745" s="493" t="s">
        <v>103</v>
      </c>
      <c r="D745" s="493" t="s">
        <v>1037</v>
      </c>
      <c r="E745" s="493" t="s">
        <v>1316</v>
      </c>
      <c r="F745" s="493">
        <v>9300000</v>
      </c>
      <c r="G745" s="493">
        <v>9689413.2300000004</v>
      </c>
      <c r="H745" s="493">
        <v>1</v>
      </c>
    </row>
    <row r="746" spans="2:8" x14ac:dyDescent="0.25">
      <c r="B746" s="493">
        <v>88</v>
      </c>
      <c r="C746" s="493" t="s">
        <v>103</v>
      </c>
      <c r="D746" s="493" t="s">
        <v>109</v>
      </c>
      <c r="E746" s="493" t="s">
        <v>791</v>
      </c>
      <c r="F746" s="493">
        <v>9300000</v>
      </c>
      <c r="G746" s="493">
        <v>9620978.5999999996</v>
      </c>
      <c r="H746" s="493">
        <v>1</v>
      </c>
    </row>
    <row r="747" spans="2:8" x14ac:dyDescent="0.25">
      <c r="B747" s="493">
        <v>88</v>
      </c>
      <c r="C747" s="493" t="s">
        <v>103</v>
      </c>
      <c r="D747" s="493" t="s">
        <v>109</v>
      </c>
      <c r="E747" s="493" t="s">
        <v>82</v>
      </c>
      <c r="F747" s="493">
        <v>12397666.6666667</v>
      </c>
      <c r="G747" s="493">
        <v>12895849.516666699</v>
      </c>
      <c r="H747" s="493">
        <v>3</v>
      </c>
    </row>
    <row r="748" spans="2:8" x14ac:dyDescent="0.25">
      <c r="B748" s="493">
        <v>88</v>
      </c>
      <c r="C748" s="493" t="s">
        <v>103</v>
      </c>
      <c r="D748" s="493" t="s">
        <v>109</v>
      </c>
      <c r="E748" s="493" t="s">
        <v>782</v>
      </c>
      <c r="F748" s="493">
        <v>9300000</v>
      </c>
      <c r="G748" s="493">
        <v>9620978.5999999996</v>
      </c>
      <c r="H748" s="493">
        <v>1</v>
      </c>
    </row>
    <row r="749" spans="2:8" x14ac:dyDescent="0.25">
      <c r="B749" s="493">
        <v>88</v>
      </c>
      <c r="C749" s="493" t="s">
        <v>103</v>
      </c>
      <c r="D749" s="493" t="s">
        <v>109</v>
      </c>
      <c r="E749" s="493" t="s">
        <v>958</v>
      </c>
      <c r="F749" s="493">
        <v>9300000</v>
      </c>
      <c r="G749" s="493">
        <v>9620978.5999999996</v>
      </c>
      <c r="H749" s="493">
        <v>1</v>
      </c>
    </row>
    <row r="750" spans="2:8" x14ac:dyDescent="0.25">
      <c r="B750" s="493">
        <v>88</v>
      </c>
      <c r="C750" s="493" t="s">
        <v>103</v>
      </c>
      <c r="D750" s="493" t="s">
        <v>109</v>
      </c>
      <c r="E750" s="493" t="s">
        <v>886</v>
      </c>
      <c r="F750" s="493">
        <v>9300000</v>
      </c>
      <c r="G750" s="493">
        <v>9620978.5999999996</v>
      </c>
      <c r="H750" s="493">
        <v>1</v>
      </c>
    </row>
    <row r="751" spans="2:8" x14ac:dyDescent="0.25">
      <c r="B751" s="493">
        <v>88</v>
      </c>
      <c r="C751" s="493" t="s">
        <v>103</v>
      </c>
      <c r="D751" s="493" t="s">
        <v>109</v>
      </c>
      <c r="E751" s="493" t="s">
        <v>893</v>
      </c>
      <c r="F751" s="493">
        <v>9300000</v>
      </c>
      <c r="G751" s="493">
        <v>9620978.5999999996</v>
      </c>
      <c r="H751" s="493">
        <v>1</v>
      </c>
    </row>
    <row r="752" spans="2:8" x14ac:dyDescent="0.25">
      <c r="B752" s="493">
        <v>88</v>
      </c>
      <c r="C752" s="493" t="s">
        <v>103</v>
      </c>
      <c r="D752" s="493" t="s">
        <v>109</v>
      </c>
      <c r="E752" s="493" t="s">
        <v>1287</v>
      </c>
      <c r="F752" s="493">
        <v>9300000</v>
      </c>
      <c r="G752" s="493">
        <v>9620978.5999999996</v>
      </c>
      <c r="H752" s="493">
        <v>1</v>
      </c>
    </row>
    <row r="753" spans="2:8" x14ac:dyDescent="0.25">
      <c r="B753" s="493">
        <v>88</v>
      </c>
      <c r="C753" s="493" t="s">
        <v>103</v>
      </c>
      <c r="D753" s="493" t="s">
        <v>109</v>
      </c>
      <c r="E753" s="493" t="s">
        <v>960</v>
      </c>
      <c r="F753" s="493">
        <v>9300000</v>
      </c>
      <c r="G753" s="493">
        <v>9665111.2699999996</v>
      </c>
      <c r="H753" s="493">
        <v>2</v>
      </c>
    </row>
    <row r="754" spans="2:8" x14ac:dyDescent="0.25">
      <c r="B754" s="493">
        <v>88</v>
      </c>
      <c r="C754" s="493" t="s">
        <v>74</v>
      </c>
      <c r="D754" s="493" t="s">
        <v>74</v>
      </c>
      <c r="E754" s="493" t="s">
        <v>1035</v>
      </c>
      <c r="F754" s="493">
        <v>13950000</v>
      </c>
      <c r="G754" s="493">
        <v>14406767.9</v>
      </c>
      <c r="H754" s="493">
        <v>1</v>
      </c>
    </row>
    <row r="755" spans="2:8" x14ac:dyDescent="0.25">
      <c r="B755" s="493">
        <v>88</v>
      </c>
      <c r="C755" s="493" t="s">
        <v>74</v>
      </c>
      <c r="D755" s="493" t="s">
        <v>74</v>
      </c>
      <c r="E755" s="493" t="s">
        <v>789</v>
      </c>
      <c r="F755" s="493">
        <v>9198000</v>
      </c>
      <c r="G755" s="493">
        <v>9619826</v>
      </c>
      <c r="H755" s="493">
        <v>2</v>
      </c>
    </row>
    <row r="756" spans="2:8" x14ac:dyDescent="0.25">
      <c r="B756" s="493">
        <v>88</v>
      </c>
      <c r="C756" s="493" t="s">
        <v>74</v>
      </c>
      <c r="D756" s="493" t="s">
        <v>72</v>
      </c>
      <c r="E756" s="493" t="s">
        <v>796</v>
      </c>
      <c r="F756" s="493">
        <v>13950000</v>
      </c>
      <c r="G756" s="493">
        <v>14406767.9</v>
      </c>
      <c r="H756" s="493">
        <v>1</v>
      </c>
    </row>
    <row r="757" spans="2:8" x14ac:dyDescent="0.25">
      <c r="B757" s="493">
        <v>88</v>
      </c>
      <c r="C757" s="493" t="s">
        <v>74</v>
      </c>
      <c r="D757" s="493" t="s">
        <v>72</v>
      </c>
      <c r="E757" s="493" t="s">
        <v>885</v>
      </c>
      <c r="F757" s="493">
        <v>9254000</v>
      </c>
      <c r="G757" s="493">
        <v>9824039.1999999993</v>
      </c>
      <c r="H757" s="493">
        <v>1</v>
      </c>
    </row>
    <row r="758" spans="2:8" x14ac:dyDescent="0.25">
      <c r="B758" s="493">
        <v>88</v>
      </c>
      <c r="C758" s="493" t="s">
        <v>74</v>
      </c>
      <c r="D758" s="493" t="s">
        <v>75</v>
      </c>
      <c r="E758" s="493" t="s">
        <v>1016</v>
      </c>
      <c r="F758" s="493">
        <v>8127500</v>
      </c>
      <c r="G758" s="493">
        <v>10816035.942500001</v>
      </c>
      <c r="H758" s="493">
        <v>4</v>
      </c>
    </row>
    <row r="759" spans="2:8" x14ac:dyDescent="0.25">
      <c r="B759" s="493">
        <v>88</v>
      </c>
      <c r="C759" s="493" t="s">
        <v>74</v>
      </c>
      <c r="D759" s="493" t="s">
        <v>75</v>
      </c>
      <c r="E759" s="493" t="s">
        <v>903</v>
      </c>
      <c r="F759" s="493">
        <v>13950000</v>
      </c>
      <c r="G759" s="493">
        <v>14403642.9</v>
      </c>
      <c r="H759" s="493">
        <v>2</v>
      </c>
    </row>
    <row r="760" spans="2:8" x14ac:dyDescent="0.25">
      <c r="B760" s="493">
        <v>88</v>
      </c>
      <c r="C760" s="493" t="s">
        <v>74</v>
      </c>
      <c r="D760" s="493" t="s">
        <v>97</v>
      </c>
      <c r="E760" s="493" t="s">
        <v>603</v>
      </c>
      <c r="F760" s="493">
        <v>13950000</v>
      </c>
      <c r="G760" s="493">
        <v>14406767.9</v>
      </c>
      <c r="H760" s="493">
        <v>1</v>
      </c>
    </row>
    <row r="761" spans="2:8" x14ac:dyDescent="0.25">
      <c r="B761" s="493">
        <v>88</v>
      </c>
      <c r="C761" s="493" t="s">
        <v>74</v>
      </c>
      <c r="D761" s="493" t="s">
        <v>87</v>
      </c>
      <c r="E761" s="493" t="s">
        <v>892</v>
      </c>
      <c r="F761" s="493">
        <v>13950000</v>
      </c>
      <c r="G761" s="493">
        <v>14406767.9</v>
      </c>
      <c r="H761" s="493">
        <v>1</v>
      </c>
    </row>
    <row r="762" spans="2:8" x14ac:dyDescent="0.25">
      <c r="B762" s="493">
        <v>88</v>
      </c>
      <c r="C762" s="493" t="s">
        <v>74</v>
      </c>
      <c r="D762" s="493" t="s">
        <v>87</v>
      </c>
      <c r="E762" s="493" t="s">
        <v>98</v>
      </c>
      <c r="F762" s="493">
        <v>9765000</v>
      </c>
      <c r="G762" s="493">
        <v>12939923.174000001</v>
      </c>
      <c r="H762" s="493">
        <v>10</v>
      </c>
    </row>
    <row r="763" spans="2:8" x14ac:dyDescent="0.25">
      <c r="B763" s="493">
        <v>88</v>
      </c>
      <c r="C763" s="493" t="s">
        <v>74</v>
      </c>
      <c r="D763" s="493" t="s">
        <v>87</v>
      </c>
      <c r="E763" s="493" t="s">
        <v>1027</v>
      </c>
      <c r="F763" s="493">
        <v>10843000</v>
      </c>
      <c r="G763" s="493">
        <v>13079284.506666699</v>
      </c>
      <c r="H763" s="493">
        <v>3</v>
      </c>
    </row>
    <row r="764" spans="2:8" x14ac:dyDescent="0.25">
      <c r="B764" s="493">
        <v>88</v>
      </c>
      <c r="C764" s="493" t="s">
        <v>74</v>
      </c>
      <c r="D764" s="493" t="s">
        <v>87</v>
      </c>
      <c r="E764" s="493" t="s">
        <v>1043</v>
      </c>
      <c r="F764" s="493">
        <v>13950000</v>
      </c>
      <c r="G764" s="493">
        <v>14406767.9</v>
      </c>
      <c r="H764" s="493">
        <v>1</v>
      </c>
    </row>
    <row r="765" spans="2:8" x14ac:dyDescent="0.25">
      <c r="B765" s="493">
        <v>88</v>
      </c>
      <c r="C765" s="493" t="s">
        <v>74</v>
      </c>
      <c r="D765" s="493" t="s">
        <v>87</v>
      </c>
      <c r="E765" s="493" t="s">
        <v>1280</v>
      </c>
      <c r="F765" s="493">
        <v>9227000</v>
      </c>
      <c r="G765" s="493">
        <v>9620153.6999999993</v>
      </c>
      <c r="H765" s="493">
        <v>1</v>
      </c>
    </row>
    <row r="766" spans="2:8" x14ac:dyDescent="0.25">
      <c r="B766" s="493">
        <v>88</v>
      </c>
      <c r="C766" s="493" t="s">
        <v>74</v>
      </c>
      <c r="D766" s="493" t="s">
        <v>1018</v>
      </c>
      <c r="E766" s="493" t="s">
        <v>1018</v>
      </c>
      <c r="F766" s="493">
        <v>9286000</v>
      </c>
      <c r="G766" s="493">
        <v>9675266.2799999993</v>
      </c>
      <c r="H766" s="493">
        <v>1</v>
      </c>
    </row>
    <row r="767" spans="2:8" x14ac:dyDescent="0.25">
      <c r="B767" s="493">
        <v>92</v>
      </c>
      <c r="C767" s="493" t="s">
        <v>103</v>
      </c>
      <c r="D767" s="493" t="s">
        <v>790</v>
      </c>
      <c r="E767" s="493" t="s">
        <v>1154</v>
      </c>
      <c r="F767" s="493">
        <v>9280000</v>
      </c>
      <c r="G767" s="493">
        <v>9524000</v>
      </c>
      <c r="H767" s="493">
        <v>1</v>
      </c>
    </row>
    <row r="768" spans="2:8" x14ac:dyDescent="0.25">
      <c r="B768" s="493">
        <v>92</v>
      </c>
      <c r="C768" s="493" t="s">
        <v>103</v>
      </c>
      <c r="D768" s="493" t="s">
        <v>1030</v>
      </c>
      <c r="E768" s="493" t="s">
        <v>682</v>
      </c>
      <c r="F768" s="493">
        <v>9300000</v>
      </c>
      <c r="G768" s="493">
        <v>9522000</v>
      </c>
      <c r="H768" s="493">
        <v>1</v>
      </c>
    </row>
    <row r="769" spans="2:8" x14ac:dyDescent="0.25">
      <c r="B769" s="493">
        <v>92</v>
      </c>
      <c r="C769" s="493" t="s">
        <v>103</v>
      </c>
      <c r="D769" s="493" t="s">
        <v>1030</v>
      </c>
      <c r="E769" s="493" t="s">
        <v>1442</v>
      </c>
      <c r="F769" s="493">
        <v>9241000</v>
      </c>
      <c r="G769" s="493">
        <v>9523000</v>
      </c>
      <c r="H769" s="493">
        <v>1</v>
      </c>
    </row>
    <row r="770" spans="2:8" x14ac:dyDescent="0.25">
      <c r="B770" s="493">
        <v>92</v>
      </c>
      <c r="C770" s="493" t="s">
        <v>103</v>
      </c>
      <c r="D770" s="493" t="s">
        <v>1030</v>
      </c>
      <c r="E770" s="493" t="s">
        <v>1443</v>
      </c>
      <c r="F770" s="493">
        <v>9227000</v>
      </c>
      <c r="G770" s="493">
        <v>9526000</v>
      </c>
      <c r="H770" s="493">
        <v>1</v>
      </c>
    </row>
    <row r="771" spans="2:8" x14ac:dyDescent="0.25">
      <c r="B771" s="493">
        <v>93</v>
      </c>
      <c r="C771" s="493" t="s">
        <v>103</v>
      </c>
      <c r="D771" s="493" t="s">
        <v>877</v>
      </c>
      <c r="E771" s="493" t="s">
        <v>877</v>
      </c>
      <c r="F771" s="493">
        <v>9208000</v>
      </c>
      <c r="G771" s="493">
        <v>9558483.1199999992</v>
      </c>
      <c r="H771" s="493">
        <v>1</v>
      </c>
    </row>
    <row r="772" spans="2:8" x14ac:dyDescent="0.25">
      <c r="B772" s="493">
        <v>93</v>
      </c>
      <c r="C772" s="493" t="s">
        <v>103</v>
      </c>
      <c r="D772" s="493" t="s">
        <v>790</v>
      </c>
      <c r="E772" s="493" t="s">
        <v>1188</v>
      </c>
      <c r="F772" s="493">
        <v>9085000</v>
      </c>
      <c r="G772" s="493">
        <v>9556049.1699999999</v>
      </c>
      <c r="H772" s="493">
        <v>1</v>
      </c>
    </row>
    <row r="773" spans="2:8" x14ac:dyDescent="0.25">
      <c r="B773" s="493">
        <v>93</v>
      </c>
      <c r="C773" s="493" t="s">
        <v>103</v>
      </c>
      <c r="D773" s="493" t="s">
        <v>94</v>
      </c>
      <c r="E773" s="493" t="s">
        <v>1260</v>
      </c>
      <c r="F773" s="493">
        <v>8959000</v>
      </c>
      <c r="G773" s="493">
        <v>29200000</v>
      </c>
      <c r="H773" s="493">
        <v>1</v>
      </c>
    </row>
    <row r="774" spans="2:8" x14ac:dyDescent="0.25">
      <c r="B774" s="493">
        <v>93</v>
      </c>
      <c r="C774" s="493" t="s">
        <v>103</v>
      </c>
      <c r="D774" s="493" t="s">
        <v>109</v>
      </c>
      <c r="E774" s="493" t="s">
        <v>791</v>
      </c>
      <c r="F774" s="493">
        <v>9791000</v>
      </c>
      <c r="G774" s="493">
        <v>19408498.327142902</v>
      </c>
      <c r="H774" s="493">
        <v>7</v>
      </c>
    </row>
    <row r="775" spans="2:8" x14ac:dyDescent="0.25">
      <c r="B775" s="493">
        <v>93</v>
      </c>
      <c r="C775" s="493" t="s">
        <v>103</v>
      </c>
      <c r="D775" s="493" t="s">
        <v>109</v>
      </c>
      <c r="E775" s="493" t="s">
        <v>801</v>
      </c>
      <c r="F775" s="493">
        <v>12639250</v>
      </c>
      <c r="G775" s="493">
        <v>14900000</v>
      </c>
      <c r="H775" s="493">
        <v>4</v>
      </c>
    </row>
    <row r="776" spans="2:8" x14ac:dyDescent="0.25">
      <c r="B776" s="493">
        <v>93</v>
      </c>
      <c r="C776" s="493" t="s">
        <v>103</v>
      </c>
      <c r="D776" s="493" t="s">
        <v>109</v>
      </c>
      <c r="E776" s="493" t="s">
        <v>82</v>
      </c>
      <c r="F776" s="493">
        <v>11695333.3333333</v>
      </c>
      <c r="G776" s="493">
        <v>15872222.624444401</v>
      </c>
      <c r="H776" s="493">
        <v>9</v>
      </c>
    </row>
    <row r="777" spans="2:8" x14ac:dyDescent="0.25">
      <c r="B777" s="493">
        <v>93</v>
      </c>
      <c r="C777" s="493" t="s">
        <v>103</v>
      </c>
      <c r="D777" s="493" t="s">
        <v>109</v>
      </c>
      <c r="E777" s="493" t="s">
        <v>782</v>
      </c>
      <c r="F777" s="493">
        <v>10865125</v>
      </c>
      <c r="G777" s="493">
        <v>11635036.731249999</v>
      </c>
      <c r="H777" s="493">
        <v>8</v>
      </c>
    </row>
    <row r="778" spans="2:8" x14ac:dyDescent="0.25">
      <c r="B778" s="493">
        <v>93</v>
      </c>
      <c r="C778" s="493" t="s">
        <v>103</v>
      </c>
      <c r="D778" s="493" t="s">
        <v>109</v>
      </c>
      <c r="E778" s="493" t="s">
        <v>958</v>
      </c>
      <c r="F778" s="493">
        <v>10692666.6666667</v>
      </c>
      <c r="G778" s="493">
        <v>13865521.293333299</v>
      </c>
      <c r="H778" s="493">
        <v>6</v>
      </c>
    </row>
    <row r="779" spans="2:8" x14ac:dyDescent="0.25">
      <c r="B779" s="493">
        <v>93</v>
      </c>
      <c r="C779" s="493" t="s">
        <v>103</v>
      </c>
      <c r="D779" s="493" t="s">
        <v>109</v>
      </c>
      <c r="E779" s="493" t="s">
        <v>886</v>
      </c>
      <c r="F779" s="493">
        <v>9300000</v>
      </c>
      <c r="G779" s="493">
        <v>12990000</v>
      </c>
      <c r="H779" s="493">
        <v>1</v>
      </c>
    </row>
    <row r="780" spans="2:8" x14ac:dyDescent="0.25">
      <c r="B780" s="493">
        <v>93</v>
      </c>
      <c r="C780" s="493" t="s">
        <v>103</v>
      </c>
      <c r="D780" s="493" t="s">
        <v>109</v>
      </c>
      <c r="E780" s="493" t="s">
        <v>893</v>
      </c>
      <c r="F780" s="493">
        <v>11651714.2857143</v>
      </c>
      <c r="G780" s="493">
        <v>14321923.4785714</v>
      </c>
      <c r="H780" s="493">
        <v>7</v>
      </c>
    </row>
    <row r="781" spans="2:8" x14ac:dyDescent="0.25">
      <c r="B781" s="493">
        <v>93</v>
      </c>
      <c r="C781" s="493" t="s">
        <v>103</v>
      </c>
      <c r="D781" s="493" t="s">
        <v>109</v>
      </c>
      <c r="E781" s="493" t="s">
        <v>960</v>
      </c>
      <c r="F781" s="493">
        <v>11202500</v>
      </c>
      <c r="G781" s="493">
        <v>14439073.095000001</v>
      </c>
      <c r="H781" s="493">
        <v>2</v>
      </c>
    </row>
    <row r="782" spans="2:8" x14ac:dyDescent="0.25">
      <c r="B782" s="493">
        <v>93</v>
      </c>
      <c r="C782" s="493" t="s">
        <v>11</v>
      </c>
      <c r="D782" s="493" t="s">
        <v>11</v>
      </c>
      <c r="E782" s="493" t="s">
        <v>1190</v>
      </c>
      <c r="F782" s="493">
        <v>13778000</v>
      </c>
      <c r="G782" s="493">
        <v>14278487.779999999</v>
      </c>
      <c r="H782" s="493">
        <v>1</v>
      </c>
    </row>
    <row r="783" spans="2:8" x14ac:dyDescent="0.25">
      <c r="B783" s="493">
        <v>93</v>
      </c>
      <c r="C783" s="493" t="s">
        <v>11</v>
      </c>
      <c r="D783" s="493" t="s">
        <v>104</v>
      </c>
      <c r="E783" s="493" t="s">
        <v>949</v>
      </c>
      <c r="F783" s="493">
        <v>8854000</v>
      </c>
      <c r="G783" s="493">
        <v>18541750.344999999</v>
      </c>
      <c r="H783" s="493">
        <v>2</v>
      </c>
    </row>
    <row r="784" spans="2:8" x14ac:dyDescent="0.25">
      <c r="B784" s="493">
        <v>93</v>
      </c>
      <c r="C784" s="493" t="s">
        <v>11</v>
      </c>
      <c r="D784" s="493" t="s">
        <v>104</v>
      </c>
      <c r="E784" s="493" t="s">
        <v>1282</v>
      </c>
      <c r="F784" s="493">
        <v>7028000</v>
      </c>
      <c r="G784" s="493">
        <v>55228194.890000001</v>
      </c>
      <c r="H784" s="493">
        <v>1</v>
      </c>
    </row>
    <row r="785" spans="2:8" x14ac:dyDescent="0.25">
      <c r="B785" s="493">
        <v>93</v>
      </c>
      <c r="C785" s="493" t="s">
        <v>11</v>
      </c>
      <c r="D785" s="493" t="s">
        <v>104</v>
      </c>
      <c r="E785" s="493" t="s">
        <v>896</v>
      </c>
      <c r="F785" s="493">
        <v>8875000</v>
      </c>
      <c r="G785" s="493">
        <v>13103908.42</v>
      </c>
      <c r="H785" s="493">
        <v>1</v>
      </c>
    </row>
    <row r="786" spans="2:8" x14ac:dyDescent="0.25">
      <c r="B786" s="493">
        <v>93</v>
      </c>
      <c r="C786" s="493" t="s">
        <v>11</v>
      </c>
      <c r="D786" s="493" t="s">
        <v>104</v>
      </c>
      <c r="E786" s="493" t="s">
        <v>897</v>
      </c>
      <c r="F786" s="493">
        <v>8704000</v>
      </c>
      <c r="G786" s="493">
        <v>16350000</v>
      </c>
      <c r="H786" s="493">
        <v>2</v>
      </c>
    </row>
    <row r="787" spans="2:8" x14ac:dyDescent="0.25">
      <c r="B787" s="493">
        <v>93</v>
      </c>
      <c r="C787" s="493" t="s">
        <v>11</v>
      </c>
      <c r="D787" s="493" t="s">
        <v>104</v>
      </c>
      <c r="E787" s="493" t="s">
        <v>1262</v>
      </c>
      <c r="F787" s="493">
        <v>6608000</v>
      </c>
      <c r="G787" s="493">
        <v>12601626.1</v>
      </c>
      <c r="H787" s="493">
        <v>1</v>
      </c>
    </row>
    <row r="788" spans="2:8" x14ac:dyDescent="0.25">
      <c r="B788" s="493">
        <v>93</v>
      </c>
      <c r="C788" s="493" t="s">
        <v>11</v>
      </c>
      <c r="D788" s="493" t="s">
        <v>83</v>
      </c>
      <c r="E788" s="493" t="s">
        <v>103</v>
      </c>
      <c r="F788" s="493">
        <v>9300000</v>
      </c>
      <c r="G788" s="493">
        <v>9716049.4100000001</v>
      </c>
      <c r="H788" s="493">
        <v>1</v>
      </c>
    </row>
    <row r="789" spans="2:8" x14ac:dyDescent="0.25">
      <c r="B789" s="493">
        <v>93</v>
      </c>
      <c r="C789" s="493" t="s">
        <v>11</v>
      </c>
      <c r="D789" s="493" t="s">
        <v>83</v>
      </c>
      <c r="E789" s="493" t="s">
        <v>1039</v>
      </c>
      <c r="F789" s="493">
        <v>9300000</v>
      </c>
      <c r="G789" s="493">
        <v>9711600</v>
      </c>
      <c r="H789" s="493">
        <v>1</v>
      </c>
    </row>
    <row r="790" spans="2:8" x14ac:dyDescent="0.25">
      <c r="B790" s="493">
        <v>93</v>
      </c>
      <c r="C790" s="493" t="s">
        <v>11</v>
      </c>
      <c r="D790" s="493" t="s">
        <v>83</v>
      </c>
      <c r="E790" s="493" t="s">
        <v>1380</v>
      </c>
      <c r="F790" s="493">
        <v>8814500</v>
      </c>
      <c r="G790" s="493">
        <v>22851260.975000001</v>
      </c>
      <c r="H790" s="493">
        <v>2</v>
      </c>
    </row>
    <row r="791" spans="2:8" x14ac:dyDescent="0.25">
      <c r="B791" s="493">
        <v>93</v>
      </c>
      <c r="C791" s="493" t="s">
        <v>11</v>
      </c>
      <c r="D791" s="493" t="s">
        <v>83</v>
      </c>
      <c r="E791" s="493" t="s">
        <v>962</v>
      </c>
      <c r="F791" s="493">
        <v>9297000</v>
      </c>
      <c r="G791" s="493">
        <v>9597899.5399999991</v>
      </c>
      <c r="H791" s="493">
        <v>1</v>
      </c>
    </row>
    <row r="792" spans="2:8" x14ac:dyDescent="0.25">
      <c r="B792" s="493">
        <v>93</v>
      </c>
      <c r="C792" s="493" t="s">
        <v>11</v>
      </c>
      <c r="D792" s="493" t="s">
        <v>889</v>
      </c>
      <c r="E792" s="493" t="s">
        <v>889</v>
      </c>
      <c r="F792" s="493">
        <v>8772500</v>
      </c>
      <c r="G792" s="493">
        <v>18979333.32</v>
      </c>
      <c r="H792" s="493">
        <v>2</v>
      </c>
    </row>
    <row r="793" spans="2:8" x14ac:dyDescent="0.25">
      <c r="B793" s="493">
        <v>93</v>
      </c>
      <c r="C793" s="493" t="s">
        <v>11</v>
      </c>
      <c r="D793" s="493" t="s">
        <v>898</v>
      </c>
      <c r="E793" s="493" t="s">
        <v>898</v>
      </c>
      <c r="F793" s="493">
        <v>9227500</v>
      </c>
      <c r="G793" s="493">
        <v>12312159.810000001</v>
      </c>
      <c r="H793" s="493">
        <v>2</v>
      </c>
    </row>
    <row r="794" spans="2:8" x14ac:dyDescent="0.25">
      <c r="B794" s="493">
        <v>93</v>
      </c>
      <c r="C794" s="493" t="s">
        <v>11</v>
      </c>
      <c r="D794" s="493" t="s">
        <v>898</v>
      </c>
      <c r="E794" s="493" t="s">
        <v>949</v>
      </c>
      <c r="F794" s="493">
        <v>13949000</v>
      </c>
      <c r="G794" s="493">
        <v>14449995.17</v>
      </c>
      <c r="H794" s="493">
        <v>2</v>
      </c>
    </row>
    <row r="795" spans="2:8" x14ac:dyDescent="0.25">
      <c r="B795" s="493">
        <v>93</v>
      </c>
      <c r="C795" s="493" t="s">
        <v>11</v>
      </c>
      <c r="D795" s="493" t="s">
        <v>898</v>
      </c>
      <c r="E795" s="493" t="s">
        <v>1381</v>
      </c>
      <c r="F795" s="493">
        <v>8203000</v>
      </c>
      <c r="G795" s="493">
        <v>37340924.75</v>
      </c>
      <c r="H795" s="493">
        <v>1</v>
      </c>
    </row>
    <row r="796" spans="2:8" x14ac:dyDescent="0.25">
      <c r="B796" s="493">
        <v>93</v>
      </c>
      <c r="C796" s="493" t="s">
        <v>11</v>
      </c>
      <c r="D796" s="493" t="s">
        <v>792</v>
      </c>
      <c r="E796" s="493" t="s">
        <v>1375</v>
      </c>
      <c r="F796" s="493">
        <v>8434500</v>
      </c>
      <c r="G796" s="493">
        <v>26846082.555</v>
      </c>
      <c r="H796" s="493">
        <v>2</v>
      </c>
    </row>
    <row r="797" spans="2:8" x14ac:dyDescent="0.25">
      <c r="B797" s="493">
        <v>93</v>
      </c>
      <c r="C797" s="493" t="s">
        <v>11</v>
      </c>
      <c r="D797" s="493" t="s">
        <v>792</v>
      </c>
      <c r="E797" s="493" t="s">
        <v>894</v>
      </c>
      <c r="F797" s="493">
        <v>9267000</v>
      </c>
      <c r="G797" s="493">
        <v>27650806.390000001</v>
      </c>
      <c r="H797" s="493">
        <v>1</v>
      </c>
    </row>
    <row r="798" spans="2:8" x14ac:dyDescent="0.25">
      <c r="B798" s="493">
        <v>93</v>
      </c>
      <c r="C798" s="493" t="s">
        <v>11</v>
      </c>
      <c r="D798" s="493" t="s">
        <v>878</v>
      </c>
      <c r="E798" s="493" t="s">
        <v>800</v>
      </c>
      <c r="F798" s="493">
        <v>8904000</v>
      </c>
      <c r="G798" s="493">
        <v>9818894.8450000007</v>
      </c>
      <c r="H798" s="493">
        <v>2</v>
      </c>
    </row>
    <row r="799" spans="2:8" x14ac:dyDescent="0.25">
      <c r="B799" s="493">
        <v>93</v>
      </c>
      <c r="C799" s="493" t="s">
        <v>11</v>
      </c>
      <c r="D799" s="493" t="s">
        <v>798</v>
      </c>
      <c r="E799" s="493" t="s">
        <v>798</v>
      </c>
      <c r="F799" s="493">
        <v>8959000</v>
      </c>
      <c r="G799" s="493">
        <v>29100000</v>
      </c>
      <c r="H799" s="493">
        <v>1</v>
      </c>
    </row>
    <row r="800" spans="2:8" x14ac:dyDescent="0.25">
      <c r="B800" s="493">
        <v>93</v>
      </c>
      <c r="C800" s="493" t="s">
        <v>11</v>
      </c>
      <c r="D800" s="493" t="s">
        <v>95</v>
      </c>
      <c r="E800" s="493" t="s">
        <v>887</v>
      </c>
      <c r="F800" s="493">
        <v>7699500</v>
      </c>
      <c r="G800" s="493">
        <v>30735364.66</v>
      </c>
      <c r="H800" s="493">
        <v>2</v>
      </c>
    </row>
    <row r="801" spans="2:8" x14ac:dyDescent="0.25">
      <c r="B801" s="493">
        <v>93</v>
      </c>
      <c r="C801" s="493" t="s">
        <v>11</v>
      </c>
      <c r="D801" s="493" t="s">
        <v>95</v>
      </c>
      <c r="E801" s="493" t="s">
        <v>96</v>
      </c>
      <c r="F801" s="493">
        <v>6608000</v>
      </c>
      <c r="G801" s="493">
        <v>20025000</v>
      </c>
      <c r="H801" s="493">
        <v>1</v>
      </c>
    </row>
    <row r="802" spans="2:8" x14ac:dyDescent="0.25">
      <c r="B802" s="493">
        <v>93</v>
      </c>
      <c r="C802" s="493" t="s">
        <v>11</v>
      </c>
      <c r="D802" s="493" t="s">
        <v>95</v>
      </c>
      <c r="E802" s="493" t="s">
        <v>101</v>
      </c>
      <c r="F802" s="493">
        <v>10176000</v>
      </c>
      <c r="G802" s="493">
        <v>21872974.489999998</v>
      </c>
      <c r="H802" s="493">
        <v>5</v>
      </c>
    </row>
    <row r="803" spans="2:8" x14ac:dyDescent="0.25">
      <c r="B803" s="493">
        <v>93</v>
      </c>
      <c r="C803" s="493" t="s">
        <v>11</v>
      </c>
      <c r="D803" s="493" t="s">
        <v>95</v>
      </c>
      <c r="E803" s="493" t="s">
        <v>899</v>
      </c>
      <c r="F803" s="493">
        <v>13950000</v>
      </c>
      <c r="G803" s="493">
        <v>14847641.9666667</v>
      </c>
      <c r="H803" s="493">
        <v>3</v>
      </c>
    </row>
    <row r="804" spans="2:8" x14ac:dyDescent="0.25">
      <c r="B804" s="493">
        <v>93</v>
      </c>
      <c r="C804" s="493" t="s">
        <v>11</v>
      </c>
      <c r="D804" s="493" t="s">
        <v>95</v>
      </c>
      <c r="E804" s="493" t="s">
        <v>902</v>
      </c>
      <c r="F804" s="493">
        <v>9227000</v>
      </c>
      <c r="G804" s="493">
        <v>15200000</v>
      </c>
      <c r="H804" s="493">
        <v>1</v>
      </c>
    </row>
    <row r="805" spans="2:8" x14ac:dyDescent="0.25">
      <c r="B805" s="493">
        <v>93</v>
      </c>
      <c r="C805" s="493" t="s">
        <v>11</v>
      </c>
      <c r="D805" s="493" t="s">
        <v>95</v>
      </c>
      <c r="E805" s="493" t="s">
        <v>910</v>
      </c>
      <c r="F805" s="493">
        <v>8371000</v>
      </c>
      <c r="G805" s="493">
        <v>27023300.649999999</v>
      </c>
      <c r="H805" s="493">
        <v>1</v>
      </c>
    </row>
    <row r="806" spans="2:8" x14ac:dyDescent="0.25">
      <c r="B806" s="493">
        <v>93</v>
      </c>
      <c r="C806" s="493" t="s">
        <v>11</v>
      </c>
      <c r="D806" s="493" t="s">
        <v>95</v>
      </c>
      <c r="E806" s="493" t="s">
        <v>1162</v>
      </c>
      <c r="F806" s="493">
        <v>11625000</v>
      </c>
      <c r="G806" s="493">
        <v>11925000</v>
      </c>
      <c r="H806" s="493">
        <v>2</v>
      </c>
    </row>
    <row r="807" spans="2:8" x14ac:dyDescent="0.25">
      <c r="B807" s="493">
        <v>93</v>
      </c>
      <c r="C807" s="493" t="s">
        <v>11</v>
      </c>
      <c r="D807" s="493" t="s">
        <v>95</v>
      </c>
      <c r="E807" s="493" t="s">
        <v>900</v>
      </c>
      <c r="F807" s="493">
        <v>9227000</v>
      </c>
      <c r="G807" s="493">
        <v>20677407.010000002</v>
      </c>
      <c r="H807" s="493">
        <v>1</v>
      </c>
    </row>
    <row r="808" spans="2:8" x14ac:dyDescent="0.25">
      <c r="B808" s="493">
        <v>93</v>
      </c>
      <c r="C808" s="493" t="s">
        <v>11</v>
      </c>
      <c r="D808" s="493" t="s">
        <v>1031</v>
      </c>
      <c r="E808" s="493" t="s">
        <v>1330</v>
      </c>
      <c r="F808" s="493">
        <v>9043000</v>
      </c>
      <c r="G808" s="493">
        <v>23544229.09</v>
      </c>
      <c r="H808" s="493">
        <v>1</v>
      </c>
    </row>
    <row r="809" spans="2:8" x14ac:dyDescent="0.25">
      <c r="B809" s="493">
        <v>93</v>
      </c>
      <c r="C809" s="493" t="s">
        <v>11</v>
      </c>
      <c r="D809" s="493" t="s">
        <v>1108</v>
      </c>
      <c r="E809" s="493" t="s">
        <v>1263</v>
      </c>
      <c r="F809" s="493">
        <v>8711000</v>
      </c>
      <c r="G809" s="493">
        <v>8961796.4100000001</v>
      </c>
      <c r="H809" s="493">
        <v>1</v>
      </c>
    </row>
    <row r="810" spans="2:8" x14ac:dyDescent="0.25">
      <c r="B810" s="493">
        <v>93</v>
      </c>
      <c r="C810" s="493" t="s">
        <v>11</v>
      </c>
      <c r="D810" s="493" t="s">
        <v>84</v>
      </c>
      <c r="E810" s="493" t="s">
        <v>84</v>
      </c>
      <c r="F810" s="493">
        <v>11611500</v>
      </c>
      <c r="G810" s="493">
        <v>15600000</v>
      </c>
      <c r="H810" s="493">
        <v>2</v>
      </c>
    </row>
    <row r="811" spans="2:8" x14ac:dyDescent="0.25">
      <c r="B811" s="493">
        <v>93</v>
      </c>
      <c r="C811" s="493" t="s">
        <v>11</v>
      </c>
      <c r="D811" s="493" t="s">
        <v>84</v>
      </c>
      <c r="E811" s="493" t="s">
        <v>1010</v>
      </c>
      <c r="F811" s="493">
        <v>13950000</v>
      </c>
      <c r="G811" s="493">
        <v>14200000</v>
      </c>
      <c r="H811" s="493">
        <v>1</v>
      </c>
    </row>
    <row r="812" spans="2:8" x14ac:dyDescent="0.25">
      <c r="B812" s="493">
        <v>93</v>
      </c>
      <c r="C812" s="493" t="s">
        <v>11</v>
      </c>
      <c r="D812" s="493" t="s">
        <v>84</v>
      </c>
      <c r="E812" s="493" t="s">
        <v>1011</v>
      </c>
      <c r="F812" s="493">
        <v>9300000</v>
      </c>
      <c r="G812" s="493">
        <v>17050000</v>
      </c>
      <c r="H812" s="493">
        <v>1</v>
      </c>
    </row>
    <row r="813" spans="2:8" x14ac:dyDescent="0.25">
      <c r="B813" s="493">
        <v>93</v>
      </c>
      <c r="C813" s="493" t="s">
        <v>11</v>
      </c>
      <c r="D813" s="493" t="s">
        <v>84</v>
      </c>
      <c r="E813" s="493" t="s">
        <v>950</v>
      </c>
      <c r="F813" s="493">
        <v>13950000</v>
      </c>
      <c r="G813" s="493">
        <v>14350000</v>
      </c>
      <c r="H813" s="493">
        <v>1</v>
      </c>
    </row>
    <row r="814" spans="2:8" x14ac:dyDescent="0.25">
      <c r="B814" s="493">
        <v>93</v>
      </c>
      <c r="C814" s="493" t="s">
        <v>11</v>
      </c>
      <c r="D814" s="493" t="s">
        <v>523</v>
      </c>
      <c r="E814" s="493" t="s">
        <v>523</v>
      </c>
      <c r="F814" s="493">
        <v>9175000</v>
      </c>
      <c r="G814" s="493">
        <v>17355000</v>
      </c>
      <c r="H814" s="493">
        <v>1</v>
      </c>
    </row>
    <row r="815" spans="2:8" x14ac:dyDescent="0.25">
      <c r="B815" s="493">
        <v>93</v>
      </c>
      <c r="C815" s="493" t="s">
        <v>11</v>
      </c>
      <c r="D815" s="493" t="s">
        <v>951</v>
      </c>
      <c r="E815" s="493" t="s">
        <v>1014</v>
      </c>
      <c r="F815" s="493">
        <v>9300000</v>
      </c>
      <c r="G815" s="493">
        <v>9650000</v>
      </c>
      <c r="H815" s="493">
        <v>2</v>
      </c>
    </row>
    <row r="816" spans="2:8" x14ac:dyDescent="0.25">
      <c r="B816" s="493">
        <v>93</v>
      </c>
      <c r="C816" s="493" t="s">
        <v>12</v>
      </c>
      <c r="D816" s="493" t="s">
        <v>12</v>
      </c>
      <c r="E816" s="493" t="s">
        <v>879</v>
      </c>
      <c r="F816" s="493">
        <v>13950000</v>
      </c>
      <c r="G816" s="493">
        <v>14250000</v>
      </c>
      <c r="H816" s="493">
        <v>2</v>
      </c>
    </row>
    <row r="817" spans="2:8" x14ac:dyDescent="0.25">
      <c r="B817" s="493">
        <v>93</v>
      </c>
      <c r="C817" s="493" t="s">
        <v>12</v>
      </c>
      <c r="D817" s="493" t="s">
        <v>12</v>
      </c>
      <c r="E817" s="493" t="s">
        <v>1040</v>
      </c>
      <c r="F817" s="493">
        <v>13950000</v>
      </c>
      <c r="G817" s="493">
        <v>14200000</v>
      </c>
      <c r="H817" s="493">
        <v>1</v>
      </c>
    </row>
    <row r="818" spans="2:8" x14ac:dyDescent="0.25">
      <c r="B818" s="493">
        <v>93</v>
      </c>
      <c r="C818" s="493" t="s">
        <v>12</v>
      </c>
      <c r="D818" s="493" t="s">
        <v>376</v>
      </c>
      <c r="E818" s="493" t="s">
        <v>376</v>
      </c>
      <c r="F818" s="493">
        <v>13950000</v>
      </c>
      <c r="G818" s="493">
        <v>15400000</v>
      </c>
      <c r="H818" s="493">
        <v>1</v>
      </c>
    </row>
    <row r="819" spans="2:8" x14ac:dyDescent="0.25">
      <c r="B819" s="493">
        <v>93</v>
      </c>
      <c r="C819" s="493" t="s">
        <v>12</v>
      </c>
      <c r="D819" s="493" t="s">
        <v>531</v>
      </c>
      <c r="E819" s="493" t="s">
        <v>886</v>
      </c>
      <c r="F819" s="493">
        <v>7993000</v>
      </c>
      <c r="G819" s="493">
        <v>30010104.57</v>
      </c>
      <c r="H819" s="493">
        <v>1</v>
      </c>
    </row>
    <row r="820" spans="2:8" x14ac:dyDescent="0.25">
      <c r="B820" s="493">
        <v>93</v>
      </c>
      <c r="C820" s="493" t="s">
        <v>12</v>
      </c>
      <c r="D820" s="493" t="s">
        <v>85</v>
      </c>
      <c r="E820" s="493" t="s">
        <v>85</v>
      </c>
      <c r="F820" s="493">
        <v>13950000</v>
      </c>
      <c r="G820" s="493">
        <v>14200030.17</v>
      </c>
      <c r="H820" s="493">
        <v>1</v>
      </c>
    </row>
    <row r="821" spans="2:8" x14ac:dyDescent="0.25">
      <c r="B821" s="493">
        <v>93</v>
      </c>
      <c r="C821" s="493" t="s">
        <v>12</v>
      </c>
      <c r="D821" s="493" t="s">
        <v>85</v>
      </c>
      <c r="E821" s="493" t="s">
        <v>1293</v>
      </c>
      <c r="F821" s="493">
        <v>13500000</v>
      </c>
      <c r="G821" s="493">
        <v>13800005.58</v>
      </c>
      <c r="H821" s="493">
        <v>2</v>
      </c>
    </row>
    <row r="822" spans="2:8" x14ac:dyDescent="0.25">
      <c r="B822" s="493">
        <v>93</v>
      </c>
      <c r="C822" s="493" t="s">
        <v>12</v>
      </c>
      <c r="D822" s="493" t="s">
        <v>85</v>
      </c>
      <c r="E822" s="493" t="s">
        <v>1201</v>
      </c>
      <c r="F822" s="493">
        <v>9254000</v>
      </c>
      <c r="G822" s="493">
        <v>9800000</v>
      </c>
      <c r="H822" s="493">
        <v>1</v>
      </c>
    </row>
    <row r="823" spans="2:8" x14ac:dyDescent="0.25">
      <c r="B823" s="493">
        <v>93</v>
      </c>
      <c r="C823" s="493" t="s">
        <v>12</v>
      </c>
      <c r="D823" s="493" t="s">
        <v>882</v>
      </c>
      <c r="E823" s="493" t="s">
        <v>1248</v>
      </c>
      <c r="F823" s="493">
        <v>11601000</v>
      </c>
      <c r="G823" s="493">
        <v>11902653.005000001</v>
      </c>
      <c r="H823" s="493">
        <v>2</v>
      </c>
    </row>
    <row r="824" spans="2:8" x14ac:dyDescent="0.25">
      <c r="B824" s="493">
        <v>93</v>
      </c>
      <c r="C824" s="493" t="s">
        <v>13</v>
      </c>
      <c r="D824" s="493" t="s">
        <v>1437</v>
      </c>
      <c r="E824" s="493" t="s">
        <v>949</v>
      </c>
      <c r="F824" s="493">
        <v>8875000</v>
      </c>
      <c r="G824" s="493">
        <v>9600000</v>
      </c>
      <c r="H824" s="493">
        <v>1</v>
      </c>
    </row>
    <row r="825" spans="2:8" x14ac:dyDescent="0.25">
      <c r="B825" s="493">
        <v>93</v>
      </c>
      <c r="C825" s="493" t="s">
        <v>13</v>
      </c>
      <c r="D825" s="493" t="s">
        <v>106</v>
      </c>
      <c r="E825" s="493" t="s">
        <v>1249</v>
      </c>
      <c r="F825" s="493">
        <v>13950000</v>
      </c>
      <c r="G825" s="493">
        <v>14300000</v>
      </c>
      <c r="H825" s="493">
        <v>3</v>
      </c>
    </row>
    <row r="826" spans="2:8" x14ac:dyDescent="0.25">
      <c r="B826" s="493">
        <v>93</v>
      </c>
      <c r="C826" s="493" t="s">
        <v>13</v>
      </c>
      <c r="D826" s="493" t="s">
        <v>106</v>
      </c>
      <c r="E826" s="493" t="s">
        <v>621</v>
      </c>
      <c r="F826" s="493">
        <v>10850000</v>
      </c>
      <c r="G826" s="493">
        <v>13516666.6666667</v>
      </c>
      <c r="H826" s="493">
        <v>6</v>
      </c>
    </row>
    <row r="827" spans="2:8" x14ac:dyDescent="0.25">
      <c r="B827" s="493">
        <v>93</v>
      </c>
      <c r="C827" s="493" t="s">
        <v>13</v>
      </c>
      <c r="D827" s="493" t="s">
        <v>106</v>
      </c>
      <c r="E827" s="493" t="s">
        <v>529</v>
      </c>
      <c r="F827" s="493">
        <v>12926600</v>
      </c>
      <c r="G827" s="493">
        <v>14540800</v>
      </c>
      <c r="H827" s="493">
        <v>5</v>
      </c>
    </row>
    <row r="828" spans="2:8" x14ac:dyDescent="0.25">
      <c r="B828" s="493">
        <v>93</v>
      </c>
      <c r="C828" s="493" t="s">
        <v>73</v>
      </c>
      <c r="D828" s="493" t="s">
        <v>521</v>
      </c>
      <c r="E828" s="493" t="s">
        <v>521</v>
      </c>
      <c r="F828" s="493">
        <v>8707000</v>
      </c>
      <c r="G828" s="493">
        <v>29783958.77</v>
      </c>
      <c r="H828" s="493">
        <v>1</v>
      </c>
    </row>
    <row r="829" spans="2:8" x14ac:dyDescent="0.25">
      <c r="B829" s="493">
        <v>93</v>
      </c>
      <c r="C829" s="493" t="s">
        <v>73</v>
      </c>
      <c r="D829" s="493" t="s">
        <v>521</v>
      </c>
      <c r="E829" s="493" t="s">
        <v>1212</v>
      </c>
      <c r="F829" s="493">
        <v>13950000</v>
      </c>
      <c r="G829" s="493">
        <v>14350000</v>
      </c>
      <c r="H829" s="493">
        <v>2</v>
      </c>
    </row>
    <row r="830" spans="2:8" x14ac:dyDescent="0.25">
      <c r="B830" s="493">
        <v>93</v>
      </c>
      <c r="C830" s="493" t="s">
        <v>73</v>
      </c>
      <c r="D830" s="493" t="s">
        <v>890</v>
      </c>
      <c r="E830" s="493" t="s">
        <v>1024</v>
      </c>
      <c r="F830" s="493">
        <v>13950000</v>
      </c>
      <c r="G830" s="493">
        <v>14250000</v>
      </c>
      <c r="H830" s="493">
        <v>1</v>
      </c>
    </row>
    <row r="831" spans="2:8" x14ac:dyDescent="0.25">
      <c r="B831" s="493">
        <v>93</v>
      </c>
      <c r="C831" s="493" t="s">
        <v>73</v>
      </c>
      <c r="D831" s="493" t="s">
        <v>794</v>
      </c>
      <c r="E831" s="493" t="s">
        <v>794</v>
      </c>
      <c r="F831" s="493">
        <v>13950000</v>
      </c>
      <c r="G831" s="493">
        <v>14400000</v>
      </c>
      <c r="H831" s="493">
        <v>1</v>
      </c>
    </row>
    <row r="832" spans="2:8" x14ac:dyDescent="0.25">
      <c r="B832" s="493">
        <v>93</v>
      </c>
      <c r="C832" s="493" t="s">
        <v>73</v>
      </c>
      <c r="D832" s="493" t="s">
        <v>794</v>
      </c>
      <c r="E832" s="493" t="s">
        <v>902</v>
      </c>
      <c r="F832" s="493">
        <v>10751500</v>
      </c>
      <c r="G832" s="493">
        <v>21615003.475000001</v>
      </c>
      <c r="H832" s="493">
        <v>2</v>
      </c>
    </row>
    <row r="833" spans="2:8" x14ac:dyDescent="0.25">
      <c r="B833" s="493">
        <v>93</v>
      </c>
      <c r="C833" s="493" t="s">
        <v>73</v>
      </c>
      <c r="D833" s="493" t="s">
        <v>794</v>
      </c>
      <c r="E833" s="493" t="s">
        <v>1033</v>
      </c>
      <c r="F833" s="493">
        <v>9293000</v>
      </c>
      <c r="G833" s="493">
        <v>9550000</v>
      </c>
      <c r="H833" s="493">
        <v>1</v>
      </c>
    </row>
    <row r="834" spans="2:8" x14ac:dyDescent="0.25">
      <c r="B834" s="493">
        <v>93</v>
      </c>
      <c r="C834" s="493" t="s">
        <v>73</v>
      </c>
      <c r="D834" s="493" t="s">
        <v>888</v>
      </c>
      <c r="E834" s="493" t="s">
        <v>1283</v>
      </c>
      <c r="F834" s="493">
        <v>9300000</v>
      </c>
      <c r="G834" s="493">
        <v>10185395.890000001</v>
      </c>
      <c r="H834" s="493">
        <v>1</v>
      </c>
    </row>
    <row r="835" spans="2:8" x14ac:dyDescent="0.25">
      <c r="B835" s="493">
        <v>93</v>
      </c>
      <c r="C835" s="493" t="s">
        <v>73</v>
      </c>
      <c r="D835" s="493" t="s">
        <v>1022</v>
      </c>
      <c r="E835" s="493" t="s">
        <v>1022</v>
      </c>
      <c r="F835" s="493">
        <v>11615000</v>
      </c>
      <c r="G835" s="493">
        <v>14550750</v>
      </c>
      <c r="H835" s="493">
        <v>4</v>
      </c>
    </row>
    <row r="836" spans="2:8" x14ac:dyDescent="0.25">
      <c r="B836" s="493">
        <v>93</v>
      </c>
      <c r="C836" s="493" t="s">
        <v>73</v>
      </c>
      <c r="D836" s="493" t="s">
        <v>622</v>
      </c>
      <c r="E836" s="493" t="s">
        <v>1268</v>
      </c>
      <c r="F836" s="493">
        <v>11605000</v>
      </c>
      <c r="G836" s="493">
        <v>12075004.439999999</v>
      </c>
      <c r="H836" s="493">
        <v>2</v>
      </c>
    </row>
    <row r="837" spans="2:8" x14ac:dyDescent="0.25">
      <c r="B837" s="493">
        <v>93</v>
      </c>
      <c r="C837" s="493" t="s">
        <v>73</v>
      </c>
      <c r="D837" s="493" t="s">
        <v>622</v>
      </c>
      <c r="E837" s="493" t="s">
        <v>1046</v>
      </c>
      <c r="F837" s="493">
        <v>8119000</v>
      </c>
      <c r="G837" s="493">
        <v>9750000</v>
      </c>
      <c r="H837" s="493">
        <v>1</v>
      </c>
    </row>
    <row r="838" spans="2:8" x14ac:dyDescent="0.25">
      <c r="B838" s="493">
        <v>93</v>
      </c>
      <c r="C838" s="493" t="s">
        <v>73</v>
      </c>
      <c r="D838" s="493" t="s">
        <v>802</v>
      </c>
      <c r="E838" s="493" t="s">
        <v>802</v>
      </c>
      <c r="F838" s="493">
        <v>9267000</v>
      </c>
      <c r="G838" s="493">
        <v>9550000</v>
      </c>
      <c r="H838" s="493">
        <v>1</v>
      </c>
    </row>
    <row r="839" spans="2:8" x14ac:dyDescent="0.25">
      <c r="B839" s="493">
        <v>93</v>
      </c>
      <c r="C839" s="493" t="s">
        <v>73</v>
      </c>
      <c r="D839" s="493" t="s">
        <v>802</v>
      </c>
      <c r="E839" s="493" t="s">
        <v>1433</v>
      </c>
      <c r="F839" s="493">
        <v>8833000</v>
      </c>
      <c r="G839" s="493">
        <v>9750000</v>
      </c>
      <c r="H839" s="493">
        <v>1</v>
      </c>
    </row>
    <row r="840" spans="2:8" x14ac:dyDescent="0.25">
      <c r="B840" s="493">
        <v>93</v>
      </c>
      <c r="C840" s="493" t="s">
        <v>73</v>
      </c>
      <c r="D840" s="493" t="s">
        <v>891</v>
      </c>
      <c r="E840" s="493" t="s">
        <v>891</v>
      </c>
      <c r="F840" s="493">
        <v>9234000</v>
      </c>
      <c r="G840" s="493">
        <v>9600000</v>
      </c>
      <c r="H840" s="493">
        <v>1</v>
      </c>
    </row>
    <row r="841" spans="2:8" x14ac:dyDescent="0.25">
      <c r="B841" s="493">
        <v>93</v>
      </c>
      <c r="C841" s="493" t="s">
        <v>74</v>
      </c>
      <c r="D841" s="493" t="s">
        <v>74</v>
      </c>
      <c r="E841" s="493" t="s">
        <v>1029</v>
      </c>
      <c r="F841" s="493">
        <v>13950000</v>
      </c>
      <c r="G841" s="493">
        <v>14250000</v>
      </c>
      <c r="H841" s="493">
        <v>2</v>
      </c>
    </row>
    <row r="842" spans="2:8" x14ac:dyDescent="0.25">
      <c r="B842" s="493">
        <v>93</v>
      </c>
      <c r="C842" s="493" t="s">
        <v>74</v>
      </c>
      <c r="D842" s="493" t="s">
        <v>74</v>
      </c>
      <c r="E842" s="493" t="s">
        <v>795</v>
      </c>
      <c r="F842" s="493">
        <v>13193000</v>
      </c>
      <c r="G842" s="493">
        <v>24650000</v>
      </c>
      <c r="H842" s="493">
        <v>1</v>
      </c>
    </row>
    <row r="843" spans="2:8" x14ac:dyDescent="0.25">
      <c r="B843" s="493">
        <v>93</v>
      </c>
      <c r="C843" s="493" t="s">
        <v>74</v>
      </c>
      <c r="D843" s="493" t="s">
        <v>74</v>
      </c>
      <c r="E843" s="493" t="s">
        <v>1284</v>
      </c>
      <c r="F843" s="493">
        <v>8665000</v>
      </c>
      <c r="G843" s="493">
        <v>9750000</v>
      </c>
      <c r="H843" s="493">
        <v>1</v>
      </c>
    </row>
    <row r="844" spans="2:8" x14ac:dyDescent="0.25">
      <c r="B844" s="493">
        <v>93</v>
      </c>
      <c r="C844" s="493" t="s">
        <v>74</v>
      </c>
      <c r="D844" s="493" t="s">
        <v>803</v>
      </c>
      <c r="E844" s="493" t="s">
        <v>1159</v>
      </c>
      <c r="F844" s="493">
        <v>9182000</v>
      </c>
      <c r="G844" s="493">
        <v>26600000</v>
      </c>
      <c r="H844" s="493">
        <v>1</v>
      </c>
    </row>
    <row r="845" spans="2:8" x14ac:dyDescent="0.25">
      <c r="B845" s="493">
        <v>93</v>
      </c>
      <c r="C845" s="493" t="s">
        <v>74</v>
      </c>
      <c r="D845" s="493" t="s">
        <v>72</v>
      </c>
      <c r="E845" s="493" t="s">
        <v>72</v>
      </c>
      <c r="F845" s="493">
        <v>7743333.3333333302</v>
      </c>
      <c r="G845" s="493">
        <v>13688129.5416667</v>
      </c>
      <c r="H845" s="493">
        <v>6</v>
      </c>
    </row>
    <row r="846" spans="2:8" x14ac:dyDescent="0.25">
      <c r="B846" s="493">
        <v>93</v>
      </c>
      <c r="C846" s="493" t="s">
        <v>74</v>
      </c>
      <c r="D846" s="493" t="s">
        <v>72</v>
      </c>
      <c r="E846" s="493" t="s">
        <v>885</v>
      </c>
      <c r="F846" s="493">
        <v>12072800</v>
      </c>
      <c r="G846" s="493">
        <v>12410000</v>
      </c>
      <c r="H846" s="493">
        <v>5</v>
      </c>
    </row>
    <row r="847" spans="2:8" x14ac:dyDescent="0.25">
      <c r="B847" s="493">
        <v>93</v>
      </c>
      <c r="C847" s="493" t="s">
        <v>74</v>
      </c>
      <c r="D847" s="493" t="s">
        <v>75</v>
      </c>
      <c r="E847" s="493" t="s">
        <v>1016</v>
      </c>
      <c r="F847" s="493">
        <v>9188000</v>
      </c>
      <c r="G847" s="493">
        <v>17850000</v>
      </c>
      <c r="H847" s="493">
        <v>1</v>
      </c>
    </row>
    <row r="848" spans="2:8" x14ac:dyDescent="0.25">
      <c r="B848" s="493">
        <v>93</v>
      </c>
      <c r="C848" s="493" t="s">
        <v>74</v>
      </c>
      <c r="D848" s="493" t="s">
        <v>75</v>
      </c>
      <c r="E848" s="493" t="s">
        <v>903</v>
      </c>
      <c r="F848" s="493">
        <v>10462500</v>
      </c>
      <c r="G848" s="493">
        <v>13167117.5</v>
      </c>
      <c r="H848" s="493">
        <v>4</v>
      </c>
    </row>
    <row r="849" spans="2:8" x14ac:dyDescent="0.25">
      <c r="B849" s="493">
        <v>93</v>
      </c>
      <c r="C849" s="493" t="s">
        <v>74</v>
      </c>
      <c r="D849" s="493" t="s">
        <v>954</v>
      </c>
      <c r="E849" s="493" t="s">
        <v>1435</v>
      </c>
      <c r="F849" s="493">
        <v>13950000</v>
      </c>
      <c r="G849" s="493">
        <v>14250000</v>
      </c>
      <c r="H849" s="493">
        <v>2</v>
      </c>
    </row>
    <row r="850" spans="2:8" x14ac:dyDescent="0.25">
      <c r="B850" s="493">
        <v>93</v>
      </c>
      <c r="C850" s="493" t="s">
        <v>74</v>
      </c>
      <c r="D850" s="493" t="s">
        <v>97</v>
      </c>
      <c r="E850" s="493" t="s">
        <v>603</v>
      </c>
      <c r="F850" s="493">
        <v>8623000</v>
      </c>
      <c r="G850" s="493">
        <v>24550000</v>
      </c>
      <c r="H850" s="493">
        <v>1</v>
      </c>
    </row>
    <row r="851" spans="2:8" x14ac:dyDescent="0.25">
      <c r="B851" s="493">
        <v>93</v>
      </c>
      <c r="C851" s="493" t="s">
        <v>74</v>
      </c>
      <c r="D851" s="493" t="s">
        <v>97</v>
      </c>
      <c r="E851" s="493" t="s">
        <v>1252</v>
      </c>
      <c r="F851" s="493">
        <v>12787500</v>
      </c>
      <c r="G851" s="493">
        <v>13137500</v>
      </c>
      <c r="H851" s="493">
        <v>4</v>
      </c>
    </row>
    <row r="852" spans="2:8" x14ac:dyDescent="0.25">
      <c r="B852" s="493">
        <v>93</v>
      </c>
      <c r="C852" s="493" t="s">
        <v>74</v>
      </c>
      <c r="D852" s="493" t="s">
        <v>87</v>
      </c>
      <c r="E852" s="493" t="s">
        <v>892</v>
      </c>
      <c r="F852" s="493">
        <v>9300000</v>
      </c>
      <c r="G852" s="493">
        <v>12270628</v>
      </c>
      <c r="H852" s="493">
        <v>4</v>
      </c>
    </row>
    <row r="853" spans="2:8" x14ac:dyDescent="0.25">
      <c r="B853" s="493">
        <v>93</v>
      </c>
      <c r="C853" s="493" t="s">
        <v>74</v>
      </c>
      <c r="D853" s="493" t="s">
        <v>87</v>
      </c>
      <c r="E853" s="493" t="s">
        <v>1158</v>
      </c>
      <c r="F853" s="493">
        <v>13950000</v>
      </c>
      <c r="G853" s="493">
        <v>14200000</v>
      </c>
      <c r="H853" s="493">
        <v>1</v>
      </c>
    </row>
    <row r="854" spans="2:8" x14ac:dyDescent="0.25">
      <c r="B854" s="493">
        <v>93</v>
      </c>
      <c r="C854" s="493" t="s">
        <v>74</v>
      </c>
      <c r="D854" s="493" t="s">
        <v>785</v>
      </c>
      <c r="E854" s="493" t="s">
        <v>785</v>
      </c>
      <c r="F854" s="493">
        <v>13950000</v>
      </c>
      <c r="G854" s="493">
        <v>14250000</v>
      </c>
      <c r="H854" s="493">
        <v>1</v>
      </c>
    </row>
    <row r="855" spans="2:8" x14ac:dyDescent="0.25">
      <c r="B855" s="493">
        <v>93</v>
      </c>
      <c r="C855" s="493" t="s">
        <v>74</v>
      </c>
      <c r="D855" s="493" t="s">
        <v>786</v>
      </c>
      <c r="E855" s="493" t="s">
        <v>955</v>
      </c>
      <c r="F855" s="493">
        <v>8570666.6666666698</v>
      </c>
      <c r="G855" s="493">
        <v>13940000</v>
      </c>
      <c r="H855" s="493">
        <v>3</v>
      </c>
    </row>
    <row r="856" spans="2:8" x14ac:dyDescent="0.25">
      <c r="B856" s="493">
        <v>93</v>
      </c>
      <c r="C856" s="493" t="s">
        <v>74</v>
      </c>
      <c r="D856" s="493" t="s">
        <v>786</v>
      </c>
      <c r="E856" s="493" t="s">
        <v>1376</v>
      </c>
      <c r="F856" s="493">
        <v>13950000</v>
      </c>
      <c r="G856" s="493">
        <v>14250000</v>
      </c>
      <c r="H856" s="493">
        <v>1</v>
      </c>
    </row>
    <row r="857" spans="2:8" x14ac:dyDescent="0.25">
      <c r="B857" s="493">
        <v>93</v>
      </c>
      <c r="C857" s="493" t="s">
        <v>74</v>
      </c>
      <c r="D857" s="493" t="s">
        <v>786</v>
      </c>
      <c r="E857" s="493" t="s">
        <v>908</v>
      </c>
      <c r="F857" s="493">
        <v>13950000</v>
      </c>
      <c r="G857" s="493">
        <v>14200000</v>
      </c>
      <c r="H857" s="493">
        <v>1</v>
      </c>
    </row>
    <row r="858" spans="2:8" x14ac:dyDescent="0.25">
      <c r="B858" s="493">
        <v>93</v>
      </c>
      <c r="C858" s="493" t="s">
        <v>74</v>
      </c>
      <c r="D858" s="493" t="s">
        <v>786</v>
      </c>
      <c r="E858" s="493" t="s">
        <v>1253</v>
      </c>
      <c r="F858" s="493">
        <v>13020000</v>
      </c>
      <c r="G858" s="493">
        <v>13370000</v>
      </c>
      <c r="H858" s="493">
        <v>5</v>
      </c>
    </row>
    <row r="859" spans="2:8" x14ac:dyDescent="0.25">
      <c r="B859" s="493">
        <v>93</v>
      </c>
      <c r="C859" s="493" t="s">
        <v>74</v>
      </c>
      <c r="D859" s="493" t="s">
        <v>1018</v>
      </c>
      <c r="E859" s="493" t="s">
        <v>1018</v>
      </c>
      <c r="F859" s="493">
        <v>13950000</v>
      </c>
      <c r="G859" s="493">
        <v>14250000</v>
      </c>
      <c r="H859" s="493">
        <v>2</v>
      </c>
    </row>
    <row r="860" spans="2:8" x14ac:dyDescent="0.25">
      <c r="B860" s="493">
        <v>93</v>
      </c>
      <c r="C860" s="493" t="s">
        <v>105</v>
      </c>
      <c r="D860" s="493" t="s">
        <v>105</v>
      </c>
      <c r="E860" s="493" t="s">
        <v>105</v>
      </c>
      <c r="F860" s="493">
        <v>9300000</v>
      </c>
      <c r="G860" s="493">
        <v>9600000</v>
      </c>
      <c r="H860" s="493">
        <v>1</v>
      </c>
    </row>
    <row r="861" spans="2:8" x14ac:dyDescent="0.25">
      <c r="B861" s="493">
        <v>93</v>
      </c>
      <c r="C861" s="493" t="s">
        <v>105</v>
      </c>
      <c r="D861" s="493" t="s">
        <v>105</v>
      </c>
      <c r="E861" s="493" t="s">
        <v>907</v>
      </c>
      <c r="F861" s="493">
        <v>13175000</v>
      </c>
      <c r="G861" s="493">
        <v>13525000</v>
      </c>
      <c r="H861" s="493">
        <v>6</v>
      </c>
    </row>
    <row r="862" spans="2:8" x14ac:dyDescent="0.25">
      <c r="B862" s="493">
        <v>93</v>
      </c>
      <c r="C862" s="493" t="s">
        <v>105</v>
      </c>
      <c r="D862" s="493" t="s">
        <v>105</v>
      </c>
      <c r="E862" s="493" t="s">
        <v>1254</v>
      </c>
      <c r="F862" s="493">
        <v>13552000</v>
      </c>
      <c r="G862" s="493">
        <v>13852698.380000001</v>
      </c>
      <c r="H862" s="493">
        <v>1</v>
      </c>
    </row>
    <row r="863" spans="2:8" x14ac:dyDescent="0.25">
      <c r="B863" s="493">
        <v>93</v>
      </c>
      <c r="C863" s="493" t="s">
        <v>105</v>
      </c>
      <c r="D863" s="493" t="s">
        <v>107</v>
      </c>
      <c r="E863" s="493" t="s">
        <v>110</v>
      </c>
      <c r="F863" s="493">
        <v>13950000</v>
      </c>
      <c r="G863" s="493">
        <v>14233333.3333333</v>
      </c>
      <c r="H863" s="493">
        <v>3</v>
      </c>
    </row>
    <row r="864" spans="2:8" x14ac:dyDescent="0.25">
      <c r="B864" s="493">
        <v>93</v>
      </c>
      <c r="C864" s="493" t="s">
        <v>105</v>
      </c>
      <c r="D864" s="493" t="s">
        <v>107</v>
      </c>
      <c r="E864" s="493" t="s">
        <v>531</v>
      </c>
      <c r="F864" s="493">
        <v>9009428.5714285709</v>
      </c>
      <c r="G864" s="493">
        <v>13320269.322857101</v>
      </c>
      <c r="H864" s="493">
        <v>7</v>
      </c>
    </row>
    <row r="865" spans="2:8" x14ac:dyDescent="0.25">
      <c r="B865" s="493">
        <v>93</v>
      </c>
      <c r="C865" s="493" t="s">
        <v>105</v>
      </c>
      <c r="D865" s="493" t="s">
        <v>107</v>
      </c>
      <c r="E865" s="493" t="s">
        <v>76</v>
      </c>
      <c r="F865" s="493">
        <v>11625000</v>
      </c>
      <c r="G865" s="493">
        <v>11958333.3333333</v>
      </c>
      <c r="H865" s="493">
        <v>6</v>
      </c>
    </row>
    <row r="866" spans="2:8" x14ac:dyDescent="0.25">
      <c r="B866" s="493">
        <v>93</v>
      </c>
      <c r="C866" s="493" t="s">
        <v>105</v>
      </c>
      <c r="D866" s="493" t="s">
        <v>107</v>
      </c>
      <c r="E866" s="493" t="s">
        <v>92</v>
      </c>
      <c r="F866" s="493">
        <v>13950000</v>
      </c>
      <c r="G866" s="493">
        <v>14250000</v>
      </c>
      <c r="H866" s="493">
        <v>1</v>
      </c>
    </row>
    <row r="867" spans="2:8" x14ac:dyDescent="0.25">
      <c r="B867" s="493">
        <v>93</v>
      </c>
      <c r="C867" s="493" t="s">
        <v>105</v>
      </c>
      <c r="D867" s="493" t="s">
        <v>107</v>
      </c>
      <c r="E867" s="493" t="s">
        <v>77</v>
      </c>
      <c r="F867" s="493">
        <v>13134222.2222222</v>
      </c>
      <c r="G867" s="493">
        <v>14988888.888888899</v>
      </c>
      <c r="H867" s="493">
        <v>9</v>
      </c>
    </row>
    <row r="868" spans="2:8" x14ac:dyDescent="0.25">
      <c r="B868" s="493">
        <v>93</v>
      </c>
      <c r="C868" s="493" t="s">
        <v>105</v>
      </c>
      <c r="D868" s="493" t="s">
        <v>107</v>
      </c>
      <c r="E868" s="493" t="s">
        <v>1046</v>
      </c>
      <c r="F868" s="493">
        <v>13950000</v>
      </c>
      <c r="G868" s="493">
        <v>14250000</v>
      </c>
      <c r="H868" s="493">
        <v>2</v>
      </c>
    </row>
    <row r="869" spans="2:8" x14ac:dyDescent="0.25">
      <c r="B869" s="493">
        <v>93</v>
      </c>
      <c r="C869" s="493" t="s">
        <v>105</v>
      </c>
      <c r="D869" s="493" t="s">
        <v>884</v>
      </c>
      <c r="E869" s="493" t="s">
        <v>1255</v>
      </c>
      <c r="F869" s="493">
        <v>9286750</v>
      </c>
      <c r="G869" s="493">
        <v>11975000</v>
      </c>
      <c r="H869" s="493">
        <v>4</v>
      </c>
    </row>
    <row r="870" spans="2:8" x14ac:dyDescent="0.25">
      <c r="B870" s="493">
        <v>93</v>
      </c>
      <c r="C870" s="493" t="s">
        <v>105</v>
      </c>
      <c r="D870" s="493" t="s">
        <v>884</v>
      </c>
      <c r="E870" s="493" t="s">
        <v>911</v>
      </c>
      <c r="F870" s="493">
        <v>13950000</v>
      </c>
      <c r="G870" s="493">
        <v>14250000</v>
      </c>
      <c r="H870" s="493">
        <v>2</v>
      </c>
    </row>
    <row r="871" spans="2:8" x14ac:dyDescent="0.25">
      <c r="B871" s="493">
        <v>93</v>
      </c>
      <c r="C871" s="493" t="s">
        <v>105</v>
      </c>
      <c r="D871" s="493" t="s">
        <v>884</v>
      </c>
      <c r="E871" s="493" t="s">
        <v>904</v>
      </c>
      <c r="F871" s="493">
        <v>9300000</v>
      </c>
      <c r="G871" s="493">
        <v>9650000</v>
      </c>
      <c r="H871" s="493">
        <v>1</v>
      </c>
    </row>
    <row r="872" spans="2:8" x14ac:dyDescent="0.25">
      <c r="B872" s="493">
        <v>93</v>
      </c>
      <c r="C872" s="493" t="s">
        <v>105</v>
      </c>
      <c r="D872" s="493" t="s">
        <v>488</v>
      </c>
      <c r="E872" s="493" t="s">
        <v>905</v>
      </c>
      <c r="F872" s="493">
        <v>13950000</v>
      </c>
      <c r="G872" s="493">
        <v>14300000</v>
      </c>
      <c r="H872" s="493">
        <v>1</v>
      </c>
    </row>
    <row r="873" spans="2:8" x14ac:dyDescent="0.25">
      <c r="B873" s="493">
        <v>93</v>
      </c>
      <c r="C873" s="493" t="s">
        <v>105</v>
      </c>
      <c r="D873" s="493" t="s">
        <v>488</v>
      </c>
      <c r="E873" s="493" t="s">
        <v>1297</v>
      </c>
      <c r="F873" s="493">
        <v>13950000</v>
      </c>
      <c r="G873" s="493">
        <v>14200000</v>
      </c>
      <c r="H873" s="493">
        <v>1</v>
      </c>
    </row>
    <row r="874" spans="2:8" x14ac:dyDescent="0.25">
      <c r="B874" s="493">
        <v>93</v>
      </c>
      <c r="C874" s="493" t="s">
        <v>105</v>
      </c>
      <c r="D874" s="493" t="s">
        <v>514</v>
      </c>
      <c r="E874" s="493" t="s">
        <v>672</v>
      </c>
      <c r="F874" s="493">
        <v>11588500</v>
      </c>
      <c r="G874" s="493">
        <v>11975000</v>
      </c>
      <c r="H874" s="493">
        <v>2</v>
      </c>
    </row>
    <row r="875" spans="2:8" x14ac:dyDescent="0.25">
      <c r="B875" s="493">
        <v>93</v>
      </c>
      <c r="C875" s="493" t="s">
        <v>105</v>
      </c>
      <c r="D875" s="493" t="s">
        <v>514</v>
      </c>
      <c r="E875" s="493" t="s">
        <v>1036</v>
      </c>
      <c r="F875" s="493">
        <v>9155000</v>
      </c>
      <c r="G875" s="493">
        <v>13831082.5</v>
      </c>
      <c r="H875" s="493">
        <v>2</v>
      </c>
    </row>
    <row r="876" spans="2:8" x14ac:dyDescent="0.25">
      <c r="B876" s="493">
        <v>93</v>
      </c>
      <c r="C876" s="493" t="s">
        <v>105</v>
      </c>
      <c r="D876" s="493" t="s">
        <v>108</v>
      </c>
      <c r="E876" s="493" t="s">
        <v>108</v>
      </c>
      <c r="F876" s="493">
        <v>12607285.7142857</v>
      </c>
      <c r="G876" s="493">
        <v>15467857.142857101</v>
      </c>
      <c r="H876" s="493">
        <v>7</v>
      </c>
    </row>
    <row r="877" spans="2:8" x14ac:dyDescent="0.25">
      <c r="B877" s="493">
        <v>93</v>
      </c>
      <c r="C877" s="493" t="s">
        <v>105</v>
      </c>
      <c r="D877" s="493" t="s">
        <v>108</v>
      </c>
      <c r="E877" s="493" t="s">
        <v>1020</v>
      </c>
      <c r="F877" s="493">
        <v>13949000</v>
      </c>
      <c r="G877" s="493">
        <v>14249970.380000001</v>
      </c>
      <c r="H877" s="493">
        <v>2</v>
      </c>
    </row>
    <row r="878" spans="2:8" x14ac:dyDescent="0.25">
      <c r="B878" s="493">
        <v>93</v>
      </c>
      <c r="C878" s="493" t="s">
        <v>105</v>
      </c>
      <c r="D878" s="493" t="s">
        <v>108</v>
      </c>
      <c r="E878" s="493" t="s">
        <v>612</v>
      </c>
      <c r="F878" s="493">
        <v>10426250</v>
      </c>
      <c r="G878" s="493">
        <v>15020000</v>
      </c>
      <c r="H878" s="493">
        <v>4</v>
      </c>
    </row>
    <row r="879" spans="2:8" x14ac:dyDescent="0.25">
      <c r="B879" s="493">
        <v>93</v>
      </c>
      <c r="C879" s="493" t="s">
        <v>105</v>
      </c>
      <c r="D879" s="493" t="s">
        <v>108</v>
      </c>
      <c r="E879" s="493" t="s">
        <v>957</v>
      </c>
      <c r="F879" s="493">
        <v>6151666.6666666698</v>
      </c>
      <c r="G879" s="493">
        <v>9550000</v>
      </c>
      <c r="H879" s="493">
        <v>3</v>
      </c>
    </row>
    <row r="880" spans="2:8" x14ac:dyDescent="0.25">
      <c r="B880" s="493">
        <v>96</v>
      </c>
      <c r="C880" s="493" t="s">
        <v>103</v>
      </c>
      <c r="D880" s="493" t="s">
        <v>1444</v>
      </c>
      <c r="E880" s="493" t="s">
        <v>1372</v>
      </c>
      <c r="F880" s="493">
        <v>9300000</v>
      </c>
      <c r="G880" s="493">
        <v>9590457.5</v>
      </c>
      <c r="H880" s="493">
        <v>1</v>
      </c>
    </row>
    <row r="881" spans="2:8" x14ac:dyDescent="0.25">
      <c r="B881" s="493">
        <v>96</v>
      </c>
      <c r="C881" s="493" t="s">
        <v>103</v>
      </c>
      <c r="D881" s="493" t="s">
        <v>109</v>
      </c>
      <c r="E881" s="493" t="s">
        <v>886</v>
      </c>
      <c r="F881" s="493">
        <v>9300000</v>
      </c>
      <c r="G881" s="493">
        <v>10058445.49</v>
      </c>
      <c r="H881" s="493">
        <v>1</v>
      </c>
    </row>
    <row r="882" spans="2:8" x14ac:dyDescent="0.25">
      <c r="B882" s="493">
        <v>96</v>
      </c>
      <c r="C882" s="493" t="s">
        <v>11</v>
      </c>
      <c r="D882" s="493" t="s">
        <v>95</v>
      </c>
      <c r="E882" s="493" t="s">
        <v>96</v>
      </c>
      <c r="F882" s="493">
        <v>13950000</v>
      </c>
      <c r="G882" s="493">
        <v>14354063.25</v>
      </c>
      <c r="H882" s="493">
        <v>1</v>
      </c>
    </row>
    <row r="883" spans="2:8" x14ac:dyDescent="0.25">
      <c r="B883" s="493">
        <v>96</v>
      </c>
      <c r="C883" s="493" t="s">
        <v>11</v>
      </c>
      <c r="D883" s="493" t="s">
        <v>84</v>
      </c>
      <c r="E883" s="493" t="s">
        <v>1010</v>
      </c>
      <c r="F883" s="493">
        <v>9300000</v>
      </c>
      <c r="G883" s="493">
        <v>9604557.5099999998</v>
      </c>
      <c r="H883" s="493">
        <v>1</v>
      </c>
    </row>
    <row r="884" spans="2:8" x14ac:dyDescent="0.25">
      <c r="B884" s="493">
        <v>96</v>
      </c>
      <c r="C884" s="493" t="s">
        <v>11</v>
      </c>
      <c r="D884" s="493" t="s">
        <v>84</v>
      </c>
      <c r="E884" s="493" t="s">
        <v>901</v>
      </c>
      <c r="F884" s="493">
        <v>6236500</v>
      </c>
      <c r="G884" s="493">
        <v>11218426.324999999</v>
      </c>
      <c r="H884" s="493">
        <v>2</v>
      </c>
    </row>
    <row r="885" spans="2:8" x14ac:dyDescent="0.25">
      <c r="B885" s="493">
        <v>96</v>
      </c>
      <c r="C885" s="493" t="s">
        <v>11</v>
      </c>
      <c r="D885" s="493" t="s">
        <v>951</v>
      </c>
      <c r="E885" s="493" t="s">
        <v>1014</v>
      </c>
      <c r="F885" s="493">
        <v>13950000</v>
      </c>
      <c r="G885" s="493">
        <v>14384313.25</v>
      </c>
      <c r="H885" s="493">
        <v>1</v>
      </c>
    </row>
    <row r="886" spans="2:8" x14ac:dyDescent="0.25">
      <c r="B886" s="493">
        <v>96</v>
      </c>
      <c r="C886" s="493" t="s">
        <v>12</v>
      </c>
      <c r="D886" s="493" t="s">
        <v>376</v>
      </c>
      <c r="E886" s="493" t="s">
        <v>376</v>
      </c>
      <c r="F886" s="493">
        <v>8539000</v>
      </c>
      <c r="G886" s="493">
        <v>8843148.7200000007</v>
      </c>
      <c r="H886" s="493">
        <v>1</v>
      </c>
    </row>
    <row r="887" spans="2:8" x14ac:dyDescent="0.25">
      <c r="B887" s="493">
        <v>96</v>
      </c>
      <c r="C887" s="493" t="s">
        <v>13</v>
      </c>
      <c r="D887" s="493" t="s">
        <v>13</v>
      </c>
      <c r="E887" s="493" t="s">
        <v>1355</v>
      </c>
      <c r="F887" s="493">
        <v>9300000</v>
      </c>
      <c r="G887" s="493">
        <v>9613899</v>
      </c>
      <c r="H887" s="493">
        <v>1</v>
      </c>
    </row>
    <row r="888" spans="2:8" x14ac:dyDescent="0.25">
      <c r="B888" s="493">
        <v>96</v>
      </c>
      <c r="C888" s="493" t="s">
        <v>13</v>
      </c>
      <c r="D888" s="493" t="s">
        <v>106</v>
      </c>
      <c r="E888" s="493" t="s">
        <v>529</v>
      </c>
      <c r="F888" s="493">
        <v>9300000</v>
      </c>
      <c r="G888" s="493">
        <v>9604557.5099999998</v>
      </c>
      <c r="H888" s="493">
        <v>1</v>
      </c>
    </row>
    <row r="889" spans="2:8" x14ac:dyDescent="0.25">
      <c r="B889" s="493">
        <v>96</v>
      </c>
      <c r="C889" s="493" t="s">
        <v>73</v>
      </c>
      <c r="D889" s="493" t="s">
        <v>521</v>
      </c>
      <c r="E889" s="493" t="s">
        <v>521</v>
      </c>
      <c r="F889" s="493">
        <v>9195000</v>
      </c>
      <c r="G889" s="493">
        <v>9603371.0099999998</v>
      </c>
      <c r="H889" s="493">
        <v>1</v>
      </c>
    </row>
    <row r="890" spans="2:8" x14ac:dyDescent="0.25">
      <c r="B890" s="493">
        <v>96</v>
      </c>
      <c r="C890" s="493" t="s">
        <v>73</v>
      </c>
      <c r="D890" s="493" t="s">
        <v>888</v>
      </c>
      <c r="E890" s="493" t="s">
        <v>906</v>
      </c>
      <c r="F890" s="493">
        <v>9182000</v>
      </c>
      <c r="G890" s="493">
        <v>11943359.1</v>
      </c>
      <c r="H890" s="493">
        <v>1</v>
      </c>
    </row>
    <row r="891" spans="2:8" x14ac:dyDescent="0.25">
      <c r="B891" s="493">
        <v>96</v>
      </c>
      <c r="C891" s="493" t="s">
        <v>73</v>
      </c>
      <c r="D891" s="493" t="s">
        <v>1022</v>
      </c>
      <c r="E891" s="493" t="s">
        <v>1022</v>
      </c>
      <c r="F891" s="493">
        <v>9300000</v>
      </c>
      <c r="G891" s="493">
        <v>9604557.5099999998</v>
      </c>
      <c r="H891" s="493">
        <v>1</v>
      </c>
    </row>
    <row r="892" spans="2:8" x14ac:dyDescent="0.25">
      <c r="B892" s="493">
        <v>96</v>
      </c>
      <c r="C892" s="493" t="s">
        <v>73</v>
      </c>
      <c r="D892" s="493" t="s">
        <v>665</v>
      </c>
      <c r="E892" s="493" t="s">
        <v>1357</v>
      </c>
      <c r="F892" s="493">
        <v>8917000</v>
      </c>
      <c r="G892" s="493">
        <v>9600229.6099999994</v>
      </c>
      <c r="H892" s="493">
        <v>1</v>
      </c>
    </row>
    <row r="893" spans="2:8" x14ac:dyDescent="0.25">
      <c r="B893" s="493">
        <v>96</v>
      </c>
      <c r="C893" s="493" t="s">
        <v>73</v>
      </c>
      <c r="D893" s="493" t="s">
        <v>783</v>
      </c>
      <c r="E893" s="493" t="s">
        <v>1251</v>
      </c>
      <c r="F893" s="493">
        <v>9293000</v>
      </c>
      <c r="G893" s="493">
        <v>9604557.5099999998</v>
      </c>
      <c r="H893" s="493">
        <v>1</v>
      </c>
    </row>
    <row r="894" spans="2:8" x14ac:dyDescent="0.25">
      <c r="B894" s="493">
        <v>96</v>
      </c>
      <c r="C894" s="493" t="s">
        <v>74</v>
      </c>
      <c r="D894" s="493" t="s">
        <v>87</v>
      </c>
      <c r="E894" s="493" t="s">
        <v>98</v>
      </c>
      <c r="F894" s="493">
        <v>13950000</v>
      </c>
      <c r="G894" s="493">
        <v>15665145.35</v>
      </c>
      <c r="H894" s="493">
        <v>1</v>
      </c>
    </row>
    <row r="895" spans="2:8" x14ac:dyDescent="0.25">
      <c r="B895" s="493">
        <v>96</v>
      </c>
      <c r="C895" s="493" t="s">
        <v>105</v>
      </c>
      <c r="D895" s="493" t="s">
        <v>107</v>
      </c>
      <c r="E895" s="493" t="s">
        <v>77</v>
      </c>
      <c r="F895" s="493">
        <v>8329000</v>
      </c>
      <c r="G895" s="493">
        <v>16070673.5</v>
      </c>
      <c r="H895" s="493">
        <v>1</v>
      </c>
    </row>
    <row r="896" spans="2:8" x14ac:dyDescent="0.25">
      <c r="B896" s="493">
        <v>101</v>
      </c>
      <c r="C896" s="493" t="s">
        <v>13</v>
      </c>
      <c r="D896" s="493" t="s">
        <v>106</v>
      </c>
      <c r="E896" s="493" t="s">
        <v>529</v>
      </c>
      <c r="F896" s="493">
        <v>11621500</v>
      </c>
      <c r="G896" s="493">
        <v>11945500</v>
      </c>
      <c r="H896" s="493">
        <v>2</v>
      </c>
    </row>
    <row r="897" spans="2:8" x14ac:dyDescent="0.25">
      <c r="B897" s="493">
        <v>101</v>
      </c>
      <c r="C897" s="493" t="s">
        <v>74</v>
      </c>
      <c r="D897" s="493" t="s">
        <v>74</v>
      </c>
      <c r="E897" s="493" t="s">
        <v>789</v>
      </c>
      <c r="F897" s="493">
        <v>9286000</v>
      </c>
      <c r="G897" s="493">
        <v>9557000</v>
      </c>
      <c r="H897" s="493">
        <v>1</v>
      </c>
    </row>
    <row r="898" spans="2:8" x14ac:dyDescent="0.25">
      <c r="B898" s="493">
        <v>101</v>
      </c>
      <c r="C898" s="493" t="s">
        <v>74</v>
      </c>
      <c r="D898" s="493" t="s">
        <v>72</v>
      </c>
      <c r="E898" s="493" t="s">
        <v>72</v>
      </c>
      <c r="F898" s="493">
        <v>9291222.2222222202</v>
      </c>
      <c r="G898" s="493">
        <v>9542000</v>
      </c>
      <c r="H898" s="493">
        <v>9</v>
      </c>
    </row>
    <row r="899" spans="2:8" x14ac:dyDescent="0.25">
      <c r="B899" s="493">
        <v>101</v>
      </c>
      <c r="C899" s="493" t="s">
        <v>74</v>
      </c>
      <c r="D899" s="493" t="s">
        <v>72</v>
      </c>
      <c r="E899" s="493" t="s">
        <v>796</v>
      </c>
      <c r="F899" s="493">
        <v>13950000</v>
      </c>
      <c r="G899" s="493">
        <v>14334000</v>
      </c>
      <c r="H899" s="493">
        <v>1</v>
      </c>
    </row>
    <row r="900" spans="2:8" x14ac:dyDescent="0.25">
      <c r="B900" s="493">
        <v>101</v>
      </c>
      <c r="C900" s="493" t="s">
        <v>74</v>
      </c>
      <c r="D900" s="493" t="s">
        <v>72</v>
      </c>
      <c r="E900" s="493" t="s">
        <v>1326</v>
      </c>
      <c r="F900" s="493">
        <v>9300000</v>
      </c>
      <c r="G900" s="493">
        <v>9542000</v>
      </c>
      <c r="H900" s="493">
        <v>2</v>
      </c>
    </row>
    <row r="901" spans="2:8" x14ac:dyDescent="0.25">
      <c r="B901" s="493">
        <v>101</v>
      </c>
      <c r="C901" s="493" t="s">
        <v>105</v>
      </c>
      <c r="D901" s="493" t="s">
        <v>105</v>
      </c>
      <c r="E901" s="493" t="s">
        <v>105</v>
      </c>
      <c r="F901" s="493">
        <v>9281750</v>
      </c>
      <c r="G901" s="493">
        <v>9557750</v>
      </c>
      <c r="H901" s="493">
        <v>4</v>
      </c>
    </row>
    <row r="902" spans="2:8" x14ac:dyDescent="0.25">
      <c r="B902" s="493">
        <v>101</v>
      </c>
      <c r="C902" s="493" t="s">
        <v>105</v>
      </c>
      <c r="D902" s="493" t="s">
        <v>105</v>
      </c>
      <c r="E902" s="493" t="s">
        <v>907</v>
      </c>
      <c r="F902" s="493">
        <v>10037083.3333333</v>
      </c>
      <c r="G902" s="493">
        <v>10352750</v>
      </c>
      <c r="H902" s="493">
        <v>12</v>
      </c>
    </row>
    <row r="903" spans="2:8" x14ac:dyDescent="0.25">
      <c r="B903" s="493">
        <v>101</v>
      </c>
      <c r="C903" s="493" t="s">
        <v>105</v>
      </c>
      <c r="D903" s="493" t="s">
        <v>105</v>
      </c>
      <c r="E903" s="493" t="s">
        <v>909</v>
      </c>
      <c r="F903" s="493">
        <v>9271444.4444444403</v>
      </c>
      <c r="G903" s="493">
        <v>9557000</v>
      </c>
      <c r="H903" s="493">
        <v>9</v>
      </c>
    </row>
    <row r="904" spans="2:8" x14ac:dyDescent="0.25">
      <c r="B904" s="493">
        <v>101</v>
      </c>
      <c r="C904" s="493" t="s">
        <v>105</v>
      </c>
      <c r="D904" s="493" t="s">
        <v>488</v>
      </c>
      <c r="E904" s="493" t="s">
        <v>905</v>
      </c>
      <c r="F904" s="493">
        <v>13950000</v>
      </c>
      <c r="G904" s="493">
        <v>14334000</v>
      </c>
      <c r="H904" s="493">
        <v>1</v>
      </c>
    </row>
    <row r="905" spans="2:8" x14ac:dyDescent="0.25">
      <c r="B905" s="493">
        <v>101</v>
      </c>
      <c r="C905" s="493" t="s">
        <v>105</v>
      </c>
      <c r="D905" s="493" t="s">
        <v>514</v>
      </c>
      <c r="E905" s="493" t="s">
        <v>672</v>
      </c>
      <c r="F905" s="493">
        <v>13950000</v>
      </c>
      <c r="G905" s="493">
        <v>14334000</v>
      </c>
      <c r="H905" s="493">
        <v>1</v>
      </c>
    </row>
    <row r="906" spans="2:8" x14ac:dyDescent="0.25">
      <c r="B906" s="493">
        <v>105</v>
      </c>
      <c r="C906" s="493" t="s">
        <v>103</v>
      </c>
      <c r="D906" s="493" t="s">
        <v>109</v>
      </c>
      <c r="E906" s="493" t="s">
        <v>791</v>
      </c>
      <c r="F906" s="493">
        <v>8371000</v>
      </c>
      <c r="G906" s="493">
        <v>9599973.5399999991</v>
      </c>
      <c r="H906" s="493">
        <v>1</v>
      </c>
    </row>
    <row r="907" spans="2:8" x14ac:dyDescent="0.25">
      <c r="B907" s="493">
        <v>105</v>
      </c>
      <c r="C907" s="493" t="s">
        <v>103</v>
      </c>
      <c r="D907" s="493" t="s">
        <v>109</v>
      </c>
      <c r="E907" s="493" t="s">
        <v>82</v>
      </c>
      <c r="F907" s="493">
        <v>13950000</v>
      </c>
      <c r="G907" s="493">
        <v>14391414.68</v>
      </c>
      <c r="H907" s="493">
        <v>1</v>
      </c>
    </row>
    <row r="908" spans="2:8" x14ac:dyDescent="0.25">
      <c r="B908" s="493">
        <v>105</v>
      </c>
      <c r="C908" s="493" t="s">
        <v>103</v>
      </c>
      <c r="D908" s="493" t="s">
        <v>109</v>
      </c>
      <c r="E908" s="493" t="s">
        <v>886</v>
      </c>
      <c r="F908" s="493">
        <v>12400000</v>
      </c>
      <c r="G908" s="493">
        <v>12759182.633333299</v>
      </c>
      <c r="H908" s="493">
        <v>3</v>
      </c>
    </row>
    <row r="909" spans="2:8" x14ac:dyDescent="0.25">
      <c r="B909" s="493">
        <v>105</v>
      </c>
      <c r="C909" s="493" t="s">
        <v>103</v>
      </c>
      <c r="D909" s="493" t="s">
        <v>109</v>
      </c>
      <c r="E909" s="493" t="s">
        <v>893</v>
      </c>
      <c r="F909" s="493">
        <v>13950000</v>
      </c>
      <c r="G909" s="493">
        <v>14338787.18</v>
      </c>
      <c r="H909" s="493">
        <v>1</v>
      </c>
    </row>
    <row r="910" spans="2:8" x14ac:dyDescent="0.25">
      <c r="B910" s="493">
        <v>105</v>
      </c>
      <c r="C910" s="493" t="s">
        <v>103</v>
      </c>
      <c r="D910" s="493" t="s">
        <v>109</v>
      </c>
      <c r="E910" s="493" t="s">
        <v>1287</v>
      </c>
      <c r="F910" s="493">
        <v>9300000</v>
      </c>
      <c r="G910" s="493">
        <v>9599973.5399999991</v>
      </c>
      <c r="H910" s="493">
        <v>2</v>
      </c>
    </row>
    <row r="911" spans="2:8" x14ac:dyDescent="0.25">
      <c r="B911" s="493">
        <v>105</v>
      </c>
      <c r="C911" s="493" t="s">
        <v>11</v>
      </c>
      <c r="D911" s="493" t="s">
        <v>95</v>
      </c>
      <c r="E911" s="493" t="s">
        <v>887</v>
      </c>
      <c r="F911" s="493">
        <v>9001000</v>
      </c>
      <c r="G911" s="493">
        <v>9596594.8399999999</v>
      </c>
      <c r="H911" s="493">
        <v>1</v>
      </c>
    </row>
    <row r="912" spans="2:8" x14ac:dyDescent="0.25">
      <c r="B912" s="493">
        <v>105</v>
      </c>
      <c r="C912" s="493" t="s">
        <v>11</v>
      </c>
      <c r="D912" s="493" t="s">
        <v>95</v>
      </c>
      <c r="E912" s="493" t="s">
        <v>900</v>
      </c>
      <c r="F912" s="493">
        <v>9300000</v>
      </c>
      <c r="G912" s="493">
        <v>9599973.5399999991</v>
      </c>
      <c r="H912" s="493">
        <v>3</v>
      </c>
    </row>
    <row r="913" spans="2:8" x14ac:dyDescent="0.25">
      <c r="B913" s="493">
        <v>105</v>
      </c>
      <c r="C913" s="493" t="s">
        <v>11</v>
      </c>
      <c r="D913" s="493" t="s">
        <v>84</v>
      </c>
      <c r="E913" s="493" t="s">
        <v>84</v>
      </c>
      <c r="F913" s="493">
        <v>11625000</v>
      </c>
      <c r="G913" s="493">
        <v>11995694.109999999</v>
      </c>
      <c r="H913" s="493">
        <v>4</v>
      </c>
    </row>
    <row r="914" spans="2:8" x14ac:dyDescent="0.25">
      <c r="B914" s="493">
        <v>105</v>
      </c>
      <c r="C914" s="493" t="s">
        <v>11</v>
      </c>
      <c r="D914" s="493" t="s">
        <v>84</v>
      </c>
      <c r="E914" s="493" t="s">
        <v>1010</v>
      </c>
      <c r="F914" s="493">
        <v>9300000</v>
      </c>
      <c r="G914" s="493">
        <v>9599973.5399999991</v>
      </c>
      <c r="H914" s="493">
        <v>1</v>
      </c>
    </row>
    <row r="915" spans="2:8" x14ac:dyDescent="0.25">
      <c r="B915" s="493">
        <v>105</v>
      </c>
      <c r="C915" s="493" t="s">
        <v>11</v>
      </c>
      <c r="D915" s="493" t="s">
        <v>84</v>
      </c>
      <c r="E915" s="493" t="s">
        <v>1011</v>
      </c>
      <c r="F915" s="493">
        <v>9300000</v>
      </c>
      <c r="G915" s="493">
        <v>9599973.5399999991</v>
      </c>
      <c r="H915" s="493">
        <v>1</v>
      </c>
    </row>
    <row r="916" spans="2:8" x14ac:dyDescent="0.25">
      <c r="B916" s="493">
        <v>105</v>
      </c>
      <c r="C916" s="493" t="s">
        <v>11</v>
      </c>
      <c r="D916" s="493" t="s">
        <v>84</v>
      </c>
      <c r="E916" s="493" t="s">
        <v>1245</v>
      </c>
      <c r="F916" s="493">
        <v>9300000</v>
      </c>
      <c r="G916" s="493">
        <v>9599973.5399999991</v>
      </c>
      <c r="H916" s="493">
        <v>1</v>
      </c>
    </row>
    <row r="917" spans="2:8" x14ac:dyDescent="0.25">
      <c r="B917" s="493">
        <v>105</v>
      </c>
      <c r="C917" s="493" t="s">
        <v>11</v>
      </c>
      <c r="D917" s="493" t="s">
        <v>523</v>
      </c>
      <c r="E917" s="493" t="s">
        <v>523</v>
      </c>
      <c r="F917" s="493">
        <v>9138166.6666666698</v>
      </c>
      <c r="G917" s="493">
        <v>9598144.8233333305</v>
      </c>
      <c r="H917" s="493">
        <v>6</v>
      </c>
    </row>
    <row r="918" spans="2:8" x14ac:dyDescent="0.25">
      <c r="B918" s="493">
        <v>105</v>
      </c>
      <c r="C918" s="493" t="s">
        <v>11</v>
      </c>
      <c r="D918" s="493" t="s">
        <v>99</v>
      </c>
      <c r="E918" s="493" t="s">
        <v>800</v>
      </c>
      <c r="F918" s="493">
        <v>9293000</v>
      </c>
      <c r="G918" s="493">
        <v>9599973.5399999991</v>
      </c>
      <c r="H918" s="493">
        <v>1</v>
      </c>
    </row>
    <row r="919" spans="2:8" x14ac:dyDescent="0.25">
      <c r="B919" s="493">
        <v>105</v>
      </c>
      <c r="C919" s="493" t="s">
        <v>73</v>
      </c>
      <c r="D919" s="493" t="s">
        <v>888</v>
      </c>
      <c r="E919" s="493" t="s">
        <v>996</v>
      </c>
      <c r="F919" s="493">
        <v>9300000</v>
      </c>
      <c r="G919" s="493">
        <v>9599973.5399999991</v>
      </c>
      <c r="H919" s="493">
        <v>2</v>
      </c>
    </row>
    <row r="920" spans="2:8" x14ac:dyDescent="0.25">
      <c r="B920" s="493">
        <v>105</v>
      </c>
      <c r="C920" s="493" t="s">
        <v>73</v>
      </c>
      <c r="D920" s="493" t="s">
        <v>888</v>
      </c>
      <c r="E920" s="493" t="s">
        <v>906</v>
      </c>
      <c r="F920" s="493">
        <v>9300000</v>
      </c>
      <c r="G920" s="493">
        <v>9599973.5399999991</v>
      </c>
      <c r="H920" s="493">
        <v>1</v>
      </c>
    </row>
    <row r="921" spans="2:8" x14ac:dyDescent="0.25">
      <c r="B921" s="493">
        <v>105</v>
      </c>
      <c r="C921" s="493" t="s">
        <v>73</v>
      </c>
      <c r="D921" s="493" t="s">
        <v>622</v>
      </c>
      <c r="E921" s="493" t="s">
        <v>1268</v>
      </c>
      <c r="F921" s="493">
        <v>11595500</v>
      </c>
      <c r="G921" s="493">
        <v>11969380.359999999</v>
      </c>
      <c r="H921" s="493">
        <v>2</v>
      </c>
    </row>
    <row r="922" spans="2:8" x14ac:dyDescent="0.25">
      <c r="B922" s="493">
        <v>105</v>
      </c>
      <c r="C922" s="493" t="s">
        <v>73</v>
      </c>
      <c r="D922" s="493" t="s">
        <v>622</v>
      </c>
      <c r="E922" s="493" t="s">
        <v>1046</v>
      </c>
      <c r="F922" s="493">
        <v>9300000</v>
      </c>
      <c r="G922" s="493">
        <v>9599973.5399999991</v>
      </c>
      <c r="H922" s="493">
        <v>1</v>
      </c>
    </row>
    <row r="923" spans="2:8" x14ac:dyDescent="0.25">
      <c r="B923" s="493">
        <v>105</v>
      </c>
      <c r="C923" s="493" t="s">
        <v>73</v>
      </c>
      <c r="D923" s="493" t="s">
        <v>783</v>
      </c>
      <c r="E923" s="493" t="s">
        <v>784</v>
      </c>
      <c r="F923" s="493">
        <v>9300000</v>
      </c>
      <c r="G923" s="493">
        <v>9599973.5</v>
      </c>
      <c r="H923" s="493">
        <v>1</v>
      </c>
    </row>
    <row r="924" spans="2:8" x14ac:dyDescent="0.25">
      <c r="B924" s="493">
        <v>105</v>
      </c>
      <c r="C924" s="493" t="s">
        <v>74</v>
      </c>
      <c r="D924" s="493" t="s">
        <v>74</v>
      </c>
      <c r="E924" s="493" t="s">
        <v>1029</v>
      </c>
      <c r="F924" s="493">
        <v>13950000</v>
      </c>
      <c r="G924" s="493">
        <v>14338787.18</v>
      </c>
      <c r="H924" s="493">
        <v>1</v>
      </c>
    </row>
    <row r="925" spans="2:8" x14ac:dyDescent="0.25">
      <c r="B925" s="493">
        <v>105</v>
      </c>
      <c r="C925" s="493" t="s">
        <v>74</v>
      </c>
      <c r="D925" s="493" t="s">
        <v>72</v>
      </c>
      <c r="E925" s="493" t="s">
        <v>796</v>
      </c>
      <c r="F925" s="493">
        <v>9250500</v>
      </c>
      <c r="G925" s="493">
        <v>9599414.1899999995</v>
      </c>
      <c r="H925" s="493">
        <v>2</v>
      </c>
    </row>
    <row r="926" spans="2:8" x14ac:dyDescent="0.25">
      <c r="B926" s="493">
        <v>105</v>
      </c>
      <c r="C926" s="493" t="s">
        <v>74</v>
      </c>
      <c r="D926" s="493" t="s">
        <v>72</v>
      </c>
      <c r="E926" s="493" t="s">
        <v>1206</v>
      </c>
      <c r="F926" s="493">
        <v>11625000</v>
      </c>
      <c r="G926" s="493">
        <v>11969380.359999999</v>
      </c>
      <c r="H926" s="493">
        <v>2</v>
      </c>
    </row>
    <row r="927" spans="2:8" x14ac:dyDescent="0.25">
      <c r="B927" s="493">
        <v>105</v>
      </c>
      <c r="C927" s="493" t="s">
        <v>74</v>
      </c>
      <c r="D927" s="493" t="s">
        <v>72</v>
      </c>
      <c r="E927" s="493" t="s">
        <v>885</v>
      </c>
      <c r="F927" s="493">
        <v>13950000</v>
      </c>
      <c r="G927" s="493">
        <v>14338787.18</v>
      </c>
      <c r="H927" s="493">
        <v>1</v>
      </c>
    </row>
    <row r="928" spans="2:8" x14ac:dyDescent="0.25">
      <c r="B928" s="493">
        <v>105</v>
      </c>
      <c r="C928" s="493" t="s">
        <v>74</v>
      </c>
      <c r="D928" s="493" t="s">
        <v>75</v>
      </c>
      <c r="E928" s="493" t="s">
        <v>1384</v>
      </c>
      <c r="F928" s="493">
        <v>9300000</v>
      </c>
      <c r="G928" s="493">
        <v>9599973.5399999991</v>
      </c>
      <c r="H928" s="493">
        <v>1</v>
      </c>
    </row>
    <row r="929" spans="2:8" x14ac:dyDescent="0.25">
      <c r="B929" s="493">
        <v>105</v>
      </c>
      <c r="C929" s="493" t="s">
        <v>74</v>
      </c>
      <c r="D929" s="493" t="s">
        <v>954</v>
      </c>
      <c r="E929" s="493" t="s">
        <v>1435</v>
      </c>
      <c r="F929" s="493">
        <v>13950000</v>
      </c>
      <c r="G929" s="493">
        <v>14338787.18</v>
      </c>
      <c r="H929" s="493">
        <v>1</v>
      </c>
    </row>
    <row r="930" spans="2:8" x14ac:dyDescent="0.25">
      <c r="B930" s="493">
        <v>105</v>
      </c>
      <c r="C930" s="493" t="s">
        <v>74</v>
      </c>
      <c r="D930" s="493" t="s">
        <v>954</v>
      </c>
      <c r="E930" s="493" t="s">
        <v>1103</v>
      </c>
      <c r="F930" s="493">
        <v>13950000</v>
      </c>
      <c r="G930" s="493">
        <v>14338787.18</v>
      </c>
      <c r="H930" s="493">
        <v>1</v>
      </c>
    </row>
    <row r="931" spans="2:8" x14ac:dyDescent="0.25">
      <c r="B931" s="493">
        <v>105</v>
      </c>
      <c r="C931" s="493" t="s">
        <v>74</v>
      </c>
      <c r="D931" s="493" t="s">
        <v>97</v>
      </c>
      <c r="E931" s="493" t="s">
        <v>603</v>
      </c>
      <c r="F931" s="493">
        <v>13950000</v>
      </c>
      <c r="G931" s="493">
        <v>14338787.18</v>
      </c>
      <c r="H931" s="493">
        <v>1</v>
      </c>
    </row>
    <row r="932" spans="2:8" x14ac:dyDescent="0.25">
      <c r="B932" s="493">
        <v>105</v>
      </c>
      <c r="C932" s="493" t="s">
        <v>74</v>
      </c>
      <c r="D932" s="493" t="s">
        <v>87</v>
      </c>
      <c r="E932" s="493" t="s">
        <v>892</v>
      </c>
      <c r="F932" s="493">
        <v>13950000</v>
      </c>
      <c r="G932" s="493">
        <v>14338787.17</v>
      </c>
      <c r="H932" s="493">
        <v>3</v>
      </c>
    </row>
    <row r="933" spans="2:8" x14ac:dyDescent="0.25">
      <c r="B933" s="493">
        <v>105</v>
      </c>
      <c r="C933" s="493" t="s">
        <v>74</v>
      </c>
      <c r="D933" s="493" t="s">
        <v>87</v>
      </c>
      <c r="E933" s="493" t="s">
        <v>1027</v>
      </c>
      <c r="F933" s="493">
        <v>9208000</v>
      </c>
      <c r="G933" s="493">
        <v>9599973.5399999991</v>
      </c>
      <c r="H933" s="493">
        <v>1</v>
      </c>
    </row>
    <row r="934" spans="2:8" x14ac:dyDescent="0.25">
      <c r="B934" s="493">
        <v>105</v>
      </c>
      <c r="C934" s="493" t="s">
        <v>74</v>
      </c>
      <c r="D934" s="493" t="s">
        <v>87</v>
      </c>
      <c r="E934" s="493" t="s">
        <v>1158</v>
      </c>
      <c r="F934" s="493">
        <v>9300000</v>
      </c>
      <c r="G934" s="493">
        <v>11179605.58</v>
      </c>
      <c r="H934" s="493">
        <v>1</v>
      </c>
    </row>
    <row r="935" spans="2:8" x14ac:dyDescent="0.25">
      <c r="B935" s="493">
        <v>105</v>
      </c>
      <c r="C935" s="493" t="s">
        <v>74</v>
      </c>
      <c r="D935" s="493" t="s">
        <v>87</v>
      </c>
      <c r="E935" s="493" t="s">
        <v>1280</v>
      </c>
      <c r="F935" s="493">
        <v>13950000</v>
      </c>
      <c r="G935" s="493">
        <v>14338787.18</v>
      </c>
      <c r="H935" s="493">
        <v>2</v>
      </c>
    </row>
    <row r="936" spans="2:8" x14ac:dyDescent="0.25">
      <c r="B936" s="493">
        <v>105</v>
      </c>
      <c r="C936" s="493" t="s">
        <v>74</v>
      </c>
      <c r="D936" s="493" t="s">
        <v>785</v>
      </c>
      <c r="E936" s="493" t="s">
        <v>785</v>
      </c>
      <c r="F936" s="493">
        <v>9256333.3333333302</v>
      </c>
      <c r="G936" s="493">
        <v>9599480.1066666692</v>
      </c>
      <c r="H936" s="493">
        <v>3</v>
      </c>
    </row>
    <row r="937" spans="2:8" x14ac:dyDescent="0.25">
      <c r="B937" s="493">
        <v>105</v>
      </c>
      <c r="C937" s="493" t="s">
        <v>74</v>
      </c>
      <c r="D937" s="493" t="s">
        <v>786</v>
      </c>
      <c r="E937" s="493" t="s">
        <v>955</v>
      </c>
      <c r="F937" s="493">
        <v>11625000</v>
      </c>
      <c r="G937" s="493">
        <v>11969380.359999999</v>
      </c>
      <c r="H937" s="493">
        <v>2</v>
      </c>
    </row>
    <row r="938" spans="2:8" x14ac:dyDescent="0.25">
      <c r="B938" s="493">
        <v>105</v>
      </c>
      <c r="C938" s="493" t="s">
        <v>74</v>
      </c>
      <c r="D938" s="493" t="s">
        <v>786</v>
      </c>
      <c r="E938" s="493" t="s">
        <v>1253</v>
      </c>
      <c r="F938" s="493">
        <v>9108500</v>
      </c>
      <c r="G938" s="493">
        <v>9597809.5899999999</v>
      </c>
      <c r="H938" s="493">
        <v>2</v>
      </c>
    </row>
    <row r="939" spans="2:8" x14ac:dyDescent="0.25">
      <c r="B939" s="493">
        <v>105</v>
      </c>
      <c r="C939" s="493" t="s">
        <v>74</v>
      </c>
      <c r="D939" s="493" t="s">
        <v>1018</v>
      </c>
      <c r="E939" s="493" t="s">
        <v>1018</v>
      </c>
      <c r="F939" s="493">
        <v>10832333.3333333</v>
      </c>
      <c r="G939" s="493">
        <v>11179378.4533333</v>
      </c>
      <c r="H939" s="493">
        <v>3</v>
      </c>
    </row>
    <row r="940" spans="2:8" x14ac:dyDescent="0.25">
      <c r="B940" s="493">
        <v>108</v>
      </c>
      <c r="C940" s="493" t="s">
        <v>103</v>
      </c>
      <c r="D940" s="493" t="s">
        <v>877</v>
      </c>
      <c r="E940" s="493" t="s">
        <v>1024</v>
      </c>
      <c r="F940" s="493">
        <v>7238000</v>
      </c>
      <c r="G940" s="493">
        <v>7453000</v>
      </c>
      <c r="H940" s="493">
        <v>1</v>
      </c>
    </row>
    <row r="941" spans="2:8" x14ac:dyDescent="0.25">
      <c r="B941" s="493">
        <v>108</v>
      </c>
      <c r="C941" s="493" t="s">
        <v>103</v>
      </c>
      <c r="D941" s="493" t="s">
        <v>1107</v>
      </c>
      <c r="E941" s="493" t="s">
        <v>1445</v>
      </c>
      <c r="F941" s="493">
        <v>9254000</v>
      </c>
      <c r="G941" s="493">
        <v>9484000</v>
      </c>
      <c r="H941" s="493">
        <v>1</v>
      </c>
    </row>
    <row r="942" spans="2:8" x14ac:dyDescent="0.25">
      <c r="B942" s="493">
        <v>108</v>
      </c>
      <c r="C942" s="493" t="s">
        <v>103</v>
      </c>
      <c r="D942" s="493" t="s">
        <v>1189</v>
      </c>
      <c r="E942" s="493" t="s">
        <v>1446</v>
      </c>
      <c r="F942" s="493">
        <v>9267000</v>
      </c>
      <c r="G942" s="493">
        <v>9530000</v>
      </c>
      <c r="H942" s="493">
        <v>1</v>
      </c>
    </row>
    <row r="943" spans="2:8" x14ac:dyDescent="0.25">
      <c r="B943" s="493">
        <v>108</v>
      </c>
      <c r="C943" s="493" t="s">
        <v>11</v>
      </c>
      <c r="D943" s="493" t="s">
        <v>84</v>
      </c>
      <c r="E943" s="493" t="s">
        <v>1009</v>
      </c>
      <c r="F943" s="493">
        <v>9300000</v>
      </c>
      <c r="G943" s="493">
        <v>9530000</v>
      </c>
      <c r="H943" s="493">
        <v>1</v>
      </c>
    </row>
    <row r="944" spans="2:8" x14ac:dyDescent="0.25">
      <c r="B944" s="493">
        <v>108</v>
      </c>
      <c r="C944" s="493" t="s">
        <v>12</v>
      </c>
      <c r="D944" s="493" t="s">
        <v>12</v>
      </c>
      <c r="E944" s="493" t="s">
        <v>959</v>
      </c>
      <c r="F944" s="493">
        <v>8323500</v>
      </c>
      <c r="G944" s="493">
        <v>8448500</v>
      </c>
      <c r="H944" s="493">
        <v>2</v>
      </c>
    </row>
    <row r="945" spans="2:8" x14ac:dyDescent="0.25">
      <c r="B945" s="493">
        <v>108</v>
      </c>
      <c r="C945" s="493" t="s">
        <v>12</v>
      </c>
      <c r="D945" s="493" t="s">
        <v>12</v>
      </c>
      <c r="E945" s="493" t="s">
        <v>1040</v>
      </c>
      <c r="F945" s="493">
        <v>9293000</v>
      </c>
      <c r="G945" s="493">
        <v>9293000</v>
      </c>
      <c r="H945" s="493">
        <v>1</v>
      </c>
    </row>
    <row r="946" spans="2:8" x14ac:dyDescent="0.25">
      <c r="B946" s="493">
        <v>108</v>
      </c>
      <c r="C946" s="493" t="s">
        <v>12</v>
      </c>
      <c r="D946" s="493" t="s">
        <v>12</v>
      </c>
      <c r="E946" s="493" t="s">
        <v>1364</v>
      </c>
      <c r="F946" s="493">
        <v>8939500</v>
      </c>
      <c r="G946" s="493">
        <v>9212500</v>
      </c>
      <c r="H946" s="493">
        <v>2</v>
      </c>
    </row>
    <row r="947" spans="2:8" x14ac:dyDescent="0.25">
      <c r="B947" s="493">
        <v>108</v>
      </c>
      <c r="C947" s="493" t="s">
        <v>12</v>
      </c>
      <c r="D947" s="493" t="s">
        <v>376</v>
      </c>
      <c r="E947" s="493" t="s">
        <v>376</v>
      </c>
      <c r="F947" s="493">
        <v>8917000</v>
      </c>
      <c r="G947" s="493">
        <v>9125000</v>
      </c>
      <c r="H947" s="493">
        <v>1</v>
      </c>
    </row>
    <row r="948" spans="2:8" x14ac:dyDescent="0.25">
      <c r="B948" s="493">
        <v>108</v>
      </c>
      <c r="C948" s="493" t="s">
        <v>12</v>
      </c>
      <c r="D948" s="493" t="s">
        <v>376</v>
      </c>
      <c r="E948" s="493" t="s">
        <v>1385</v>
      </c>
      <c r="F948" s="493">
        <v>9300000</v>
      </c>
      <c r="G948" s="493">
        <v>9300000</v>
      </c>
      <c r="H948" s="493">
        <v>1</v>
      </c>
    </row>
    <row r="949" spans="2:8" x14ac:dyDescent="0.25">
      <c r="B949" s="493">
        <v>108</v>
      </c>
      <c r="C949" s="493" t="s">
        <v>12</v>
      </c>
      <c r="D949" s="493" t="s">
        <v>376</v>
      </c>
      <c r="E949" s="493" t="s">
        <v>1321</v>
      </c>
      <c r="F949" s="493">
        <v>9175000</v>
      </c>
      <c r="G949" s="493">
        <v>9432000</v>
      </c>
      <c r="H949" s="493">
        <v>1</v>
      </c>
    </row>
    <row r="950" spans="2:8" x14ac:dyDescent="0.25">
      <c r="B950" s="493">
        <v>108</v>
      </c>
      <c r="C950" s="493" t="s">
        <v>12</v>
      </c>
      <c r="D950" s="493" t="s">
        <v>85</v>
      </c>
      <c r="E950" s="493" t="s">
        <v>1201</v>
      </c>
      <c r="F950" s="493">
        <v>9188000</v>
      </c>
      <c r="G950" s="493">
        <v>9530000</v>
      </c>
      <c r="H950" s="493">
        <v>1</v>
      </c>
    </row>
    <row r="951" spans="2:8" x14ac:dyDescent="0.25">
      <c r="B951" s="493">
        <v>108</v>
      </c>
      <c r="C951" s="493" t="s">
        <v>12</v>
      </c>
      <c r="D951" s="493" t="s">
        <v>882</v>
      </c>
      <c r="E951" s="493" t="s">
        <v>1248</v>
      </c>
      <c r="F951" s="493">
        <v>9300000</v>
      </c>
      <c r="G951" s="493">
        <v>9300000</v>
      </c>
      <c r="H951" s="493">
        <v>1</v>
      </c>
    </row>
    <row r="952" spans="2:8" x14ac:dyDescent="0.25">
      <c r="B952" s="493">
        <v>108</v>
      </c>
      <c r="C952" s="493" t="s">
        <v>12</v>
      </c>
      <c r="D952" s="493" t="s">
        <v>952</v>
      </c>
      <c r="E952" s="493" t="s">
        <v>1373</v>
      </c>
      <c r="F952" s="493">
        <v>8581000</v>
      </c>
      <c r="G952" s="493">
        <v>8811000</v>
      </c>
      <c r="H952" s="493">
        <v>1</v>
      </c>
    </row>
    <row r="953" spans="2:8" x14ac:dyDescent="0.25">
      <c r="B953" s="493">
        <v>108</v>
      </c>
      <c r="C953" s="493" t="s">
        <v>12</v>
      </c>
      <c r="D953" s="493" t="s">
        <v>952</v>
      </c>
      <c r="E953" s="493" t="s">
        <v>548</v>
      </c>
      <c r="F953" s="493">
        <v>9300000</v>
      </c>
      <c r="G953" s="493">
        <v>9550000</v>
      </c>
      <c r="H953" s="493">
        <v>1</v>
      </c>
    </row>
    <row r="954" spans="2:8" x14ac:dyDescent="0.25">
      <c r="B954" s="493">
        <v>116</v>
      </c>
      <c r="C954" s="493" t="s">
        <v>11</v>
      </c>
      <c r="D954" s="493" t="s">
        <v>1271</v>
      </c>
      <c r="E954" s="493" t="s">
        <v>1271</v>
      </c>
      <c r="F954" s="493">
        <v>9300000</v>
      </c>
      <c r="G954" s="493">
        <v>10281048.560000001</v>
      </c>
      <c r="H954" s="493">
        <v>2</v>
      </c>
    </row>
    <row r="955" spans="2:8" x14ac:dyDescent="0.25">
      <c r="B955" s="493">
        <v>116</v>
      </c>
      <c r="C955" s="493" t="s">
        <v>11</v>
      </c>
      <c r="D955" s="493" t="s">
        <v>878</v>
      </c>
      <c r="E955" s="493" t="s">
        <v>949</v>
      </c>
      <c r="F955" s="493">
        <v>9267000</v>
      </c>
      <c r="G955" s="493">
        <v>9454572.4499999993</v>
      </c>
      <c r="H955" s="493">
        <v>2</v>
      </c>
    </row>
    <row r="956" spans="2:8" x14ac:dyDescent="0.25">
      <c r="B956" s="493">
        <v>116</v>
      </c>
      <c r="C956" s="493" t="s">
        <v>11</v>
      </c>
      <c r="D956" s="493" t="s">
        <v>798</v>
      </c>
      <c r="E956" s="493" t="s">
        <v>798</v>
      </c>
      <c r="F956" s="493">
        <v>13950000</v>
      </c>
      <c r="G956" s="493">
        <v>14200062.119999999</v>
      </c>
      <c r="H956" s="493">
        <v>2</v>
      </c>
    </row>
    <row r="957" spans="2:8" x14ac:dyDescent="0.25">
      <c r="B957" s="493">
        <v>116</v>
      </c>
      <c r="C957" s="493" t="s">
        <v>11</v>
      </c>
      <c r="D957" s="493" t="s">
        <v>798</v>
      </c>
      <c r="E957" s="493" t="s">
        <v>1310</v>
      </c>
      <c r="F957" s="493">
        <v>8791000</v>
      </c>
      <c r="G957" s="493">
        <v>13466708</v>
      </c>
      <c r="H957" s="493">
        <v>1</v>
      </c>
    </row>
    <row r="958" spans="2:8" x14ac:dyDescent="0.25">
      <c r="B958" s="493">
        <v>116</v>
      </c>
      <c r="C958" s="493" t="s">
        <v>11</v>
      </c>
      <c r="D958" s="493" t="s">
        <v>95</v>
      </c>
      <c r="E958" s="493" t="s">
        <v>902</v>
      </c>
      <c r="F958" s="493">
        <v>13950000</v>
      </c>
      <c r="G958" s="493">
        <v>14200062.119999999</v>
      </c>
      <c r="H958" s="493">
        <v>1</v>
      </c>
    </row>
    <row r="959" spans="2:8" x14ac:dyDescent="0.25">
      <c r="B959" s="493">
        <v>116</v>
      </c>
      <c r="C959" s="493" t="s">
        <v>11</v>
      </c>
      <c r="D959" s="493" t="s">
        <v>95</v>
      </c>
      <c r="E959" s="493" t="s">
        <v>1008</v>
      </c>
      <c r="F959" s="493">
        <v>9280000</v>
      </c>
      <c r="G959" s="493">
        <v>9466708.0800000001</v>
      </c>
      <c r="H959" s="493">
        <v>1</v>
      </c>
    </row>
    <row r="960" spans="2:8" x14ac:dyDescent="0.25">
      <c r="B960" s="493">
        <v>116</v>
      </c>
      <c r="C960" s="493" t="s">
        <v>11</v>
      </c>
      <c r="D960" s="493" t="s">
        <v>1108</v>
      </c>
      <c r="E960" s="493" t="s">
        <v>782</v>
      </c>
      <c r="F960" s="493">
        <v>13950000</v>
      </c>
      <c r="G960" s="493">
        <v>14200062.119999999</v>
      </c>
      <c r="H960" s="493">
        <v>2</v>
      </c>
    </row>
    <row r="961" spans="2:8" x14ac:dyDescent="0.25">
      <c r="B961" s="493">
        <v>116</v>
      </c>
      <c r="C961" s="493" t="s">
        <v>73</v>
      </c>
      <c r="D961" s="493" t="s">
        <v>86</v>
      </c>
      <c r="E961" s="493" t="s">
        <v>1279</v>
      </c>
      <c r="F961" s="493">
        <v>8912000</v>
      </c>
      <c r="G961" s="493">
        <v>14200062.119999999</v>
      </c>
      <c r="H961" s="493">
        <v>3</v>
      </c>
    </row>
    <row r="962" spans="2:8" x14ac:dyDescent="0.25">
      <c r="B962" s="493">
        <v>116</v>
      </c>
      <c r="C962" s="493" t="s">
        <v>73</v>
      </c>
      <c r="D962" s="493" t="s">
        <v>888</v>
      </c>
      <c r="E962" s="493" t="s">
        <v>906</v>
      </c>
      <c r="F962" s="493">
        <v>9300000</v>
      </c>
      <c r="G962" s="493">
        <v>9466708.0800000001</v>
      </c>
      <c r="H962" s="493">
        <v>1</v>
      </c>
    </row>
    <row r="963" spans="2:8" x14ac:dyDescent="0.25">
      <c r="B963" s="493">
        <v>116</v>
      </c>
      <c r="C963" s="493" t="s">
        <v>74</v>
      </c>
      <c r="D963" s="493" t="s">
        <v>74</v>
      </c>
      <c r="E963" s="493" t="s">
        <v>1035</v>
      </c>
      <c r="F963" s="493">
        <v>9300000</v>
      </c>
      <c r="G963" s="493">
        <v>9466708.0800000001</v>
      </c>
      <c r="H963" s="493">
        <v>1</v>
      </c>
    </row>
    <row r="964" spans="2:8" x14ac:dyDescent="0.25">
      <c r="B964" s="493">
        <v>116</v>
      </c>
      <c r="C964" s="493" t="s">
        <v>74</v>
      </c>
      <c r="D964" s="493" t="s">
        <v>74</v>
      </c>
      <c r="E964" s="493" t="s">
        <v>1148</v>
      </c>
      <c r="F964" s="493">
        <v>9300000</v>
      </c>
      <c r="G964" s="493">
        <v>9466708.0800000001</v>
      </c>
      <c r="H964" s="493">
        <v>1</v>
      </c>
    </row>
    <row r="965" spans="2:8" x14ac:dyDescent="0.25">
      <c r="B965" s="493">
        <v>116</v>
      </c>
      <c r="C965" s="493" t="s">
        <v>74</v>
      </c>
      <c r="D965" s="493" t="s">
        <v>74</v>
      </c>
      <c r="E965" s="493" t="s">
        <v>1029</v>
      </c>
      <c r="F965" s="493">
        <v>7448000</v>
      </c>
      <c r="G965" s="493">
        <v>9466708.0800000001</v>
      </c>
      <c r="H965" s="493">
        <v>1</v>
      </c>
    </row>
    <row r="966" spans="2:8" x14ac:dyDescent="0.25">
      <c r="B966" s="493">
        <v>116</v>
      </c>
      <c r="C966" s="493" t="s">
        <v>74</v>
      </c>
      <c r="D966" s="493" t="s">
        <v>74</v>
      </c>
      <c r="E966" s="493" t="s">
        <v>789</v>
      </c>
      <c r="F966" s="493">
        <v>6510000</v>
      </c>
      <c r="G966" s="493">
        <v>10422407.356000001</v>
      </c>
      <c r="H966" s="493">
        <v>5</v>
      </c>
    </row>
    <row r="967" spans="2:8" x14ac:dyDescent="0.25">
      <c r="B967" s="493">
        <v>116</v>
      </c>
      <c r="C967" s="493" t="s">
        <v>74</v>
      </c>
      <c r="D967" s="493" t="s">
        <v>74</v>
      </c>
      <c r="E967" s="493" t="s">
        <v>795</v>
      </c>
      <c r="F967" s="493">
        <v>9254000</v>
      </c>
      <c r="G967" s="493">
        <v>9466708.0800000001</v>
      </c>
      <c r="H967" s="493">
        <v>1</v>
      </c>
    </row>
    <row r="968" spans="2:8" x14ac:dyDescent="0.25">
      <c r="B968" s="493">
        <v>116</v>
      </c>
      <c r="C968" s="493" t="s">
        <v>74</v>
      </c>
      <c r="D968" s="493" t="s">
        <v>74</v>
      </c>
      <c r="E968" s="493" t="s">
        <v>1284</v>
      </c>
      <c r="F968" s="493">
        <v>13950000</v>
      </c>
      <c r="G968" s="493">
        <v>14200062.119999999</v>
      </c>
      <c r="H968" s="493">
        <v>1</v>
      </c>
    </row>
    <row r="969" spans="2:8" x14ac:dyDescent="0.25">
      <c r="B969" s="493">
        <v>116</v>
      </c>
      <c r="C969" s="493" t="s">
        <v>74</v>
      </c>
      <c r="D969" s="493" t="s">
        <v>74</v>
      </c>
      <c r="E969" s="493" t="s">
        <v>1295</v>
      </c>
      <c r="F969" s="493">
        <v>9300000</v>
      </c>
      <c r="G969" s="493">
        <v>9466708.0800000001</v>
      </c>
      <c r="H969" s="493">
        <v>2</v>
      </c>
    </row>
    <row r="970" spans="2:8" x14ac:dyDescent="0.25">
      <c r="B970" s="493">
        <v>116</v>
      </c>
      <c r="C970" s="493" t="s">
        <v>74</v>
      </c>
      <c r="D970" s="493" t="s">
        <v>74</v>
      </c>
      <c r="E970" s="493" t="s">
        <v>883</v>
      </c>
      <c r="F970" s="493">
        <v>9293000</v>
      </c>
      <c r="G970" s="493">
        <v>9466708.0800000001</v>
      </c>
      <c r="H970" s="493">
        <v>1</v>
      </c>
    </row>
    <row r="971" spans="2:8" x14ac:dyDescent="0.25">
      <c r="B971" s="493">
        <v>116</v>
      </c>
      <c r="C971" s="493" t="s">
        <v>74</v>
      </c>
      <c r="D971" s="493" t="s">
        <v>803</v>
      </c>
      <c r="E971" s="493" t="s">
        <v>1306</v>
      </c>
      <c r="F971" s="493">
        <v>8665000</v>
      </c>
      <c r="G971" s="493">
        <v>9466708.0800000001</v>
      </c>
      <c r="H971" s="493">
        <v>1</v>
      </c>
    </row>
    <row r="972" spans="2:8" x14ac:dyDescent="0.25">
      <c r="B972" s="493">
        <v>116</v>
      </c>
      <c r="C972" s="493" t="s">
        <v>74</v>
      </c>
      <c r="D972" s="493" t="s">
        <v>72</v>
      </c>
      <c r="E972" s="493" t="s">
        <v>72</v>
      </c>
      <c r="F972" s="493">
        <v>11201076.9230769</v>
      </c>
      <c r="G972" s="493">
        <v>11432590.532307699</v>
      </c>
      <c r="H972" s="493">
        <v>13</v>
      </c>
    </row>
    <row r="973" spans="2:8" x14ac:dyDescent="0.25">
      <c r="B973" s="493">
        <v>116</v>
      </c>
      <c r="C973" s="493" t="s">
        <v>74</v>
      </c>
      <c r="D973" s="493" t="s">
        <v>72</v>
      </c>
      <c r="E973" s="493" t="s">
        <v>998</v>
      </c>
      <c r="F973" s="493">
        <v>9300000</v>
      </c>
      <c r="G973" s="493">
        <v>9466708.0800000001</v>
      </c>
      <c r="H973" s="493">
        <v>2</v>
      </c>
    </row>
    <row r="974" spans="2:8" x14ac:dyDescent="0.25">
      <c r="B974" s="493">
        <v>116</v>
      </c>
      <c r="C974" s="493" t="s">
        <v>74</v>
      </c>
      <c r="D974" s="493" t="s">
        <v>97</v>
      </c>
      <c r="E974" s="493" t="s">
        <v>603</v>
      </c>
      <c r="F974" s="493">
        <v>9300000</v>
      </c>
      <c r="G974" s="493">
        <v>9466708.0800000001</v>
      </c>
      <c r="H974" s="493">
        <v>1</v>
      </c>
    </row>
    <row r="975" spans="2:8" x14ac:dyDescent="0.25">
      <c r="B975" s="493">
        <v>116</v>
      </c>
      <c r="C975" s="493" t="s">
        <v>105</v>
      </c>
      <c r="D975" s="493" t="s">
        <v>488</v>
      </c>
      <c r="E975" s="493" t="s">
        <v>905</v>
      </c>
      <c r="F975" s="493">
        <v>13920310.3448276</v>
      </c>
      <c r="G975" s="493">
        <v>14183915.6862069</v>
      </c>
      <c r="H975" s="493">
        <v>29</v>
      </c>
    </row>
    <row r="976" spans="2:8" x14ac:dyDescent="0.25">
      <c r="B976" s="493">
        <v>116</v>
      </c>
      <c r="C976" s="493" t="s">
        <v>105</v>
      </c>
      <c r="D976" s="493" t="s">
        <v>488</v>
      </c>
      <c r="E976" s="493" t="s">
        <v>1297</v>
      </c>
      <c r="F976" s="493">
        <v>13920750</v>
      </c>
      <c r="G976" s="493">
        <v>14203788.1</v>
      </c>
      <c r="H976" s="493">
        <v>4</v>
      </c>
    </row>
    <row r="977" spans="2:8" x14ac:dyDescent="0.25">
      <c r="B977" s="493">
        <v>117</v>
      </c>
      <c r="C977" s="493" t="s">
        <v>11</v>
      </c>
      <c r="D977" s="493" t="s">
        <v>898</v>
      </c>
      <c r="E977" s="493" t="s">
        <v>1381</v>
      </c>
      <c r="F977" s="493">
        <v>9267000</v>
      </c>
      <c r="G977" s="493">
        <v>9511293.75</v>
      </c>
      <c r="H977" s="493">
        <v>1</v>
      </c>
    </row>
    <row r="978" spans="2:8" x14ac:dyDescent="0.25">
      <c r="B978" s="493">
        <v>117</v>
      </c>
      <c r="C978" s="493" t="s">
        <v>11</v>
      </c>
      <c r="D978" s="493" t="s">
        <v>878</v>
      </c>
      <c r="E978" s="493" t="s">
        <v>782</v>
      </c>
      <c r="F978" s="493">
        <v>8371000</v>
      </c>
      <c r="G978" s="493">
        <v>9511293.75</v>
      </c>
      <c r="H978" s="493">
        <v>1</v>
      </c>
    </row>
    <row r="979" spans="2:8" x14ac:dyDescent="0.25">
      <c r="B979" s="493">
        <v>117</v>
      </c>
      <c r="C979" s="493" t="s">
        <v>11</v>
      </c>
      <c r="D979" s="493" t="s">
        <v>798</v>
      </c>
      <c r="E979" s="493" t="s">
        <v>798</v>
      </c>
      <c r="F979" s="493">
        <v>9286000</v>
      </c>
      <c r="G979" s="493">
        <v>9511293.75</v>
      </c>
      <c r="H979" s="493">
        <v>1</v>
      </c>
    </row>
    <row r="980" spans="2:8" x14ac:dyDescent="0.25">
      <c r="B980" s="493">
        <v>117</v>
      </c>
      <c r="C980" s="493" t="s">
        <v>11</v>
      </c>
      <c r="D980" s="493" t="s">
        <v>95</v>
      </c>
      <c r="E980" s="493" t="s">
        <v>910</v>
      </c>
      <c r="F980" s="493">
        <v>8833000</v>
      </c>
      <c r="G980" s="493">
        <v>9511293.75</v>
      </c>
      <c r="H980" s="493">
        <v>1</v>
      </c>
    </row>
    <row r="981" spans="2:8" x14ac:dyDescent="0.25">
      <c r="B981" s="493">
        <v>117</v>
      </c>
      <c r="C981" s="493" t="s">
        <v>11</v>
      </c>
      <c r="D981" s="493" t="s">
        <v>95</v>
      </c>
      <c r="E981" s="493" t="s">
        <v>793</v>
      </c>
      <c r="F981" s="493">
        <v>6975000</v>
      </c>
      <c r="G981" s="493">
        <v>14243743.15</v>
      </c>
      <c r="H981" s="493">
        <v>2</v>
      </c>
    </row>
    <row r="982" spans="2:8" x14ac:dyDescent="0.25">
      <c r="B982" s="493">
        <v>117</v>
      </c>
      <c r="C982" s="493" t="s">
        <v>13</v>
      </c>
      <c r="D982" s="493" t="s">
        <v>13</v>
      </c>
      <c r="E982" s="493" t="s">
        <v>1355</v>
      </c>
      <c r="F982" s="493">
        <v>8750000</v>
      </c>
      <c r="G982" s="493">
        <v>8961293.75</v>
      </c>
      <c r="H982" s="493">
        <v>1</v>
      </c>
    </row>
    <row r="983" spans="2:8" x14ac:dyDescent="0.25">
      <c r="B983" s="493">
        <v>117</v>
      </c>
      <c r="C983" s="493" t="s">
        <v>13</v>
      </c>
      <c r="D983" s="493" t="s">
        <v>1447</v>
      </c>
      <c r="E983" s="493" t="s">
        <v>682</v>
      </c>
      <c r="F983" s="493">
        <v>9150000</v>
      </c>
      <c r="G983" s="493">
        <v>9361293.75</v>
      </c>
      <c r="H983" s="493">
        <v>1</v>
      </c>
    </row>
    <row r="984" spans="2:8" x14ac:dyDescent="0.25">
      <c r="B984" s="493">
        <v>117</v>
      </c>
      <c r="C984" s="493" t="s">
        <v>73</v>
      </c>
      <c r="D984" s="493" t="s">
        <v>521</v>
      </c>
      <c r="E984" s="493" t="s">
        <v>521</v>
      </c>
      <c r="F984" s="493">
        <v>13950000</v>
      </c>
      <c r="G984" s="493">
        <v>14243743.15</v>
      </c>
      <c r="H984" s="493">
        <v>1</v>
      </c>
    </row>
    <row r="985" spans="2:8" x14ac:dyDescent="0.25">
      <c r="B985" s="493">
        <v>117</v>
      </c>
      <c r="C985" s="493" t="s">
        <v>73</v>
      </c>
      <c r="D985" s="493" t="s">
        <v>86</v>
      </c>
      <c r="E985" s="493" t="s">
        <v>1104</v>
      </c>
      <c r="F985" s="493">
        <v>9300000</v>
      </c>
      <c r="G985" s="493">
        <v>9511293.75</v>
      </c>
      <c r="H985" s="493">
        <v>1</v>
      </c>
    </row>
    <row r="986" spans="2:8" x14ac:dyDescent="0.25">
      <c r="B986" s="493">
        <v>117</v>
      </c>
      <c r="C986" s="493" t="s">
        <v>73</v>
      </c>
      <c r="D986" s="493" t="s">
        <v>888</v>
      </c>
      <c r="E986" s="493" t="s">
        <v>1156</v>
      </c>
      <c r="F986" s="493">
        <v>13950000</v>
      </c>
      <c r="G986" s="493">
        <v>14283743.15</v>
      </c>
      <c r="H986" s="493">
        <v>1</v>
      </c>
    </row>
    <row r="987" spans="2:8" x14ac:dyDescent="0.25">
      <c r="B987" s="493">
        <v>117</v>
      </c>
      <c r="C987" s="493" t="s">
        <v>73</v>
      </c>
      <c r="D987" s="493" t="s">
        <v>802</v>
      </c>
      <c r="E987" s="493" t="s">
        <v>1383</v>
      </c>
      <c r="F987" s="493">
        <v>13950000</v>
      </c>
      <c r="G987" s="493">
        <v>14283743.15</v>
      </c>
      <c r="H987" s="493">
        <v>1</v>
      </c>
    </row>
    <row r="988" spans="2:8" x14ac:dyDescent="0.25">
      <c r="B988" s="493">
        <v>117</v>
      </c>
      <c r="C988" s="493" t="s">
        <v>74</v>
      </c>
      <c r="D988" s="493" t="s">
        <v>74</v>
      </c>
      <c r="E988" s="493" t="s">
        <v>883</v>
      </c>
      <c r="F988" s="493">
        <v>13950000</v>
      </c>
      <c r="G988" s="493">
        <v>14283743.15</v>
      </c>
      <c r="H988" s="493">
        <v>1</v>
      </c>
    </row>
    <row r="989" spans="2:8" x14ac:dyDescent="0.25">
      <c r="B989" s="493">
        <v>117</v>
      </c>
      <c r="C989" s="493" t="s">
        <v>74</v>
      </c>
      <c r="D989" s="493" t="s">
        <v>1438</v>
      </c>
      <c r="E989" s="493" t="s">
        <v>1438</v>
      </c>
      <c r="F989" s="493">
        <v>13950000</v>
      </c>
      <c r="G989" s="493">
        <v>14283743.15</v>
      </c>
      <c r="H989" s="493">
        <v>1</v>
      </c>
    </row>
    <row r="990" spans="2:8" x14ac:dyDescent="0.25">
      <c r="B990" s="493">
        <v>120</v>
      </c>
      <c r="C990" s="493" t="s">
        <v>11</v>
      </c>
      <c r="D990" s="493" t="s">
        <v>523</v>
      </c>
      <c r="E990" s="493" t="s">
        <v>961</v>
      </c>
      <c r="F990" s="493">
        <v>9300000</v>
      </c>
      <c r="G990" s="493">
        <v>10394180.67</v>
      </c>
      <c r="H990" s="493">
        <v>1</v>
      </c>
    </row>
    <row r="991" spans="2:8" x14ac:dyDescent="0.25">
      <c r="B991" s="493">
        <v>121</v>
      </c>
      <c r="C991" s="493" t="s">
        <v>103</v>
      </c>
      <c r="D991" s="493" t="s">
        <v>94</v>
      </c>
      <c r="E991" s="493" t="s">
        <v>1286</v>
      </c>
      <c r="F991" s="493">
        <v>9201000</v>
      </c>
      <c r="G991" s="493">
        <v>9544992.8599999994</v>
      </c>
      <c r="H991" s="493">
        <v>1</v>
      </c>
    </row>
    <row r="992" spans="2:8" x14ac:dyDescent="0.25">
      <c r="B992" s="493">
        <v>121</v>
      </c>
      <c r="C992" s="493" t="s">
        <v>11</v>
      </c>
      <c r="D992" s="493" t="s">
        <v>104</v>
      </c>
      <c r="E992" s="493" t="s">
        <v>522</v>
      </c>
      <c r="F992" s="493">
        <v>10832333.3333333</v>
      </c>
      <c r="G992" s="493">
        <v>11236423.699999999</v>
      </c>
      <c r="H992" s="493">
        <v>3</v>
      </c>
    </row>
    <row r="993" spans="2:8" x14ac:dyDescent="0.25">
      <c r="B993" s="493">
        <v>121</v>
      </c>
      <c r="C993" s="493" t="s">
        <v>11</v>
      </c>
      <c r="D993" s="493" t="s">
        <v>104</v>
      </c>
      <c r="E993" s="493" t="s">
        <v>1154</v>
      </c>
      <c r="F993" s="493">
        <v>9300000</v>
      </c>
      <c r="G993" s="493">
        <v>15522251.57</v>
      </c>
      <c r="H993" s="493">
        <v>1</v>
      </c>
    </row>
    <row r="994" spans="2:8" x14ac:dyDescent="0.25">
      <c r="B994" s="493">
        <v>121</v>
      </c>
      <c r="C994" s="493" t="s">
        <v>11</v>
      </c>
      <c r="D994" s="493" t="s">
        <v>1271</v>
      </c>
      <c r="E994" s="493" t="s">
        <v>1271</v>
      </c>
      <c r="F994" s="493">
        <v>13950000</v>
      </c>
      <c r="G994" s="493">
        <v>14422720</v>
      </c>
      <c r="H994" s="493">
        <v>1</v>
      </c>
    </row>
    <row r="995" spans="2:8" x14ac:dyDescent="0.25">
      <c r="B995" s="493">
        <v>121</v>
      </c>
      <c r="C995" s="493" t="s">
        <v>11</v>
      </c>
      <c r="D995" s="493" t="s">
        <v>95</v>
      </c>
      <c r="E995" s="493" t="s">
        <v>887</v>
      </c>
      <c r="F995" s="493">
        <v>9300000</v>
      </c>
      <c r="G995" s="493">
        <v>9655157.5</v>
      </c>
      <c r="H995" s="493">
        <v>1</v>
      </c>
    </row>
    <row r="996" spans="2:8" x14ac:dyDescent="0.25">
      <c r="B996" s="493">
        <v>121</v>
      </c>
      <c r="C996" s="493" t="s">
        <v>11</v>
      </c>
      <c r="D996" s="493" t="s">
        <v>95</v>
      </c>
      <c r="E996" s="493" t="s">
        <v>96</v>
      </c>
      <c r="F996" s="493">
        <v>9300000</v>
      </c>
      <c r="G996" s="493">
        <v>9655157.5</v>
      </c>
      <c r="H996" s="493">
        <v>1</v>
      </c>
    </row>
    <row r="997" spans="2:8" x14ac:dyDescent="0.25">
      <c r="B997" s="493">
        <v>121</v>
      </c>
      <c r="C997" s="493" t="s">
        <v>11</v>
      </c>
      <c r="D997" s="493" t="s">
        <v>95</v>
      </c>
      <c r="E997" s="493" t="s">
        <v>101</v>
      </c>
      <c r="F997" s="493">
        <v>8512666.6666666698</v>
      </c>
      <c r="G997" s="493">
        <v>9646260.6333333291</v>
      </c>
      <c r="H997" s="493">
        <v>3</v>
      </c>
    </row>
    <row r="998" spans="2:8" x14ac:dyDescent="0.25">
      <c r="B998" s="493">
        <v>121</v>
      </c>
      <c r="C998" s="493" t="s">
        <v>11</v>
      </c>
      <c r="D998" s="493" t="s">
        <v>95</v>
      </c>
      <c r="E998" s="493" t="s">
        <v>662</v>
      </c>
      <c r="F998" s="493">
        <v>10850000</v>
      </c>
      <c r="G998" s="493">
        <v>11249345</v>
      </c>
      <c r="H998" s="493">
        <v>3</v>
      </c>
    </row>
    <row r="999" spans="2:8" x14ac:dyDescent="0.25">
      <c r="B999" s="493">
        <v>121</v>
      </c>
      <c r="C999" s="493" t="s">
        <v>11</v>
      </c>
      <c r="D999" s="493" t="s">
        <v>95</v>
      </c>
      <c r="E999" s="493" t="s">
        <v>899</v>
      </c>
      <c r="F999" s="493">
        <v>11559500</v>
      </c>
      <c r="G999" s="493">
        <v>12442689.35</v>
      </c>
      <c r="H999" s="493">
        <v>2</v>
      </c>
    </row>
    <row r="1000" spans="2:8" x14ac:dyDescent="0.25">
      <c r="B1000" s="493">
        <v>121</v>
      </c>
      <c r="C1000" s="493" t="s">
        <v>11</v>
      </c>
      <c r="D1000" s="493" t="s">
        <v>95</v>
      </c>
      <c r="E1000" s="493" t="s">
        <v>902</v>
      </c>
      <c r="F1000" s="493">
        <v>13950000</v>
      </c>
      <c r="G1000" s="493">
        <v>14399555</v>
      </c>
      <c r="H1000" s="493">
        <v>1</v>
      </c>
    </row>
    <row r="1001" spans="2:8" x14ac:dyDescent="0.25">
      <c r="B1001" s="493">
        <v>121</v>
      </c>
      <c r="C1001" s="493" t="s">
        <v>11</v>
      </c>
      <c r="D1001" s="493" t="s">
        <v>95</v>
      </c>
      <c r="E1001" s="493" t="s">
        <v>910</v>
      </c>
      <c r="F1001" s="493">
        <v>13950000</v>
      </c>
      <c r="G1001" s="493">
        <v>14503628.33</v>
      </c>
      <c r="H1001" s="493">
        <v>1</v>
      </c>
    </row>
    <row r="1002" spans="2:8" x14ac:dyDescent="0.25">
      <c r="B1002" s="493">
        <v>121</v>
      </c>
      <c r="C1002" s="493" t="s">
        <v>11</v>
      </c>
      <c r="D1002" s="493" t="s">
        <v>95</v>
      </c>
      <c r="E1002" s="493" t="s">
        <v>1008</v>
      </c>
      <c r="F1002" s="493">
        <v>6162666.6666666698</v>
      </c>
      <c r="G1002" s="493">
        <v>10240095.369999999</v>
      </c>
      <c r="H1002" s="493">
        <v>3</v>
      </c>
    </row>
    <row r="1003" spans="2:8" x14ac:dyDescent="0.25">
      <c r="B1003" s="493">
        <v>121</v>
      </c>
      <c r="C1003" s="493" t="s">
        <v>11</v>
      </c>
      <c r="D1003" s="493" t="s">
        <v>95</v>
      </c>
      <c r="E1003" s="493" t="s">
        <v>793</v>
      </c>
      <c r="F1003" s="493">
        <v>11625000</v>
      </c>
      <c r="G1003" s="493">
        <v>12046438.75</v>
      </c>
      <c r="H1003" s="493">
        <v>2</v>
      </c>
    </row>
    <row r="1004" spans="2:8" x14ac:dyDescent="0.25">
      <c r="B1004" s="493">
        <v>121</v>
      </c>
      <c r="C1004" s="493" t="s">
        <v>11</v>
      </c>
      <c r="D1004" s="493" t="s">
        <v>95</v>
      </c>
      <c r="E1004" s="493" t="s">
        <v>900</v>
      </c>
      <c r="F1004" s="493">
        <v>9280000</v>
      </c>
      <c r="G1004" s="493">
        <v>9654931.5</v>
      </c>
      <c r="H1004" s="493">
        <v>1</v>
      </c>
    </row>
    <row r="1005" spans="2:8" x14ac:dyDescent="0.25">
      <c r="B1005" s="493">
        <v>121</v>
      </c>
      <c r="C1005" s="493" t="s">
        <v>11</v>
      </c>
      <c r="D1005" s="493" t="s">
        <v>84</v>
      </c>
      <c r="E1005" s="493" t="s">
        <v>1010</v>
      </c>
      <c r="F1005" s="493">
        <v>12400000</v>
      </c>
      <c r="G1005" s="493">
        <v>12843532.5</v>
      </c>
      <c r="H1005" s="493">
        <v>3</v>
      </c>
    </row>
    <row r="1006" spans="2:8" x14ac:dyDescent="0.25">
      <c r="B1006" s="493">
        <v>121</v>
      </c>
      <c r="C1006" s="493" t="s">
        <v>11</v>
      </c>
      <c r="D1006" s="493" t="s">
        <v>84</v>
      </c>
      <c r="E1006" s="493" t="s">
        <v>901</v>
      </c>
      <c r="F1006" s="493">
        <v>10850000</v>
      </c>
      <c r="G1006" s="493">
        <v>11246350.8333333</v>
      </c>
      <c r="H1006" s="493">
        <v>3</v>
      </c>
    </row>
    <row r="1007" spans="2:8" x14ac:dyDescent="0.25">
      <c r="B1007" s="493">
        <v>121</v>
      </c>
      <c r="C1007" s="493" t="s">
        <v>11</v>
      </c>
      <c r="D1007" s="493" t="s">
        <v>84</v>
      </c>
      <c r="E1007" s="493" t="s">
        <v>993</v>
      </c>
      <c r="F1007" s="493">
        <v>13950000</v>
      </c>
      <c r="G1007" s="493">
        <v>14394555</v>
      </c>
      <c r="H1007" s="493">
        <v>1</v>
      </c>
    </row>
    <row r="1008" spans="2:8" x14ac:dyDescent="0.25">
      <c r="B1008" s="493">
        <v>121</v>
      </c>
      <c r="C1008" s="493" t="s">
        <v>11</v>
      </c>
      <c r="D1008" s="493" t="s">
        <v>523</v>
      </c>
      <c r="E1008" s="493" t="s">
        <v>961</v>
      </c>
      <c r="F1008" s="493">
        <v>9293000</v>
      </c>
      <c r="G1008" s="493">
        <v>9655078.4000000004</v>
      </c>
      <c r="H1008" s="493">
        <v>1</v>
      </c>
    </row>
    <row r="1009" spans="2:8" x14ac:dyDescent="0.25">
      <c r="B1009" s="493">
        <v>121</v>
      </c>
      <c r="C1009" s="493" t="s">
        <v>11</v>
      </c>
      <c r="D1009" s="493" t="s">
        <v>99</v>
      </c>
      <c r="E1009" s="493" t="s">
        <v>1275</v>
      </c>
      <c r="F1009" s="493">
        <v>13950000</v>
      </c>
      <c r="G1009" s="493">
        <v>14399555</v>
      </c>
      <c r="H1009" s="493">
        <v>1</v>
      </c>
    </row>
    <row r="1010" spans="2:8" x14ac:dyDescent="0.25">
      <c r="B1010" s="493">
        <v>121</v>
      </c>
      <c r="C1010" s="493" t="s">
        <v>11</v>
      </c>
      <c r="D1010" s="493" t="s">
        <v>951</v>
      </c>
      <c r="E1010" s="493" t="s">
        <v>1014</v>
      </c>
      <c r="F1010" s="493">
        <v>13950000</v>
      </c>
      <c r="G1010" s="493">
        <v>14399555</v>
      </c>
      <c r="H1010" s="493">
        <v>1</v>
      </c>
    </row>
    <row r="1011" spans="2:8" x14ac:dyDescent="0.25">
      <c r="B1011" s="493">
        <v>121</v>
      </c>
      <c r="C1011" s="493" t="s">
        <v>12</v>
      </c>
      <c r="D1011" s="493" t="s">
        <v>85</v>
      </c>
      <c r="E1011" s="493" t="s">
        <v>1015</v>
      </c>
      <c r="F1011" s="493">
        <v>8581000</v>
      </c>
      <c r="G1011" s="493">
        <v>25402000</v>
      </c>
      <c r="H1011" s="493">
        <v>1</v>
      </c>
    </row>
    <row r="1012" spans="2:8" x14ac:dyDescent="0.25">
      <c r="B1012" s="493">
        <v>121</v>
      </c>
      <c r="C1012" s="493" t="s">
        <v>13</v>
      </c>
      <c r="D1012" s="493" t="s">
        <v>106</v>
      </c>
      <c r="E1012" s="493" t="s">
        <v>1249</v>
      </c>
      <c r="F1012" s="493">
        <v>10808333.3333333</v>
      </c>
      <c r="G1012" s="493">
        <v>11247987.473333299</v>
      </c>
      <c r="H1012" s="493">
        <v>3</v>
      </c>
    </row>
    <row r="1013" spans="2:8" x14ac:dyDescent="0.25">
      <c r="B1013" s="493">
        <v>121</v>
      </c>
      <c r="C1013" s="493" t="s">
        <v>13</v>
      </c>
      <c r="D1013" s="493" t="s">
        <v>106</v>
      </c>
      <c r="E1013" s="493" t="s">
        <v>529</v>
      </c>
      <c r="F1013" s="493">
        <v>9290600</v>
      </c>
      <c r="G1013" s="493">
        <v>9665872.4900000002</v>
      </c>
      <c r="H1013" s="493">
        <v>5</v>
      </c>
    </row>
    <row r="1014" spans="2:8" x14ac:dyDescent="0.25">
      <c r="B1014" s="493">
        <v>121</v>
      </c>
      <c r="C1014" s="493" t="s">
        <v>73</v>
      </c>
      <c r="D1014" s="493" t="s">
        <v>521</v>
      </c>
      <c r="E1014" s="493" t="s">
        <v>1041</v>
      </c>
      <c r="F1014" s="493">
        <v>9300000</v>
      </c>
      <c r="G1014" s="493">
        <v>9655157.5</v>
      </c>
      <c r="H1014" s="493">
        <v>1</v>
      </c>
    </row>
    <row r="1015" spans="2:8" x14ac:dyDescent="0.25">
      <c r="B1015" s="493">
        <v>121</v>
      </c>
      <c r="C1015" s="493" t="s">
        <v>73</v>
      </c>
      <c r="D1015" s="493" t="s">
        <v>890</v>
      </c>
      <c r="E1015" s="493" t="s">
        <v>1024</v>
      </c>
      <c r="F1015" s="493">
        <v>9260000</v>
      </c>
      <c r="G1015" s="493">
        <v>9654705.5</v>
      </c>
      <c r="H1015" s="493">
        <v>1</v>
      </c>
    </row>
    <row r="1016" spans="2:8" x14ac:dyDescent="0.25">
      <c r="B1016" s="493">
        <v>121</v>
      </c>
      <c r="C1016" s="493" t="s">
        <v>73</v>
      </c>
      <c r="D1016" s="493" t="s">
        <v>890</v>
      </c>
      <c r="E1016" s="493" t="s">
        <v>1277</v>
      </c>
      <c r="F1016" s="493">
        <v>6608000</v>
      </c>
      <c r="G1016" s="493">
        <v>11609034.939999999</v>
      </c>
      <c r="H1016" s="493">
        <v>1</v>
      </c>
    </row>
    <row r="1017" spans="2:8" x14ac:dyDescent="0.25">
      <c r="B1017" s="493">
        <v>121</v>
      </c>
      <c r="C1017" s="493" t="s">
        <v>73</v>
      </c>
      <c r="D1017" s="493" t="s">
        <v>890</v>
      </c>
      <c r="E1017" s="493" t="s">
        <v>1161</v>
      </c>
      <c r="F1017" s="493">
        <v>9300000</v>
      </c>
      <c r="G1017" s="493">
        <v>9669680.8300000001</v>
      </c>
      <c r="H1017" s="493">
        <v>1</v>
      </c>
    </row>
    <row r="1018" spans="2:8" x14ac:dyDescent="0.25">
      <c r="B1018" s="493">
        <v>121</v>
      </c>
      <c r="C1018" s="493" t="s">
        <v>73</v>
      </c>
      <c r="D1018" s="493" t="s">
        <v>783</v>
      </c>
      <c r="E1018" s="493" t="s">
        <v>783</v>
      </c>
      <c r="F1018" s="493">
        <v>9267000</v>
      </c>
      <c r="G1018" s="493">
        <v>9654784.5999999996</v>
      </c>
      <c r="H1018" s="493">
        <v>1</v>
      </c>
    </row>
    <row r="1019" spans="2:8" x14ac:dyDescent="0.25">
      <c r="B1019" s="493">
        <v>121</v>
      </c>
      <c r="C1019" s="493" t="s">
        <v>73</v>
      </c>
      <c r="D1019" s="493" t="s">
        <v>783</v>
      </c>
      <c r="E1019" s="493" t="s">
        <v>784</v>
      </c>
      <c r="F1019" s="493">
        <v>9234000</v>
      </c>
      <c r="G1019" s="493">
        <v>9654411.6999999993</v>
      </c>
      <c r="H1019" s="493">
        <v>1</v>
      </c>
    </row>
    <row r="1020" spans="2:8" x14ac:dyDescent="0.25">
      <c r="B1020" s="493">
        <v>121</v>
      </c>
      <c r="C1020" s="493" t="s">
        <v>74</v>
      </c>
      <c r="D1020" s="493" t="s">
        <v>74</v>
      </c>
      <c r="E1020" s="493" t="s">
        <v>1029</v>
      </c>
      <c r="F1020" s="493">
        <v>9300000</v>
      </c>
      <c r="G1020" s="493">
        <v>9655157.5</v>
      </c>
      <c r="H1020" s="493">
        <v>1</v>
      </c>
    </row>
    <row r="1021" spans="2:8" x14ac:dyDescent="0.25">
      <c r="B1021" s="493">
        <v>121</v>
      </c>
      <c r="C1021" s="493" t="s">
        <v>74</v>
      </c>
      <c r="D1021" s="493" t="s">
        <v>785</v>
      </c>
      <c r="E1021" s="493" t="s">
        <v>785</v>
      </c>
      <c r="F1021" s="493">
        <v>4479500</v>
      </c>
      <c r="G1021" s="493">
        <v>9651304.1999999993</v>
      </c>
      <c r="H1021" s="493">
        <v>2</v>
      </c>
    </row>
    <row r="1022" spans="2:8" x14ac:dyDescent="0.25">
      <c r="B1022" s="493">
        <v>121</v>
      </c>
      <c r="C1022" s="493" t="s">
        <v>105</v>
      </c>
      <c r="D1022" s="493" t="s">
        <v>105</v>
      </c>
      <c r="E1022" s="493" t="s">
        <v>907</v>
      </c>
      <c r="F1022" s="493">
        <v>9300000</v>
      </c>
      <c r="G1022" s="493">
        <v>9655157.5</v>
      </c>
      <c r="H1022" s="493">
        <v>1</v>
      </c>
    </row>
    <row r="1023" spans="2:8" x14ac:dyDescent="0.25">
      <c r="B1023" s="493">
        <v>121</v>
      </c>
      <c r="C1023" s="493" t="s">
        <v>105</v>
      </c>
      <c r="D1023" s="493" t="s">
        <v>107</v>
      </c>
      <c r="E1023" s="493" t="s">
        <v>110</v>
      </c>
      <c r="F1023" s="493">
        <v>9280000</v>
      </c>
      <c r="G1023" s="493">
        <v>9665014.8000000007</v>
      </c>
      <c r="H1023" s="493">
        <v>1</v>
      </c>
    </row>
    <row r="1024" spans="2:8" x14ac:dyDescent="0.25">
      <c r="B1024" s="493">
        <v>121</v>
      </c>
      <c r="C1024" s="493" t="s">
        <v>105</v>
      </c>
      <c r="D1024" s="493" t="s">
        <v>107</v>
      </c>
      <c r="E1024" s="493" t="s">
        <v>92</v>
      </c>
      <c r="F1024" s="493">
        <v>9300000</v>
      </c>
      <c r="G1024" s="493">
        <v>9655157.5</v>
      </c>
      <c r="H1024" s="493">
        <v>1</v>
      </c>
    </row>
    <row r="1025" spans="2:9" x14ac:dyDescent="0.25">
      <c r="B1025" s="493">
        <v>121</v>
      </c>
      <c r="C1025" s="493" t="s">
        <v>105</v>
      </c>
      <c r="D1025" s="493" t="s">
        <v>514</v>
      </c>
      <c r="E1025" s="493" t="s">
        <v>514</v>
      </c>
      <c r="F1025" s="493">
        <v>9267000</v>
      </c>
      <c r="G1025" s="493">
        <v>9654784.5999999996</v>
      </c>
      <c r="H1025" s="493">
        <v>2</v>
      </c>
    </row>
    <row r="1026" spans="2:9" x14ac:dyDescent="0.25">
      <c r="B1026" s="493">
        <v>121</v>
      </c>
      <c r="C1026" s="493" t="s">
        <v>105</v>
      </c>
      <c r="D1026" s="493" t="s">
        <v>108</v>
      </c>
      <c r="E1026" s="493" t="s">
        <v>1020</v>
      </c>
      <c r="F1026" s="493">
        <v>13950000</v>
      </c>
      <c r="G1026" s="493">
        <v>14467920</v>
      </c>
      <c r="H1026" s="493">
        <v>1</v>
      </c>
    </row>
    <row r="1027" spans="2:9" x14ac:dyDescent="0.25">
      <c r="B1027" s="493">
        <v>121</v>
      </c>
      <c r="C1027" s="493" t="s">
        <v>105</v>
      </c>
      <c r="D1027" s="493" t="s">
        <v>108</v>
      </c>
      <c r="E1027" s="493" t="s">
        <v>957</v>
      </c>
      <c r="F1027" s="493">
        <v>9300000</v>
      </c>
      <c r="G1027" s="493">
        <v>9655157.5</v>
      </c>
      <c r="H1027" s="493">
        <v>1</v>
      </c>
    </row>
    <row r="1028" spans="2:9" x14ac:dyDescent="0.25">
      <c r="B1028" s="493">
        <v>122</v>
      </c>
      <c r="C1028" s="493" t="s">
        <v>103</v>
      </c>
      <c r="D1028" s="493" t="s">
        <v>877</v>
      </c>
      <c r="E1028" s="493" t="s">
        <v>1021</v>
      </c>
      <c r="F1028" s="493">
        <v>7384500</v>
      </c>
      <c r="G1028" s="493">
        <v>43724689.490000002</v>
      </c>
      <c r="H1028" s="493">
        <v>2</v>
      </c>
    </row>
    <row r="1029" spans="2:9" x14ac:dyDescent="0.25">
      <c r="B1029" s="493">
        <v>122</v>
      </c>
      <c r="C1029" s="493" t="s">
        <v>103</v>
      </c>
      <c r="D1029" s="493" t="s">
        <v>1318</v>
      </c>
      <c r="E1029" s="493" t="s">
        <v>1318</v>
      </c>
      <c r="F1029" s="493">
        <v>8665000</v>
      </c>
      <c r="G1029" s="493">
        <v>35509187.170000002</v>
      </c>
      <c r="H1029" s="493">
        <v>1</v>
      </c>
    </row>
    <row r="1030" spans="2:9" x14ac:dyDescent="0.25">
      <c r="B1030" s="493">
        <v>122</v>
      </c>
      <c r="C1030" s="493" t="s">
        <v>11</v>
      </c>
      <c r="D1030" s="493" t="s">
        <v>95</v>
      </c>
      <c r="E1030" s="493" t="s">
        <v>887</v>
      </c>
      <c r="F1030" s="493">
        <v>7909000</v>
      </c>
      <c r="G1030" s="493">
        <v>30908497.399999999</v>
      </c>
      <c r="H1030" s="493">
        <v>1</v>
      </c>
    </row>
    <row r="1031" spans="2:9" x14ac:dyDescent="0.25">
      <c r="B1031" s="493">
        <v>122</v>
      </c>
      <c r="C1031" s="493" t="s">
        <v>12</v>
      </c>
      <c r="D1031" s="493" t="s">
        <v>12</v>
      </c>
      <c r="E1031" s="493" t="s">
        <v>879</v>
      </c>
      <c r="F1031" s="493">
        <v>6924000</v>
      </c>
      <c r="G1031" s="493">
        <v>7060509.2999999998</v>
      </c>
      <c r="H1031" s="493">
        <v>1</v>
      </c>
    </row>
    <row r="1032" spans="2:9" x14ac:dyDescent="0.25">
      <c r="B1032" s="493">
        <v>122</v>
      </c>
      <c r="C1032" s="493" t="s">
        <v>13</v>
      </c>
      <c r="D1032" s="493" t="s">
        <v>13</v>
      </c>
      <c r="E1032" s="493" t="s">
        <v>1106</v>
      </c>
      <c r="F1032" s="493">
        <v>6818000</v>
      </c>
      <c r="G1032" s="493">
        <v>47397069</v>
      </c>
      <c r="H1032" s="493">
        <v>1</v>
      </c>
    </row>
    <row r="1033" spans="2:9" x14ac:dyDescent="0.25">
      <c r="B1033" s="493">
        <v>122</v>
      </c>
      <c r="C1033" s="493" t="s">
        <v>73</v>
      </c>
      <c r="D1033" s="493" t="s">
        <v>622</v>
      </c>
      <c r="E1033" s="493" t="s">
        <v>1046</v>
      </c>
      <c r="F1033" s="493">
        <v>8161000</v>
      </c>
      <c r="G1033" s="493">
        <v>28635049.699999999</v>
      </c>
      <c r="H1033" s="493">
        <v>1</v>
      </c>
    </row>
    <row r="1034" spans="2:9" x14ac:dyDescent="0.25">
      <c r="B1034" s="493">
        <v>122</v>
      </c>
      <c r="C1034" s="493" t="s">
        <v>74</v>
      </c>
      <c r="D1034" s="493" t="s">
        <v>74</v>
      </c>
      <c r="E1034" s="493" t="s">
        <v>74</v>
      </c>
      <c r="F1034" s="493">
        <v>7342000</v>
      </c>
      <c r="G1034" s="493">
        <v>9500694.7699999996</v>
      </c>
      <c r="H1034" s="493">
        <v>1</v>
      </c>
    </row>
    <row r="1035" spans="2:9" x14ac:dyDescent="0.25">
      <c r="B1035" s="493">
        <v>122</v>
      </c>
      <c r="C1035" s="493" t="s">
        <v>74</v>
      </c>
      <c r="D1035" s="493" t="s">
        <v>74</v>
      </c>
      <c r="E1035" s="493" t="s">
        <v>795</v>
      </c>
      <c r="F1035" s="493">
        <v>9195000</v>
      </c>
      <c r="G1035" s="493">
        <v>25498111.66</v>
      </c>
      <c r="H1035" s="493">
        <v>1</v>
      </c>
    </row>
    <row r="1036" spans="2:9" x14ac:dyDescent="0.25">
      <c r="B1036" s="493">
        <v>122</v>
      </c>
      <c r="C1036" s="493" t="s">
        <v>74</v>
      </c>
      <c r="D1036" s="493" t="s">
        <v>74</v>
      </c>
      <c r="E1036" s="493" t="s">
        <v>883</v>
      </c>
      <c r="F1036" s="493">
        <v>8707000</v>
      </c>
      <c r="G1036" s="493">
        <v>19874698.920000002</v>
      </c>
      <c r="H1036" s="493">
        <v>1</v>
      </c>
    </row>
    <row r="1037" spans="2:9" x14ac:dyDescent="0.25">
      <c r="B1037" s="493">
        <v>122</v>
      </c>
      <c r="C1037" s="493" t="s">
        <v>105</v>
      </c>
      <c r="D1037" s="493" t="s">
        <v>107</v>
      </c>
      <c r="E1037" s="493" t="s">
        <v>110</v>
      </c>
      <c r="F1037" s="493">
        <v>8119000</v>
      </c>
      <c r="G1037" s="493">
        <v>20163419.559999999</v>
      </c>
      <c r="H1037" s="493">
        <v>1</v>
      </c>
    </row>
    <row r="1038" spans="2:9" x14ac:dyDescent="0.25">
      <c r="B1038" s="493">
        <v>4</v>
      </c>
      <c r="C1038" s="493" t="s">
        <v>105</v>
      </c>
      <c r="D1038" s="493" t="s">
        <v>108</v>
      </c>
      <c r="E1038" s="493" t="s">
        <v>612</v>
      </c>
      <c r="F1038" s="493">
        <v>18177750</v>
      </c>
      <c r="G1038" s="493">
        <v>18177750</v>
      </c>
      <c r="I1038" s="493">
        <v>1</v>
      </c>
    </row>
    <row r="1039" spans="2:9" x14ac:dyDescent="0.25">
      <c r="B1039" s="493">
        <v>28</v>
      </c>
      <c r="C1039" s="493" t="s">
        <v>11</v>
      </c>
      <c r="D1039" s="493" t="s">
        <v>523</v>
      </c>
      <c r="E1039" s="493" t="s">
        <v>1160</v>
      </c>
      <c r="F1039" s="493">
        <v>14367352.5</v>
      </c>
      <c r="G1039" s="493">
        <v>14367352.5</v>
      </c>
      <c r="I1039" s="493">
        <v>1</v>
      </c>
    </row>
    <row r="1040" spans="2:9" x14ac:dyDescent="0.25">
      <c r="B1040" s="493">
        <v>32</v>
      </c>
      <c r="C1040" s="493" t="s">
        <v>11</v>
      </c>
      <c r="D1040" s="493" t="s">
        <v>83</v>
      </c>
      <c r="E1040" s="493" t="s">
        <v>1187</v>
      </c>
      <c r="F1040" s="493">
        <v>13950000</v>
      </c>
      <c r="G1040" s="493">
        <v>14348805.67</v>
      </c>
      <c r="I1040" s="493">
        <v>1</v>
      </c>
    </row>
    <row r="1041" spans="2:9" x14ac:dyDescent="0.25">
      <c r="B1041" s="493">
        <v>32</v>
      </c>
      <c r="C1041" s="493" t="s">
        <v>105</v>
      </c>
      <c r="D1041" s="493" t="s">
        <v>107</v>
      </c>
      <c r="E1041" s="493" t="s">
        <v>1046</v>
      </c>
      <c r="F1041" s="493">
        <v>21256745.668000001</v>
      </c>
      <c r="G1041" s="493">
        <v>21256745.668000001</v>
      </c>
      <c r="I1041" s="493">
        <v>5</v>
      </c>
    </row>
    <row r="1042" spans="2:9" x14ac:dyDescent="0.25">
      <c r="B1042" s="493">
        <v>87</v>
      </c>
      <c r="C1042" s="493" t="s">
        <v>11</v>
      </c>
      <c r="D1042" s="493" t="s">
        <v>898</v>
      </c>
      <c r="E1042" s="493" t="s">
        <v>1021</v>
      </c>
      <c r="F1042" s="493">
        <v>44699139.422499999</v>
      </c>
      <c r="G1042" s="493">
        <v>44812443.405000001</v>
      </c>
      <c r="I1042" s="493">
        <v>4</v>
      </c>
    </row>
    <row r="1043" spans="2:9" x14ac:dyDescent="0.25">
      <c r="B1043" s="493">
        <v>87</v>
      </c>
      <c r="C1043" s="493" t="s">
        <v>11</v>
      </c>
      <c r="D1043" s="493" t="s">
        <v>99</v>
      </c>
      <c r="E1043" s="493" t="s">
        <v>800</v>
      </c>
      <c r="F1043" s="493">
        <v>28652332.530000001</v>
      </c>
      <c r="G1043" s="493">
        <v>28686483.210000001</v>
      </c>
      <c r="I1043" s="493">
        <v>1</v>
      </c>
    </row>
    <row r="1044" spans="2:9" x14ac:dyDescent="0.25">
      <c r="B1044" s="493">
        <v>87</v>
      </c>
      <c r="C1044" s="493" t="s">
        <v>12</v>
      </c>
      <c r="D1044" s="493" t="s">
        <v>85</v>
      </c>
      <c r="E1044" s="493" t="s">
        <v>1209</v>
      </c>
      <c r="F1044" s="493">
        <v>19605394.646666698</v>
      </c>
      <c r="G1044" s="493">
        <v>19605394.646666698</v>
      </c>
      <c r="I1044" s="493">
        <v>6</v>
      </c>
    </row>
    <row r="1045" spans="2:9" x14ac:dyDescent="0.25">
      <c r="B1045" s="493">
        <v>87</v>
      </c>
      <c r="C1045" s="493" t="s">
        <v>74</v>
      </c>
      <c r="D1045" s="493" t="s">
        <v>74</v>
      </c>
      <c r="E1045" s="493" t="s">
        <v>1112</v>
      </c>
      <c r="F1045" s="493">
        <v>17798724.440000001</v>
      </c>
      <c r="G1045" s="493">
        <v>17798724.440000001</v>
      </c>
      <c r="I1045" s="493">
        <v>1</v>
      </c>
    </row>
    <row r="1046" spans="2:9" x14ac:dyDescent="0.25">
      <c r="B1046" s="493">
        <v>87</v>
      </c>
      <c r="C1046" s="493" t="s">
        <v>105</v>
      </c>
      <c r="D1046" s="493" t="s">
        <v>514</v>
      </c>
      <c r="E1046" s="493" t="s">
        <v>514</v>
      </c>
      <c r="F1046" s="493">
        <v>19651226.8361765</v>
      </c>
      <c r="G1046" s="493">
        <v>19651226.8361765</v>
      </c>
      <c r="I1046" s="493">
        <v>34</v>
      </c>
    </row>
    <row r="1047" spans="2:9" x14ac:dyDescent="0.25">
      <c r="B1047" s="493">
        <v>88</v>
      </c>
      <c r="C1047" s="493" t="s">
        <v>103</v>
      </c>
      <c r="D1047" s="493" t="s">
        <v>109</v>
      </c>
      <c r="E1047" s="493" t="s">
        <v>1287</v>
      </c>
      <c r="F1047" s="493">
        <v>15344281.74</v>
      </c>
      <c r="G1047" s="493">
        <v>15344281.74</v>
      </c>
      <c r="I1047" s="493">
        <v>1</v>
      </c>
    </row>
    <row r="1048" spans="2:9" x14ac:dyDescent="0.25">
      <c r="B1048" s="493">
        <v>88</v>
      </c>
      <c r="C1048" s="493" t="s">
        <v>74</v>
      </c>
      <c r="D1048" s="493" t="s">
        <v>97</v>
      </c>
      <c r="E1048" s="493" t="s">
        <v>603</v>
      </c>
      <c r="F1048" s="493">
        <v>25790078.510000002</v>
      </c>
      <c r="G1048" s="493">
        <v>25926048.795000002</v>
      </c>
      <c r="I1048" s="493">
        <v>2</v>
      </c>
    </row>
    <row r="1049" spans="2:9" x14ac:dyDescent="0.25">
      <c r="B1049" s="493">
        <v>93</v>
      </c>
      <c r="C1049" s="493" t="s">
        <v>103</v>
      </c>
      <c r="D1049" s="493" t="s">
        <v>109</v>
      </c>
      <c r="E1049" s="493" t="s">
        <v>82</v>
      </c>
      <c r="F1049" s="493">
        <v>14104002</v>
      </c>
      <c r="G1049" s="493">
        <v>14104002</v>
      </c>
      <c r="I1049" s="493">
        <v>1</v>
      </c>
    </row>
    <row r="1050" spans="2:9" x14ac:dyDescent="0.25">
      <c r="B1050" s="493">
        <v>93</v>
      </c>
      <c r="C1050" s="493" t="s">
        <v>73</v>
      </c>
      <c r="D1050" s="493" t="s">
        <v>521</v>
      </c>
      <c r="E1050" s="493" t="s">
        <v>521</v>
      </c>
      <c r="F1050" s="493">
        <v>33822377.325999998</v>
      </c>
      <c r="G1050" s="493">
        <v>33947609.637999997</v>
      </c>
      <c r="I1050" s="493">
        <v>5</v>
      </c>
    </row>
    <row r="1051" spans="2:9" x14ac:dyDescent="0.25">
      <c r="B1051" s="493">
        <v>93</v>
      </c>
      <c r="C1051" s="493" t="s">
        <v>74</v>
      </c>
      <c r="D1051" s="493" t="s">
        <v>72</v>
      </c>
      <c r="E1051" s="493" t="s">
        <v>72</v>
      </c>
      <c r="F1051" s="493">
        <v>14449832.9</v>
      </c>
      <c r="G1051" s="493">
        <v>14449832.9</v>
      </c>
      <c r="I1051" s="493">
        <v>1</v>
      </c>
    </row>
    <row r="1052" spans="2:9" x14ac:dyDescent="0.25">
      <c r="B1052" s="493">
        <v>93</v>
      </c>
      <c r="C1052" s="493" t="s">
        <v>74</v>
      </c>
      <c r="D1052" s="493" t="s">
        <v>97</v>
      </c>
      <c r="E1052" s="493" t="s">
        <v>603</v>
      </c>
      <c r="F1052" s="493">
        <v>20029735.899999999</v>
      </c>
      <c r="G1052" s="493">
        <v>20029735.899999999</v>
      </c>
      <c r="I1052" s="493">
        <v>1</v>
      </c>
    </row>
    <row r="1053" spans="2:9" x14ac:dyDescent="0.25">
      <c r="B1053" s="493">
        <v>93</v>
      </c>
      <c r="C1053" s="493" t="s">
        <v>105</v>
      </c>
      <c r="D1053" s="493" t="s">
        <v>107</v>
      </c>
      <c r="E1053" s="493" t="s">
        <v>77</v>
      </c>
      <c r="F1053" s="493">
        <v>15429722.5</v>
      </c>
      <c r="G1053" s="493">
        <v>15513505</v>
      </c>
      <c r="I1053" s="493">
        <v>1</v>
      </c>
    </row>
    <row r="1054" spans="2:9" x14ac:dyDescent="0.25">
      <c r="B1054" s="493">
        <v>93</v>
      </c>
      <c r="C1054" s="493" t="s">
        <v>105</v>
      </c>
      <c r="D1054" s="493" t="s">
        <v>108</v>
      </c>
      <c r="E1054" s="493" t="s">
        <v>108</v>
      </c>
      <c r="F1054" s="493">
        <v>15617322.359999999</v>
      </c>
      <c r="G1054" s="493">
        <v>15701921.699999999</v>
      </c>
      <c r="I1054" s="493">
        <v>1</v>
      </c>
    </row>
    <row r="1055" spans="2:9" x14ac:dyDescent="0.25">
      <c r="B1055" s="493">
        <v>96</v>
      </c>
      <c r="C1055" s="493" t="s">
        <v>105</v>
      </c>
      <c r="D1055" s="493" t="s">
        <v>107</v>
      </c>
      <c r="E1055" s="493" t="s">
        <v>77</v>
      </c>
      <c r="F1055" s="493">
        <v>18536040.690000001</v>
      </c>
      <c r="G1055" s="493">
        <v>18536040.690000001</v>
      </c>
      <c r="I1055" s="493">
        <v>2</v>
      </c>
    </row>
    <row r="1056" spans="2:9" x14ac:dyDescent="0.25">
      <c r="B1056" s="493">
        <v>4</v>
      </c>
      <c r="C1056" s="493" t="s">
        <v>105</v>
      </c>
      <c r="D1056" s="493" t="s">
        <v>105</v>
      </c>
      <c r="E1056" s="493" t="s">
        <v>909</v>
      </c>
      <c r="F1056" s="493">
        <v>18253395.399999999</v>
      </c>
      <c r="G1056" s="493">
        <v>18253395.399999999</v>
      </c>
      <c r="I1056" s="493">
        <v>1</v>
      </c>
    </row>
    <row r="1057" spans="2:9" x14ac:dyDescent="0.25">
      <c r="B1057" s="493">
        <v>87</v>
      </c>
      <c r="C1057" s="493" t="s">
        <v>103</v>
      </c>
      <c r="D1057" s="493" t="s">
        <v>797</v>
      </c>
      <c r="E1057" s="493" t="s">
        <v>1243</v>
      </c>
      <c r="F1057" s="493">
        <v>27666757.109999999</v>
      </c>
      <c r="G1057" s="493">
        <v>27939644.219999999</v>
      </c>
      <c r="I1057" s="493">
        <v>1</v>
      </c>
    </row>
    <row r="1058" spans="2:9" x14ac:dyDescent="0.25">
      <c r="B1058" s="493">
        <v>87</v>
      </c>
      <c r="C1058" s="493" t="s">
        <v>12</v>
      </c>
      <c r="D1058" s="493" t="s">
        <v>376</v>
      </c>
      <c r="E1058" s="493" t="s">
        <v>880</v>
      </c>
      <c r="F1058" s="493">
        <v>38238493.25</v>
      </c>
      <c r="G1058" s="493">
        <v>38238493.25</v>
      </c>
      <c r="I1058" s="493">
        <v>1</v>
      </c>
    </row>
    <row r="1059" spans="2:9" x14ac:dyDescent="0.25">
      <c r="B1059" s="493">
        <v>93</v>
      </c>
      <c r="C1059" s="493" t="s">
        <v>103</v>
      </c>
      <c r="D1059" s="493" t="s">
        <v>1241</v>
      </c>
      <c r="E1059" s="493" t="s">
        <v>1242</v>
      </c>
      <c r="F1059" s="493">
        <v>28951020.75</v>
      </c>
      <c r="G1059" s="493">
        <v>28951020.75</v>
      </c>
      <c r="I1059" s="493">
        <v>1</v>
      </c>
    </row>
    <row r="1060" spans="2:9" x14ac:dyDescent="0.25">
      <c r="B1060" s="493">
        <v>93</v>
      </c>
      <c r="C1060" s="493" t="s">
        <v>103</v>
      </c>
      <c r="D1060" s="493" t="s">
        <v>109</v>
      </c>
      <c r="E1060" s="493" t="s">
        <v>782</v>
      </c>
      <c r="F1060" s="493">
        <v>14238693.67</v>
      </c>
      <c r="G1060" s="493">
        <v>14238693.67</v>
      </c>
      <c r="I1060" s="493">
        <v>1</v>
      </c>
    </row>
    <row r="1061" spans="2:9" x14ac:dyDescent="0.25">
      <c r="B1061" s="493">
        <v>93</v>
      </c>
      <c r="C1061" s="493" t="s">
        <v>11</v>
      </c>
      <c r="D1061" s="493" t="s">
        <v>95</v>
      </c>
      <c r="E1061" s="493" t="s">
        <v>101</v>
      </c>
      <c r="F1061" s="493">
        <v>26296954.399999999</v>
      </c>
      <c r="G1061" s="493">
        <v>26527077.719999999</v>
      </c>
      <c r="I1061" s="493">
        <v>1</v>
      </c>
    </row>
    <row r="1062" spans="2:9" x14ac:dyDescent="0.25">
      <c r="B1062" s="493">
        <v>93</v>
      </c>
      <c r="C1062" s="493" t="s">
        <v>13</v>
      </c>
      <c r="D1062" s="493" t="s">
        <v>106</v>
      </c>
      <c r="E1062" s="493" t="s">
        <v>529</v>
      </c>
      <c r="F1062" s="493">
        <v>15311834.949999999</v>
      </c>
      <c r="G1062" s="493">
        <v>15395142.914999999</v>
      </c>
      <c r="I1062" s="493">
        <v>2</v>
      </c>
    </row>
    <row r="1063" spans="2:9" x14ac:dyDescent="0.25">
      <c r="B1063" s="493">
        <v>93</v>
      </c>
      <c r="C1063" s="493" t="s">
        <v>74</v>
      </c>
      <c r="D1063" s="493" t="s">
        <v>74</v>
      </c>
      <c r="E1063" s="493" t="s">
        <v>1111</v>
      </c>
      <c r="F1063" s="493">
        <v>14449832.9</v>
      </c>
      <c r="G1063" s="493">
        <v>14449832.9</v>
      </c>
      <c r="I1063" s="493">
        <v>1</v>
      </c>
    </row>
    <row r="1064" spans="2:9" x14ac:dyDescent="0.25">
      <c r="B1064" s="493">
        <v>93</v>
      </c>
      <c r="C1064" s="493" t="s">
        <v>105</v>
      </c>
      <c r="D1064" s="493" t="s">
        <v>107</v>
      </c>
      <c r="E1064" s="493" t="s">
        <v>531</v>
      </c>
      <c r="F1064" s="493">
        <v>14812459.43</v>
      </c>
      <c r="G1064" s="493">
        <v>14853648.800000001</v>
      </c>
      <c r="I1064" s="493">
        <v>1</v>
      </c>
    </row>
    <row r="1065" spans="2:9" x14ac:dyDescent="0.25">
      <c r="B1065" s="493">
        <v>93</v>
      </c>
      <c r="C1065" s="493" t="s">
        <v>105</v>
      </c>
      <c r="D1065" s="493" t="s">
        <v>107</v>
      </c>
      <c r="E1065" s="493" t="s">
        <v>76</v>
      </c>
      <c r="F1065" s="493">
        <v>15616422.359999999</v>
      </c>
      <c r="G1065" s="493">
        <v>15701921.699999999</v>
      </c>
      <c r="I1065" s="493">
        <v>1</v>
      </c>
    </row>
    <row r="1066" spans="2:9" x14ac:dyDescent="0.25">
      <c r="B1066" s="493">
        <v>93</v>
      </c>
      <c r="C1066" s="493" t="s">
        <v>105</v>
      </c>
      <c r="D1066" s="493" t="s">
        <v>107</v>
      </c>
      <c r="E1066" s="493" t="s">
        <v>92</v>
      </c>
      <c r="F1066" s="493">
        <v>15622522.359999999</v>
      </c>
      <c r="G1066" s="493">
        <v>15707121.699999999</v>
      </c>
      <c r="I1066" s="493">
        <v>1</v>
      </c>
    </row>
    <row r="1067" spans="2:9" x14ac:dyDescent="0.25">
      <c r="B1067" s="493">
        <v>93</v>
      </c>
      <c r="C1067" s="493" t="s">
        <v>105</v>
      </c>
      <c r="D1067" s="493" t="s">
        <v>107</v>
      </c>
      <c r="E1067" s="493" t="s">
        <v>77</v>
      </c>
      <c r="F1067" s="493">
        <v>23683468.25</v>
      </c>
      <c r="G1067" s="493">
        <v>23710349.899999999</v>
      </c>
      <c r="I1067" s="493">
        <v>1</v>
      </c>
    </row>
    <row r="1068" spans="2:9" x14ac:dyDescent="0.25">
      <c r="B1068" s="493">
        <v>96</v>
      </c>
      <c r="C1068" s="493" t="s">
        <v>105</v>
      </c>
      <c r="D1068" s="493" t="s">
        <v>107</v>
      </c>
      <c r="E1068" s="493" t="s">
        <v>77</v>
      </c>
      <c r="F1068" s="493">
        <v>18536040.690000001</v>
      </c>
      <c r="G1068" s="493">
        <v>18536040.690000001</v>
      </c>
      <c r="I1068" s="493">
        <v>1</v>
      </c>
    </row>
    <row r="1069" spans="2:9" x14ac:dyDescent="0.25">
      <c r="B1069" s="493">
        <v>101</v>
      </c>
      <c r="C1069" s="493" t="s">
        <v>103</v>
      </c>
      <c r="D1069" s="493" t="s">
        <v>877</v>
      </c>
      <c r="E1069" s="493" t="s">
        <v>1258</v>
      </c>
      <c r="F1069" s="493">
        <v>33264085.989999998</v>
      </c>
      <c r="G1069" s="493">
        <v>33528171.989999998</v>
      </c>
      <c r="I1069" s="493">
        <v>1</v>
      </c>
    </row>
    <row r="1070" spans="2:9" x14ac:dyDescent="0.25">
      <c r="B1070" s="493">
        <v>101</v>
      </c>
      <c r="C1070" s="493" t="s">
        <v>11</v>
      </c>
      <c r="D1070" s="493" t="s">
        <v>798</v>
      </c>
      <c r="E1070" s="493" t="s">
        <v>798</v>
      </c>
      <c r="F1070" s="493">
        <v>29086832.77</v>
      </c>
      <c r="G1070" s="493">
        <v>29413665.539999999</v>
      </c>
      <c r="I1070" s="493">
        <v>1</v>
      </c>
    </row>
    <row r="1071" spans="2:9" x14ac:dyDescent="0.25">
      <c r="B1071" s="493">
        <v>105</v>
      </c>
      <c r="C1071" s="493" t="s">
        <v>105</v>
      </c>
      <c r="D1071" s="493" t="s">
        <v>107</v>
      </c>
      <c r="E1071" s="493" t="s">
        <v>76</v>
      </c>
      <c r="F1071" s="493">
        <v>20092510.780000001</v>
      </c>
      <c r="G1071" s="493">
        <v>20232982.392499998</v>
      </c>
      <c r="I1071" s="493">
        <v>4</v>
      </c>
    </row>
    <row r="1072" spans="2:9" x14ac:dyDescent="0.25">
      <c r="B1072" s="493">
        <v>105</v>
      </c>
      <c r="C1072" s="493" t="s">
        <v>105</v>
      </c>
      <c r="D1072" s="493" t="s">
        <v>107</v>
      </c>
      <c r="E1072" s="493" t="s">
        <v>92</v>
      </c>
      <c r="F1072" s="493">
        <v>18165346.32</v>
      </c>
      <c r="G1072" s="493">
        <v>18321815.18</v>
      </c>
      <c r="I1072" s="493">
        <v>1</v>
      </c>
    </row>
    <row r="1073" spans="2:9" x14ac:dyDescent="0.25">
      <c r="B1073" s="493">
        <v>116</v>
      </c>
      <c r="C1073" s="493" t="s">
        <v>74</v>
      </c>
      <c r="D1073" s="493" t="s">
        <v>72</v>
      </c>
      <c r="E1073" s="493" t="s">
        <v>72</v>
      </c>
      <c r="F1073" s="493">
        <v>14872840.880000001</v>
      </c>
      <c r="G1073" s="493">
        <v>14872840.880000001</v>
      </c>
      <c r="I1073" s="493">
        <v>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zoomScale="80" zoomScaleNormal="80" zoomScaleSheetLayoutView="100" workbookViewId="0">
      <selection activeCell="E39" sqref="E39"/>
    </sheetView>
  </sheetViews>
  <sheetFormatPr baseColWidth="10" defaultColWidth="11.42578125" defaultRowHeight="15" x14ac:dyDescent="0.2"/>
  <cols>
    <col min="1" max="1" width="2.42578125" style="238" customWidth="1"/>
    <col min="2" max="2" width="23.42578125" style="256" customWidth="1"/>
    <col min="3" max="3" width="43.140625" style="259" customWidth="1"/>
    <col min="4" max="4" width="18.42578125" style="238" bestFit="1" customWidth="1"/>
    <col min="5" max="5" width="27.140625" style="258" customWidth="1"/>
    <col min="6" max="6" width="25.140625" style="258" bestFit="1" customWidth="1"/>
    <col min="7" max="7" width="32" style="258" customWidth="1"/>
    <col min="8" max="8" width="36.28515625" style="257" customWidth="1"/>
    <col min="9" max="9" width="17" style="238" customWidth="1"/>
    <col min="10" max="10" width="25" style="261" customWidth="1"/>
    <col min="11" max="11" width="22" style="260" bestFit="1" customWidth="1"/>
    <col min="12" max="12" width="20.140625" style="251" customWidth="1"/>
    <col min="13" max="13" width="23.85546875" style="258" customWidth="1"/>
    <col min="14" max="14" width="16.42578125" style="260" customWidth="1"/>
    <col min="15" max="15" width="11.42578125" style="238" bestFit="1" customWidth="1"/>
    <col min="16" max="16" width="17.28515625" style="238" bestFit="1" customWidth="1"/>
    <col min="17" max="17" width="19.140625" style="238" customWidth="1"/>
    <col min="18" max="18" width="18.42578125" style="238" customWidth="1"/>
    <col min="19" max="19" width="35.28515625" style="238" customWidth="1"/>
    <col min="20" max="20" width="14.42578125" style="238" customWidth="1"/>
    <col min="21" max="21" width="15.140625" style="238" customWidth="1"/>
    <col min="22" max="16384" width="11.42578125" style="238"/>
  </cols>
  <sheetData>
    <row r="1" spans="1:67" s="522" customFormat="1" ht="15" customHeight="1" x14ac:dyDescent="0.25">
      <c r="A1" s="1939" t="s">
        <v>0</v>
      </c>
      <c r="B1" s="1939"/>
      <c r="C1" s="1939"/>
      <c r="D1" s="1939"/>
      <c r="E1" s="1939"/>
      <c r="F1" s="1939"/>
      <c r="G1" s="1939"/>
      <c r="H1" s="193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67" s="522" customFormat="1" ht="15" customHeight="1" x14ac:dyDescent="0.25">
      <c r="A2" s="1939" t="s">
        <v>414</v>
      </c>
      <c r="B2" s="1939"/>
      <c r="C2" s="1939"/>
      <c r="D2" s="1939"/>
      <c r="E2" s="1939"/>
      <c r="F2" s="1939"/>
      <c r="G2" s="1939"/>
      <c r="H2" s="193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67" s="522" customFormat="1" ht="15" customHeight="1" x14ac:dyDescent="0.25">
      <c r="A3" s="1939" t="s">
        <v>1423</v>
      </c>
      <c r="B3" s="1939"/>
      <c r="C3" s="1939"/>
      <c r="D3" s="1939"/>
      <c r="E3" s="1939"/>
      <c r="F3" s="1939"/>
      <c r="G3" s="1939"/>
      <c r="H3" s="193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67" s="509" customFormat="1" ht="12.75" customHeight="1" thickBot="1" x14ac:dyDescent="0.3">
      <c r="A4" s="1926"/>
      <c r="B4" s="1926"/>
      <c r="C4" s="1926"/>
      <c r="D4" s="1926"/>
      <c r="E4" s="1926"/>
      <c r="F4" s="526"/>
      <c r="G4" s="494"/>
      <c r="H4" s="526"/>
      <c r="I4" s="526"/>
      <c r="J4" s="526"/>
      <c r="K4" s="526"/>
      <c r="L4" s="526"/>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5"/>
      <c r="BE4" s="525"/>
      <c r="BF4" s="525"/>
      <c r="BG4" s="525"/>
      <c r="BH4" s="525"/>
      <c r="BI4" s="525"/>
      <c r="BJ4" s="525"/>
      <c r="BK4" s="525"/>
      <c r="BL4" s="525"/>
      <c r="BM4" s="525"/>
      <c r="BN4" s="525"/>
      <c r="BO4" s="525"/>
    </row>
    <row r="5" spans="1:67" s="331" customFormat="1" ht="37.5" customHeight="1" thickBot="1" x14ac:dyDescent="0.25">
      <c r="A5" s="325"/>
      <c r="B5" s="1940" t="s">
        <v>201</v>
      </c>
      <c r="C5" s="1941"/>
      <c r="D5" s="1941"/>
      <c r="E5" s="1941"/>
      <c r="F5" s="1941"/>
      <c r="G5" s="1941"/>
      <c r="H5" s="1942"/>
      <c r="I5" s="328"/>
      <c r="J5" s="327"/>
      <c r="K5" s="327"/>
      <c r="L5" s="326"/>
      <c r="M5" s="326"/>
      <c r="N5" s="329"/>
      <c r="O5" s="330"/>
      <c r="P5" s="325"/>
      <c r="Q5" s="325"/>
      <c r="R5" s="325"/>
      <c r="S5" s="325"/>
      <c r="T5" s="325"/>
      <c r="U5" s="325"/>
      <c r="V5" s="325"/>
      <c r="W5" s="325"/>
    </row>
    <row r="6" spans="1:67" x14ac:dyDescent="0.2">
      <c r="A6" s="237"/>
      <c r="B6" s="41"/>
      <c r="C6" s="41"/>
      <c r="D6" s="41"/>
      <c r="E6" s="41"/>
      <c r="F6" s="41"/>
      <c r="G6" s="41"/>
      <c r="H6" s="41"/>
      <c r="I6" s="239"/>
      <c r="J6" s="119"/>
      <c r="K6" s="119"/>
      <c r="L6" s="123"/>
      <c r="M6" s="123"/>
      <c r="N6" s="240"/>
      <c r="O6" s="241"/>
      <c r="P6" s="237"/>
      <c r="Q6" s="237"/>
      <c r="R6" s="237"/>
      <c r="S6" s="237"/>
      <c r="T6" s="237"/>
      <c r="U6" s="237"/>
      <c r="V6" s="237"/>
      <c r="W6" s="237"/>
    </row>
    <row r="7" spans="1:67" s="39" customFormat="1" ht="38.25" x14ac:dyDescent="0.2">
      <c r="B7" s="59" t="s">
        <v>81</v>
      </c>
      <c r="C7" s="52" t="s">
        <v>80</v>
      </c>
      <c r="D7" s="52" t="s">
        <v>79</v>
      </c>
      <c r="E7" s="58" t="s">
        <v>89</v>
      </c>
      <c r="F7" s="52" t="s">
        <v>112</v>
      </c>
      <c r="G7" s="52" t="s">
        <v>91</v>
      </c>
      <c r="H7" s="52" t="s">
        <v>667</v>
      </c>
      <c r="I7" s="218"/>
      <c r="J7" s="219"/>
      <c r="K7" s="219"/>
      <c r="L7" s="220"/>
      <c r="M7" s="220"/>
      <c r="N7" s="221"/>
      <c r="O7" s="218"/>
      <c r="P7" s="218"/>
      <c r="Q7" s="218"/>
      <c r="R7" s="218"/>
      <c r="S7" s="218"/>
      <c r="T7" s="218"/>
      <c r="U7" s="218"/>
      <c r="V7" s="218"/>
      <c r="W7" s="218"/>
    </row>
    <row r="8" spans="1:67" s="237" customFormat="1" x14ac:dyDescent="0.2">
      <c r="B8" s="1943" t="s">
        <v>78</v>
      </c>
      <c r="C8" s="56"/>
      <c r="D8" s="56"/>
      <c r="E8" s="56"/>
      <c r="F8" s="306">
        <v>27639474090.756199</v>
      </c>
      <c r="G8" s="55"/>
      <c r="H8" s="242"/>
      <c r="J8" s="119"/>
      <c r="K8" s="119"/>
      <c r="L8" s="123"/>
      <c r="M8" s="123"/>
      <c r="N8" s="241"/>
    </row>
    <row r="9" spans="1:67" s="237" customFormat="1" ht="45" hidden="1" x14ac:dyDescent="0.2">
      <c r="B9" s="1943"/>
      <c r="C9" s="243" t="s">
        <v>397</v>
      </c>
      <c r="D9" s="244"/>
      <c r="E9" s="211"/>
      <c r="F9" s="211"/>
      <c r="G9" s="245">
        <f>E9/$F$8</f>
        <v>0</v>
      </c>
      <c r="H9" s="245" t="e">
        <f>E9/$E$134</f>
        <v>#DIV/0!</v>
      </c>
      <c r="I9" s="119"/>
      <c r="J9" s="119"/>
      <c r="K9" s="119"/>
      <c r="L9" s="123"/>
      <c r="M9" s="123"/>
      <c r="N9" s="241"/>
    </row>
    <row r="10" spans="1:67" s="237" customFormat="1" hidden="1" x14ac:dyDescent="0.2">
      <c r="B10" s="1943"/>
      <c r="C10" s="243" t="s">
        <v>508</v>
      </c>
      <c r="D10" s="244">
        <v>0</v>
      </c>
      <c r="E10" s="211"/>
      <c r="G10" s="245">
        <f>E10/$F$8</f>
        <v>0</v>
      </c>
      <c r="H10" s="245" t="e">
        <f>E10/$E$134</f>
        <v>#DIV/0!</v>
      </c>
      <c r="J10" s="119"/>
      <c r="K10" s="119"/>
      <c r="L10" s="123"/>
      <c r="M10" s="123"/>
      <c r="N10" s="241"/>
    </row>
    <row r="11" spans="1:67" s="237" customFormat="1" hidden="1" x14ac:dyDescent="0.2">
      <c r="B11" s="1943"/>
      <c r="C11" s="243" t="s">
        <v>344</v>
      </c>
      <c r="D11" s="244">
        <v>0</v>
      </c>
      <c r="E11" s="211"/>
      <c r="F11" s="211"/>
      <c r="G11" s="245">
        <f>E11/$F$8</f>
        <v>0</v>
      </c>
      <c r="H11" s="245" t="e">
        <f>E11/$E$134</f>
        <v>#DIV/0!</v>
      </c>
      <c r="J11" s="119"/>
      <c r="K11" s="119"/>
      <c r="L11" s="123"/>
      <c r="M11" s="123"/>
      <c r="N11" s="241"/>
    </row>
    <row r="12" spans="1:67" s="237" customFormat="1" ht="30" hidden="1" x14ac:dyDescent="0.2">
      <c r="B12" s="1944"/>
      <c r="C12" s="243" t="s">
        <v>513</v>
      </c>
      <c r="D12" s="244">
        <v>0</v>
      </c>
      <c r="E12" s="211"/>
      <c r="F12" s="211"/>
      <c r="G12" s="245">
        <f t="shared" ref="G12:G16" si="0">E12/$F$8</f>
        <v>0</v>
      </c>
      <c r="H12" s="245" t="e">
        <f>E12/$E$134</f>
        <v>#DIV/0!</v>
      </c>
      <c r="J12" s="119"/>
      <c r="K12" s="119"/>
      <c r="L12" s="123"/>
      <c r="M12" s="123"/>
      <c r="N12" s="241"/>
    </row>
    <row r="13" spans="1:67" s="237" customFormat="1" x14ac:dyDescent="0.2">
      <c r="B13" s="1944"/>
      <c r="C13" s="1429" t="s">
        <v>1146</v>
      </c>
      <c r="D13" s="244">
        <v>0</v>
      </c>
      <c r="E13" s="211">
        <v>59193184.539999999</v>
      </c>
      <c r="F13" s="211"/>
      <c r="G13" s="245">
        <f t="shared" si="0"/>
        <v>2.1416176134768311E-3</v>
      </c>
      <c r="H13" s="245">
        <f>E13/E133</f>
        <v>2.1587219596467867E-3</v>
      </c>
      <c r="J13" s="119"/>
      <c r="K13" s="119"/>
      <c r="L13" s="123"/>
      <c r="M13" s="123"/>
      <c r="N13" s="241"/>
    </row>
    <row r="14" spans="1:67" s="237" customFormat="1" x14ac:dyDescent="0.2">
      <c r="B14" s="1944"/>
      <c r="C14" s="243" t="s">
        <v>1115</v>
      </c>
      <c r="D14" s="244">
        <v>0</v>
      </c>
      <c r="E14" s="211">
        <v>15339036.16</v>
      </c>
      <c r="F14" s="211"/>
      <c r="G14" s="245">
        <f t="shared" si="0"/>
        <v>5.5496845235307923E-4</v>
      </c>
      <c r="H14" s="245">
        <f>E14/E133</f>
        <v>5.5940079006954076E-4</v>
      </c>
      <c r="J14" s="119"/>
      <c r="K14" s="119"/>
      <c r="L14" s="123"/>
      <c r="M14" s="123"/>
      <c r="N14" s="241"/>
    </row>
    <row r="15" spans="1:67" s="237" customFormat="1" x14ac:dyDescent="0.2">
      <c r="B15" s="1944"/>
      <c r="C15" s="243" t="s">
        <v>524</v>
      </c>
      <c r="D15" s="244">
        <v>0</v>
      </c>
      <c r="E15" s="211">
        <v>9176010.120000001</v>
      </c>
      <c r="F15" s="246"/>
      <c r="G15" s="245">
        <f>E15/$F$8</f>
        <v>3.3198931679632949E-4</v>
      </c>
      <c r="H15" s="245">
        <f>E15/E133</f>
        <v>3.3464079863112481E-4</v>
      </c>
      <c r="J15" s="119"/>
      <c r="K15" s="119"/>
      <c r="L15" s="123"/>
      <c r="M15" s="123"/>
    </row>
    <row r="16" spans="1:67" s="237" customFormat="1" hidden="1" x14ac:dyDescent="0.2">
      <c r="B16" s="1944"/>
      <c r="C16" s="243" t="s">
        <v>620</v>
      </c>
      <c r="D16" s="244"/>
      <c r="E16" s="211"/>
      <c r="F16" s="246"/>
      <c r="G16" s="245">
        <f t="shared" si="0"/>
        <v>0</v>
      </c>
      <c r="H16" s="245" t="e">
        <f>E16/$E$134</f>
        <v>#DIV/0!</v>
      </c>
    </row>
    <row r="17" spans="2:8" s="237" customFormat="1" hidden="1" x14ac:dyDescent="0.2">
      <c r="B17" s="1945"/>
      <c r="C17" s="1082" t="s">
        <v>343</v>
      </c>
      <c r="D17" s="1085"/>
      <c r="E17" s="1088"/>
      <c r="F17" s="1087"/>
      <c r="G17" s="1081"/>
      <c r="H17" s="1081"/>
    </row>
    <row r="18" spans="2:8" s="237" customFormat="1" hidden="1" x14ac:dyDescent="0.2">
      <c r="B18" s="1944"/>
      <c r="C18" s="243" t="s">
        <v>344</v>
      </c>
      <c r="D18" s="244"/>
      <c r="E18" s="211"/>
      <c r="F18" s="246"/>
      <c r="G18" s="245"/>
      <c r="H18" s="245"/>
    </row>
    <row r="19" spans="2:8" s="237" customFormat="1" x14ac:dyDescent="0.2">
      <c r="C19" s="193" t="s">
        <v>157</v>
      </c>
      <c r="D19" s="194">
        <f>SUM(D9:D18)</f>
        <v>0</v>
      </c>
      <c r="E19" s="212">
        <f>SUM(E13:E18)</f>
        <v>83708230.820000008</v>
      </c>
      <c r="F19" s="1134"/>
      <c r="G19" s="248"/>
      <c r="H19" s="248"/>
    </row>
    <row r="20" spans="2:8" s="237" customFormat="1" x14ac:dyDescent="0.2">
      <c r="C20" s="193"/>
      <c r="D20" s="194"/>
      <c r="E20" s="212"/>
      <c r="F20" s="247"/>
      <c r="G20" s="248"/>
      <c r="H20" s="248"/>
    </row>
    <row r="21" spans="2:8" s="237" customFormat="1" x14ac:dyDescent="0.2">
      <c r="B21" s="1946" t="s">
        <v>136</v>
      </c>
      <c r="C21" s="56"/>
      <c r="D21" s="56"/>
      <c r="E21" s="56"/>
      <c r="F21" s="306">
        <v>18283447936.710602</v>
      </c>
      <c r="G21" s="55"/>
      <c r="H21" s="242"/>
    </row>
    <row r="22" spans="2:8" s="237" customFormat="1" hidden="1" x14ac:dyDescent="0.2">
      <c r="B22" s="1947"/>
      <c r="C22" s="726" t="s">
        <v>369</v>
      </c>
      <c r="D22" s="244">
        <v>0</v>
      </c>
      <c r="E22" s="1166"/>
      <c r="F22" s="246"/>
      <c r="G22" s="245">
        <f t="shared" ref="G22:G40" si="1">E22/$F$21</f>
        <v>0</v>
      </c>
      <c r="H22" s="245" t="e">
        <f>E22/$E$134</f>
        <v>#DIV/0!</v>
      </c>
    </row>
    <row r="23" spans="2:8" s="237" customFormat="1" hidden="1" x14ac:dyDescent="0.2">
      <c r="B23" s="1947"/>
      <c r="C23" s="727" t="s">
        <v>678</v>
      </c>
      <c r="D23" s="244">
        <v>0</v>
      </c>
      <c r="E23" s="309"/>
      <c r="F23" s="246"/>
      <c r="G23" s="245">
        <f t="shared" si="1"/>
        <v>0</v>
      </c>
      <c r="H23" s="245" t="e">
        <f>E23/$E$134</f>
        <v>#DIV/0!</v>
      </c>
    </row>
    <row r="24" spans="2:8" s="237" customFormat="1" x14ac:dyDescent="0.2">
      <c r="B24" s="1947"/>
      <c r="C24" s="1378" t="s">
        <v>982</v>
      </c>
      <c r="D24" s="244">
        <v>0</v>
      </c>
      <c r="E24" s="211">
        <f>2.4550206*1000000</f>
        <v>2455020.6</v>
      </c>
      <c r="F24" s="246"/>
      <c r="G24" s="245">
        <f t="shared" si="1"/>
        <v>1.3427558130710469E-4</v>
      </c>
      <c r="H24" s="245">
        <f>E24/E133</f>
        <v>8.9532383192256459E-5</v>
      </c>
    </row>
    <row r="25" spans="2:8" s="237" customFormat="1" x14ac:dyDescent="0.2">
      <c r="B25" s="1947"/>
      <c r="C25" s="728" t="s">
        <v>344</v>
      </c>
      <c r="D25" s="244">
        <v>0</v>
      </c>
      <c r="E25" s="211">
        <f>43.493737*1000000</f>
        <v>43493737</v>
      </c>
      <c r="F25" s="246"/>
      <c r="G25" s="245">
        <f t="shared" si="1"/>
        <v>2.3788585802063445E-3</v>
      </c>
      <c r="H25" s="245">
        <f>E25/E133</f>
        <v>1.5861772921771909E-3</v>
      </c>
    </row>
    <row r="26" spans="2:8" s="237" customFormat="1" hidden="1" x14ac:dyDescent="0.2">
      <c r="B26" s="1947"/>
      <c r="C26" s="729" t="s">
        <v>139</v>
      </c>
      <c r="D26" s="244"/>
      <c r="E26" s="211"/>
      <c r="F26" s="246"/>
      <c r="G26" s="245">
        <f t="shared" si="1"/>
        <v>0</v>
      </c>
      <c r="H26" s="245" t="e">
        <f t="shared" ref="H26:H35" si="2">E26/E134</f>
        <v>#DIV/0!</v>
      </c>
    </row>
    <row r="27" spans="2:8" s="237" customFormat="1" hidden="1" x14ac:dyDescent="0.2">
      <c r="B27" s="1947"/>
      <c r="C27" s="729" t="s">
        <v>440</v>
      </c>
      <c r="D27" s="244"/>
      <c r="E27" s="309"/>
      <c r="F27" s="246"/>
      <c r="G27" s="245">
        <f t="shared" si="1"/>
        <v>0</v>
      </c>
      <c r="H27" s="245" t="e">
        <f t="shared" si="2"/>
        <v>#DIV/0!</v>
      </c>
    </row>
    <row r="28" spans="2:8" s="237" customFormat="1" hidden="1" x14ac:dyDescent="0.2">
      <c r="B28" s="1947"/>
      <c r="C28" s="729" t="s">
        <v>528</v>
      </c>
      <c r="D28" s="244"/>
      <c r="E28" s="309"/>
      <c r="F28" s="246"/>
      <c r="G28" s="245">
        <f t="shared" si="1"/>
        <v>0</v>
      </c>
      <c r="H28" s="245" t="e">
        <f t="shared" si="2"/>
        <v>#DIV/0!</v>
      </c>
    </row>
    <row r="29" spans="2:8" s="237" customFormat="1" hidden="1" x14ac:dyDescent="0.2">
      <c r="B29" s="1947"/>
      <c r="C29" s="730" t="s">
        <v>676</v>
      </c>
      <c r="D29" s="244">
        <v>0</v>
      </c>
      <c r="E29" s="1166"/>
      <c r="F29" s="246"/>
      <c r="G29" s="245">
        <f t="shared" si="1"/>
        <v>0</v>
      </c>
      <c r="H29" s="245" t="e">
        <f t="shared" si="2"/>
        <v>#DIV/0!</v>
      </c>
    </row>
    <row r="30" spans="2:8" s="237" customFormat="1" hidden="1" x14ac:dyDescent="0.2">
      <c r="B30" s="1947"/>
      <c r="C30" s="728" t="s">
        <v>344</v>
      </c>
      <c r="D30" s="244">
        <v>0</v>
      </c>
      <c r="E30" s="211"/>
      <c r="F30" s="246"/>
      <c r="G30" s="245">
        <f t="shared" si="1"/>
        <v>0</v>
      </c>
      <c r="H30" s="245" t="e">
        <f t="shared" si="2"/>
        <v>#DIV/0!</v>
      </c>
    </row>
    <row r="31" spans="2:8" s="237" customFormat="1" hidden="1" x14ac:dyDescent="0.2">
      <c r="B31" s="1947"/>
      <c r="C31" s="731" t="s">
        <v>139</v>
      </c>
      <c r="D31" s="244">
        <v>0</v>
      </c>
      <c r="E31" s="733"/>
      <c r="F31" s="246"/>
      <c r="G31" s="245">
        <f t="shared" si="1"/>
        <v>0</v>
      </c>
      <c r="H31" s="245" t="e">
        <f t="shared" si="2"/>
        <v>#DIV/0!</v>
      </c>
    </row>
    <row r="32" spans="2:8" s="237" customFormat="1" hidden="1" x14ac:dyDescent="0.2">
      <c r="B32" s="1947"/>
      <c r="C32" s="731" t="s">
        <v>533</v>
      </c>
      <c r="D32" s="244">
        <v>0</v>
      </c>
      <c r="E32" s="309"/>
      <c r="F32" s="246"/>
      <c r="G32" s="245">
        <f t="shared" si="1"/>
        <v>0</v>
      </c>
      <c r="H32" s="245" t="e">
        <f t="shared" si="2"/>
        <v>#DIV/0!</v>
      </c>
    </row>
    <row r="33" spans="2:8" s="237" customFormat="1" hidden="1" x14ac:dyDescent="0.2">
      <c r="B33" s="1947"/>
      <c r="C33" s="1084" t="s">
        <v>364</v>
      </c>
      <c r="D33" s="1085"/>
      <c r="E33" s="1086"/>
      <c r="F33" s="1087"/>
      <c r="G33" s="245">
        <f t="shared" si="1"/>
        <v>0</v>
      </c>
      <c r="H33" s="245" t="e">
        <f t="shared" si="2"/>
        <v>#DIV/0!</v>
      </c>
    </row>
    <row r="34" spans="2:8" s="237" customFormat="1" hidden="1" x14ac:dyDescent="0.2">
      <c r="B34" s="1947"/>
      <c r="C34" s="1115" t="s">
        <v>398</v>
      </c>
      <c r="D34" s="688"/>
      <c r="E34" s="732"/>
      <c r="F34" s="691"/>
      <c r="G34" s="245">
        <f t="shared" si="1"/>
        <v>0</v>
      </c>
      <c r="H34" s="245" t="e">
        <f t="shared" si="2"/>
        <v>#DIV/0!</v>
      </c>
    </row>
    <row r="35" spans="2:8" s="237" customFormat="1" hidden="1" x14ac:dyDescent="0.2">
      <c r="B35" s="1947"/>
      <c r="C35" s="920" t="s">
        <v>626</v>
      </c>
      <c r="D35" s="917"/>
      <c r="E35" s="918"/>
      <c r="F35" s="919"/>
      <c r="G35" s="245">
        <f t="shared" si="1"/>
        <v>0</v>
      </c>
      <c r="H35" s="245" t="e">
        <f t="shared" si="2"/>
        <v>#DIV/0!</v>
      </c>
    </row>
    <row r="36" spans="2:8" s="237" customFormat="1" hidden="1" x14ac:dyDescent="0.2">
      <c r="B36" s="1947"/>
      <c r="C36" s="1094" t="s">
        <v>625</v>
      </c>
      <c r="D36" s="688"/>
      <c r="E36" s="732"/>
      <c r="F36" s="699"/>
      <c r="G36" s="245">
        <f t="shared" si="1"/>
        <v>0</v>
      </c>
      <c r="H36" s="245" t="e">
        <f>E36/#REF!</f>
        <v>#REF!</v>
      </c>
    </row>
    <row r="37" spans="2:8" s="237" customFormat="1" x14ac:dyDescent="0.2">
      <c r="B37" s="1947"/>
      <c r="C37" s="1500" t="s">
        <v>1395</v>
      </c>
      <c r="D37" s="917">
        <v>0</v>
      </c>
      <c r="E37" s="918">
        <v>1057426911.25</v>
      </c>
      <c r="F37" s="919"/>
      <c r="G37" s="245">
        <f t="shared" si="1"/>
        <v>5.7835202359552487E-2</v>
      </c>
      <c r="H37" s="245">
        <f>E37/E133</f>
        <v>3.8563404077277055E-2</v>
      </c>
    </row>
    <row r="38" spans="2:8" s="237" customFormat="1" x14ac:dyDescent="0.2">
      <c r="B38" s="1947"/>
      <c r="C38" s="1419" t="s">
        <v>1114</v>
      </c>
      <c r="D38" s="688">
        <v>0</v>
      </c>
      <c r="E38" s="733">
        <f>235955.18+16678658.75</f>
        <v>16914613.93</v>
      </c>
      <c r="F38" s="689"/>
      <c r="G38" s="245">
        <f t="shared" si="1"/>
        <v>9.2513261112187842E-4</v>
      </c>
      <c r="H38" s="245">
        <f>E38/E133</f>
        <v>6.1686068782063942E-4</v>
      </c>
    </row>
    <row r="39" spans="2:8" s="237" customFormat="1" x14ac:dyDescent="0.2">
      <c r="B39" s="793"/>
      <c r="C39" s="1394" t="s">
        <v>404</v>
      </c>
      <c r="D39" s="917">
        <v>0</v>
      </c>
      <c r="E39" s="921">
        <f>82973200.76+87844.05+2608400090.54+98636.72</f>
        <v>2691559772.0699997</v>
      </c>
      <c r="F39" s="919"/>
      <c r="G39" s="245">
        <f t="shared" si="1"/>
        <v>0.14721292074596742</v>
      </c>
      <c r="H39" s="245">
        <f>E39/E133</f>
        <v>9.8158753086566214E-2</v>
      </c>
    </row>
    <row r="40" spans="2:8" s="237" customFormat="1" x14ac:dyDescent="0.2">
      <c r="B40" s="793"/>
      <c r="C40" s="1392" t="s">
        <v>1006</v>
      </c>
      <c r="D40" s="961">
        <v>0</v>
      </c>
      <c r="E40" s="962">
        <f>21940835+6360030.73</f>
        <v>28300865.73</v>
      </c>
      <c r="F40" s="963"/>
      <c r="G40" s="245">
        <f t="shared" si="1"/>
        <v>1.5478954422582312E-3</v>
      </c>
      <c r="H40" s="245">
        <f>E40/E133</f>
        <v>1.0321070035872442E-3</v>
      </c>
    </row>
    <row r="41" spans="2:8" s="237" customFormat="1" x14ac:dyDescent="0.2">
      <c r="B41" s="793"/>
      <c r="C41" s="794" t="s">
        <v>364</v>
      </c>
      <c r="D41" s="795">
        <v>0</v>
      </c>
      <c r="E41" s="796">
        <f>67150728.62+25909744.12+3515863838.65+362294.73+88253.88+154346700+643896.39+39096091.15+31018586.32+232639.4+11724751.41</f>
        <v>3846437524.6700006</v>
      </c>
      <c r="F41" s="797"/>
      <c r="G41" s="245">
        <f>E41/$F$21</f>
        <v>0.21037812659760377</v>
      </c>
      <c r="H41" s="245">
        <f>E41/E133</f>
        <v>0.14027610130189086</v>
      </c>
    </row>
    <row r="42" spans="2:8" s="237" customFormat="1" x14ac:dyDescent="0.2">
      <c r="C42" s="57" t="s">
        <v>140</v>
      </c>
      <c r="D42" s="120">
        <f>SUM(D22:D41)</f>
        <v>0</v>
      </c>
      <c r="E42" s="210">
        <f>SUM(E22:E41)</f>
        <v>7686588445.25</v>
      </c>
      <c r="F42" s="252"/>
      <c r="G42" s="118"/>
      <c r="H42" s="249"/>
    </row>
    <row r="43" spans="2:8" s="237" customFormat="1" hidden="1" x14ac:dyDescent="0.2">
      <c r="C43" s="1136"/>
      <c r="D43" s="1137"/>
      <c r="E43" s="1138"/>
      <c r="F43" s="1139"/>
      <c r="G43" s="1140"/>
      <c r="H43" s="1141"/>
    </row>
    <row r="44" spans="2:8" s="237" customFormat="1" hidden="1" x14ac:dyDescent="0.2">
      <c r="B44" s="1943" t="s">
        <v>137</v>
      </c>
      <c r="C44" s="56"/>
      <c r="D44" s="56"/>
      <c r="E44" s="56"/>
      <c r="F44" s="306"/>
      <c r="G44" s="55"/>
      <c r="H44" s="242"/>
    </row>
    <row r="45" spans="2:8" s="237" customFormat="1" hidden="1" x14ac:dyDescent="0.2">
      <c r="B45" s="1943"/>
      <c r="C45" s="505" t="s">
        <v>139</v>
      </c>
      <c r="D45" s="244">
        <v>0</v>
      </c>
      <c r="E45" s="211"/>
      <c r="F45" s="246"/>
      <c r="G45" s="245" t="e">
        <f>E45/$F$44</f>
        <v>#DIV/0!</v>
      </c>
      <c r="H45" s="245" t="e">
        <f>E45/$E$134</f>
        <v>#DIV/0!</v>
      </c>
    </row>
    <row r="46" spans="2:8" s="237" customFormat="1" hidden="1" x14ac:dyDescent="0.2">
      <c r="B46" s="1943"/>
      <c r="C46" s="243" t="s">
        <v>344</v>
      </c>
      <c r="D46" s="244">
        <v>0</v>
      </c>
      <c r="E46" s="208"/>
      <c r="F46" s="246"/>
      <c r="G46" s="253"/>
      <c r="H46" s="253"/>
    </row>
    <row r="47" spans="2:8" s="237" customFormat="1" hidden="1" x14ac:dyDescent="0.2">
      <c r="C47" s="57" t="s">
        <v>140</v>
      </c>
      <c r="D47" s="120">
        <f>SUM(D45:D46)</f>
        <v>0</v>
      </c>
      <c r="E47" s="210">
        <f>SUM(E45:E46)</f>
        <v>0</v>
      </c>
      <c r="F47" s="252"/>
      <c r="G47" s="118"/>
      <c r="H47" s="249"/>
    </row>
    <row r="48" spans="2:8" s="237" customFormat="1" x14ac:dyDescent="0.2">
      <c r="B48" s="267"/>
      <c r="C48" s="243"/>
      <c r="D48" s="244"/>
      <c r="E48" s="208"/>
      <c r="F48" s="246"/>
      <c r="G48" s="253"/>
      <c r="H48" s="253"/>
    </row>
    <row r="49" spans="2:8" s="237" customFormat="1" x14ac:dyDescent="0.2">
      <c r="B49" s="1943" t="s">
        <v>90</v>
      </c>
      <c r="C49" s="56"/>
      <c r="D49" s="56"/>
      <c r="E49" s="56"/>
      <c r="F49" s="306">
        <v>1571626264.4707758</v>
      </c>
      <c r="G49" s="55"/>
      <c r="H49" s="242"/>
    </row>
    <row r="50" spans="2:8" s="237" customFormat="1" x14ac:dyDescent="0.2">
      <c r="B50" s="1943"/>
      <c r="C50" s="243" t="s">
        <v>345</v>
      </c>
      <c r="D50" s="244">
        <v>150</v>
      </c>
      <c r="E50" s="208">
        <f>3041070605.08+82446489.38+61289172.85</f>
        <v>3184806267.3099999</v>
      </c>
      <c r="F50" s="246"/>
      <c r="G50" s="249">
        <f>E50/F49</f>
        <v>2.0264399617821613</v>
      </c>
      <c r="H50" s="249">
        <f>E50/E133</f>
        <v>0.11614700712405381</v>
      </c>
    </row>
    <row r="51" spans="2:8" s="237" customFormat="1" x14ac:dyDescent="0.2">
      <c r="B51" s="1943"/>
      <c r="C51" s="243" t="s">
        <v>627</v>
      </c>
      <c r="D51" s="244">
        <v>0</v>
      </c>
      <c r="E51" s="208">
        <v>595039697.32000005</v>
      </c>
      <c r="F51" s="246"/>
      <c r="G51" s="249">
        <f>E51/F49</f>
        <v>0.37861399416124653</v>
      </c>
      <c r="H51" s="249">
        <f>E51/E133</f>
        <v>2.170056014807311E-2</v>
      </c>
    </row>
    <row r="52" spans="2:8" s="237" customFormat="1" x14ac:dyDescent="0.2">
      <c r="C52" s="57" t="s">
        <v>140</v>
      </c>
      <c r="D52" s="120">
        <f>SUM(D50:D51)</f>
        <v>150</v>
      </c>
      <c r="E52" s="210">
        <f>SUM(E50:E51)</f>
        <v>3779845964.6300001</v>
      </c>
      <c r="F52" s="252"/>
      <c r="G52" s="118"/>
      <c r="H52" s="249"/>
    </row>
    <row r="53" spans="2:8" s="237" customFormat="1" hidden="1" x14ac:dyDescent="0.2">
      <c r="C53" s="57"/>
      <c r="D53" s="120"/>
      <c r="E53" s="210"/>
      <c r="F53" s="252"/>
      <c r="G53" s="118"/>
      <c r="H53" s="249"/>
    </row>
    <row r="54" spans="2:8" s="237" customFormat="1" hidden="1" x14ac:dyDescent="0.2">
      <c r="B54" s="1943" t="s">
        <v>119</v>
      </c>
      <c r="C54" s="56"/>
      <c r="D54" s="56"/>
      <c r="E54" s="56"/>
      <c r="F54" s="306"/>
      <c r="G54" s="55"/>
      <c r="H54" s="242"/>
    </row>
    <row r="55" spans="2:8" s="237" customFormat="1" hidden="1" x14ac:dyDescent="0.2">
      <c r="B55" s="1943"/>
      <c r="C55" s="250" t="s">
        <v>507</v>
      </c>
      <c r="D55" s="244"/>
      <c r="E55" s="211"/>
      <c r="F55" s="246"/>
      <c r="G55" s="253" t="e">
        <f>E55/$F$54</f>
        <v>#DIV/0!</v>
      </c>
      <c r="H55" s="245" t="e">
        <f>E55/$E$134</f>
        <v>#DIV/0!</v>
      </c>
    </row>
    <row r="56" spans="2:8" s="237" customFormat="1" hidden="1" x14ac:dyDescent="0.2">
      <c r="B56" s="1943"/>
      <c r="C56" s="505"/>
      <c r="D56" s="244"/>
      <c r="E56" s="309"/>
      <c r="F56" s="252"/>
      <c r="G56" s="253" t="e">
        <f>E56/$F$54</f>
        <v>#DIV/0!</v>
      </c>
      <c r="H56" s="245" t="e">
        <f>E56/$E$134</f>
        <v>#DIV/0!</v>
      </c>
    </row>
    <row r="57" spans="2:8" s="237" customFormat="1" hidden="1" x14ac:dyDescent="0.2">
      <c r="C57" s="254" t="s">
        <v>140</v>
      </c>
      <c r="D57" s="120">
        <f>SUM(D55:D56)</f>
        <v>0</v>
      </c>
      <c r="E57" s="271">
        <f>SUM(E55:E56)</f>
        <v>0</v>
      </c>
      <c r="F57" s="252"/>
      <c r="G57" s="249"/>
      <c r="H57" s="249"/>
    </row>
    <row r="58" spans="2:8" s="237" customFormat="1" x14ac:dyDescent="0.2">
      <c r="C58" s="254"/>
      <c r="D58" s="255"/>
      <c r="E58" s="210"/>
      <c r="F58" s="252"/>
      <c r="G58" s="118"/>
      <c r="H58" s="249"/>
    </row>
    <row r="59" spans="2:8" s="237" customFormat="1" x14ac:dyDescent="0.2">
      <c r="B59" s="1943" t="s">
        <v>100</v>
      </c>
      <c r="C59" s="56"/>
      <c r="D59" s="56"/>
      <c r="E59" s="56"/>
      <c r="F59" s="306">
        <f>6649.83221418296*1000000</f>
        <v>6649832214.1829605</v>
      </c>
      <c r="G59" s="55"/>
      <c r="H59" s="242"/>
    </row>
    <row r="60" spans="2:8" s="237" customFormat="1" ht="13.15" customHeight="1" x14ac:dyDescent="0.2">
      <c r="B60" s="1943"/>
      <c r="C60" s="243" t="s">
        <v>627</v>
      </c>
      <c r="D60" s="206">
        <v>72</v>
      </c>
      <c r="E60" s="211">
        <f>2114139327.17+43631833.42</f>
        <v>2157771160.5900002</v>
      </c>
      <c r="F60" s="211"/>
      <c r="G60" s="245">
        <f>E60/F59</f>
        <v>0.32448505332026895</v>
      </c>
      <c r="H60" s="245">
        <f>E60/E133</f>
        <v>7.8691964699255004E-2</v>
      </c>
    </row>
    <row r="61" spans="2:8" s="237" customFormat="1" hidden="1" x14ac:dyDescent="0.2">
      <c r="B61" s="1943"/>
      <c r="C61" s="596" t="s">
        <v>492</v>
      </c>
      <c r="D61" s="206">
        <v>0</v>
      </c>
      <c r="E61" s="211"/>
      <c r="F61" s="211"/>
      <c r="G61" s="245" t="e">
        <f t="shared" ref="G61" si="3">E61/F60</f>
        <v>#DIV/0!</v>
      </c>
      <c r="H61" s="245" t="e">
        <f>E61/E134</f>
        <v>#DIV/0!</v>
      </c>
    </row>
    <row r="62" spans="2:8" s="237" customFormat="1" x14ac:dyDescent="0.2">
      <c r="B62" s="1943"/>
      <c r="C62" s="250" t="s">
        <v>478</v>
      </c>
      <c r="D62" s="206">
        <v>0</v>
      </c>
      <c r="E62" s="309">
        <v>65593.52</v>
      </c>
      <c r="F62" s="211"/>
      <c r="G62" s="245">
        <f>E62/F59</f>
        <v>9.8639360945228349E-6</v>
      </c>
      <c r="H62" s="245">
        <f>E62/E133</f>
        <v>2.3921364112256076E-6</v>
      </c>
    </row>
    <row r="63" spans="2:8" s="237" customFormat="1" hidden="1" x14ac:dyDescent="0.2">
      <c r="B63" s="1951"/>
      <c r="C63" s="965" t="s">
        <v>509</v>
      </c>
      <c r="D63" s="966">
        <v>0</v>
      </c>
      <c r="E63" s="967"/>
      <c r="F63" s="968"/>
      <c r="G63" s="964"/>
      <c r="H63" s="245" t="e">
        <f>E63/E136</f>
        <v>#DIV/0!</v>
      </c>
    </row>
    <row r="64" spans="2:8" s="237" customFormat="1" x14ac:dyDescent="0.2">
      <c r="B64" s="268"/>
      <c r="C64" s="254" t="s">
        <v>140</v>
      </c>
      <c r="D64" s="255">
        <f>SUM(D60:D63)</f>
        <v>72</v>
      </c>
      <c r="E64" s="210">
        <f>SUM(E60:E63)</f>
        <v>2157836754.1100001</v>
      </c>
      <c r="F64" s="252"/>
      <c r="G64" s="118"/>
      <c r="H64" s="249"/>
    </row>
    <row r="65" spans="2:9" s="237" customFormat="1" x14ac:dyDescent="0.2">
      <c r="B65" s="270"/>
      <c r="C65" s="243"/>
      <c r="D65" s="244"/>
      <c r="E65" s="207"/>
      <c r="F65" s="246"/>
      <c r="G65" s="245"/>
      <c r="H65" s="249"/>
    </row>
    <row r="66" spans="2:9" s="237" customFormat="1" x14ac:dyDescent="0.2">
      <c r="B66" s="1949" t="s">
        <v>138</v>
      </c>
      <c r="C66" s="56"/>
      <c r="D66" s="56"/>
      <c r="E66" s="56"/>
      <c r="F66" s="306">
        <v>5150269631.6727705</v>
      </c>
      <c r="G66" s="55"/>
      <c r="H66" s="242"/>
    </row>
    <row r="67" spans="2:9" s="237" customFormat="1" hidden="1" x14ac:dyDescent="0.2">
      <c r="B67" s="1947"/>
      <c r="C67" s="243" t="s">
        <v>482</v>
      </c>
      <c r="D67" s="244">
        <v>0</v>
      </c>
      <c r="E67" s="207"/>
      <c r="F67" s="246"/>
      <c r="G67" s="253">
        <f>E67/$F$66</f>
        <v>0</v>
      </c>
      <c r="H67" s="245" t="e">
        <f>E67/$E$134</f>
        <v>#DIV/0!</v>
      </c>
    </row>
    <row r="68" spans="2:9" s="237" customFormat="1" x14ac:dyDescent="0.2">
      <c r="B68" s="1947"/>
      <c r="C68" s="243" t="s">
        <v>345</v>
      </c>
      <c r="D68" s="244">
        <v>88</v>
      </c>
      <c r="E68" s="207">
        <f>20841670.58+1768635935.01+1254791717.13+158668426.88</f>
        <v>3202937749.6000004</v>
      </c>
      <c r="F68" s="246"/>
      <c r="G68" s="253">
        <f t="shared" ref="G68:G73" si="4">E68/$F$66</f>
        <v>0.62189710028049716</v>
      </c>
      <c r="H68" s="245">
        <f>E68/E133</f>
        <v>0.11680824590153369</v>
      </c>
    </row>
    <row r="69" spans="2:9" s="237" customFormat="1" hidden="1" x14ac:dyDescent="0.2">
      <c r="B69" s="1947"/>
      <c r="C69" s="1116" t="s">
        <v>674</v>
      </c>
      <c r="D69" s="244">
        <v>0</v>
      </c>
      <c r="E69" s="211"/>
      <c r="F69" s="211"/>
      <c r="G69" s="253">
        <f t="shared" si="4"/>
        <v>0</v>
      </c>
      <c r="H69" s="245" t="e">
        <f t="shared" ref="H69:H73" si="5">E69/$E$134</f>
        <v>#DIV/0!</v>
      </c>
    </row>
    <row r="70" spans="2:9" s="237" customFormat="1" hidden="1" x14ac:dyDescent="0.2">
      <c r="B70" s="1947"/>
      <c r="C70" s="1117" t="s">
        <v>675</v>
      </c>
      <c r="D70" s="244">
        <v>0</v>
      </c>
      <c r="E70" s="309"/>
      <c r="F70" s="211"/>
      <c r="G70" s="253">
        <f t="shared" si="4"/>
        <v>0</v>
      </c>
      <c r="H70" s="245" t="e">
        <f t="shared" si="5"/>
        <v>#DIV/0!</v>
      </c>
    </row>
    <row r="71" spans="2:9" s="237" customFormat="1" hidden="1" x14ac:dyDescent="0.2">
      <c r="B71" s="1947"/>
      <c r="C71" s="1118" t="s">
        <v>481</v>
      </c>
      <c r="D71" s="244">
        <v>0</v>
      </c>
      <c r="E71" s="895"/>
      <c r="F71" s="211"/>
      <c r="G71" s="253">
        <f>E71/$F$66</f>
        <v>0</v>
      </c>
      <c r="H71" s="245" t="e">
        <f t="shared" si="5"/>
        <v>#DIV/0!</v>
      </c>
    </row>
    <row r="72" spans="2:9" s="237" customFormat="1" hidden="1" x14ac:dyDescent="0.2">
      <c r="B72" s="1947"/>
      <c r="C72" s="1119" t="s">
        <v>680</v>
      </c>
      <c r="D72" s="244">
        <v>0</v>
      </c>
      <c r="E72" s="309"/>
      <c r="F72" s="211"/>
      <c r="G72" s="253">
        <f>E72/$F$66</f>
        <v>0</v>
      </c>
      <c r="H72" s="245" t="e">
        <f t="shared" si="5"/>
        <v>#DIV/0!</v>
      </c>
      <c r="I72" s="916"/>
    </row>
    <row r="73" spans="2:9" s="237" customFormat="1" hidden="1" x14ac:dyDescent="0.2">
      <c r="B73" s="1947"/>
      <c r="C73" s="1120" t="s">
        <v>677</v>
      </c>
      <c r="D73" s="244">
        <v>0</v>
      </c>
      <c r="E73" s="1166"/>
      <c r="F73" s="211"/>
      <c r="G73" s="253">
        <f t="shared" si="4"/>
        <v>0</v>
      </c>
      <c r="H73" s="245" t="e">
        <f t="shared" si="5"/>
        <v>#DIV/0!</v>
      </c>
    </row>
    <row r="74" spans="2:9" s="237" customFormat="1" x14ac:dyDescent="0.2">
      <c r="B74" s="1947"/>
      <c r="C74" s="1418" t="s">
        <v>1113</v>
      </c>
      <c r="D74" s="244">
        <v>0</v>
      </c>
      <c r="E74" s="211">
        <v>30543034.940000001</v>
      </c>
      <c r="F74" s="246"/>
      <c r="G74" s="253">
        <f>E74/$F$66</f>
        <v>5.9303759073444555E-3</v>
      </c>
      <c r="H74" s="245">
        <f>E74/E133</f>
        <v>1.1138768888955791E-3</v>
      </c>
    </row>
    <row r="75" spans="2:9" s="237" customFormat="1" x14ac:dyDescent="0.2">
      <c r="B75" s="1947"/>
      <c r="C75" s="1402" t="s">
        <v>483</v>
      </c>
      <c r="D75" s="777">
        <v>120</v>
      </c>
      <c r="E75" s="778">
        <f>11527308.46+37450604.54+120304.54+2282988029.69</f>
        <v>2332086247.23</v>
      </c>
      <c r="F75" s="779"/>
      <c r="G75" s="253">
        <f>E75/$F$66</f>
        <v>0.45280857392170265</v>
      </c>
      <c r="H75" s="245">
        <f>E75/E133</f>
        <v>8.5049078416852261E-2</v>
      </c>
    </row>
    <row r="76" spans="2:9" s="237" customFormat="1" x14ac:dyDescent="0.2">
      <c r="B76" s="1947"/>
      <c r="C76" s="1393" t="s">
        <v>697</v>
      </c>
      <c r="D76" s="777">
        <v>0</v>
      </c>
      <c r="E76" s="778">
        <f>21772316.94+4306077686.73</f>
        <v>4327850003.6699991</v>
      </c>
      <c r="F76" s="779"/>
      <c r="G76" s="253">
        <f t="shared" ref="G76:G78" si="6">E76/$F$66</f>
        <v>0.84031522875130416</v>
      </c>
      <c r="H76" s="245">
        <f>E76/E133</f>
        <v>0.15783277945903626</v>
      </c>
    </row>
    <row r="77" spans="2:9" s="237" customFormat="1" ht="13.9" customHeight="1" x14ac:dyDescent="0.2">
      <c r="B77" s="1947"/>
      <c r="C77" s="776" t="s">
        <v>534</v>
      </c>
      <c r="D77" s="777">
        <v>0</v>
      </c>
      <c r="E77" s="1167">
        <f>51274225.69+105284781.64</f>
        <v>156559007.32999998</v>
      </c>
      <c r="F77" s="779"/>
      <c r="G77" s="253">
        <f t="shared" si="6"/>
        <v>3.0398215729756026E-2</v>
      </c>
      <c r="H77" s="245">
        <f>E77/E133</f>
        <v>5.7095655476246693E-3</v>
      </c>
    </row>
    <row r="78" spans="2:9" s="237" customFormat="1" x14ac:dyDescent="0.2">
      <c r="B78" s="1947"/>
      <c r="C78" s="776" t="s">
        <v>537</v>
      </c>
      <c r="D78" s="777">
        <v>0</v>
      </c>
      <c r="E78" s="778">
        <v>729906918.5</v>
      </c>
      <c r="F78" s="779"/>
      <c r="G78" s="253">
        <f t="shared" si="6"/>
        <v>0.14172207878423862</v>
      </c>
      <c r="H78" s="245">
        <f>E78/E133</f>
        <v>2.6619045853147262E-2</v>
      </c>
    </row>
    <row r="79" spans="2:9" s="237" customFormat="1" x14ac:dyDescent="0.2">
      <c r="B79" s="1947"/>
      <c r="C79" s="1490" t="s">
        <v>732</v>
      </c>
      <c r="D79" s="777">
        <v>0</v>
      </c>
      <c r="E79" s="778">
        <v>294604051.36000001</v>
      </c>
      <c r="F79" s="779"/>
      <c r="G79" s="253">
        <f>E78/$F$66</f>
        <v>0.14172207878423862</v>
      </c>
      <c r="H79" s="245">
        <f>E79/E133</f>
        <v>1.0743943580903036E-2</v>
      </c>
    </row>
    <row r="80" spans="2:9" s="237" customFormat="1" x14ac:dyDescent="0.2">
      <c r="C80" s="193" t="s">
        <v>140</v>
      </c>
      <c r="D80" s="194">
        <f>SUM(D67:D79)</f>
        <v>208</v>
      </c>
      <c r="E80" s="212">
        <f>SUM(E67:E79)</f>
        <v>11074487012.629999</v>
      </c>
      <c r="F80" s="247"/>
      <c r="G80" s="300"/>
      <c r="H80" s="248"/>
    </row>
    <row r="81" spans="2:8" s="237" customFormat="1" x14ac:dyDescent="0.2">
      <c r="C81" s="57"/>
      <c r="D81" s="120"/>
      <c r="E81" s="210"/>
      <c r="F81" s="252"/>
      <c r="G81" s="118"/>
      <c r="H81" s="249"/>
    </row>
    <row r="82" spans="2:8" s="237" customFormat="1" x14ac:dyDescent="0.2">
      <c r="B82" s="1948" t="s">
        <v>296</v>
      </c>
      <c r="C82" s="56"/>
      <c r="D82" s="56"/>
      <c r="E82" s="56"/>
      <c r="F82" s="306">
        <v>4129635092.5615301</v>
      </c>
      <c r="G82" s="55"/>
      <c r="H82" s="242"/>
    </row>
    <row r="83" spans="2:8" s="237" customFormat="1" ht="14.1" customHeight="1" x14ac:dyDescent="0.2">
      <c r="B83" s="1947"/>
      <c r="C83" s="243" t="s">
        <v>364</v>
      </c>
      <c r="D83" s="499">
        <v>0</v>
      </c>
      <c r="E83" s="207">
        <f>51049.47+19207599.77+64639884.19+453215.95+271929.57</f>
        <v>84623678.949999988</v>
      </c>
      <c r="F83" s="246"/>
      <c r="G83" s="253">
        <f>E83/$F$82</f>
        <v>2.0491805463012377E-2</v>
      </c>
      <c r="H83" s="245">
        <f>E83/E133</f>
        <v>3.0861491145491348E-3</v>
      </c>
    </row>
    <row r="84" spans="2:8" s="237" customFormat="1" hidden="1" x14ac:dyDescent="0.2">
      <c r="B84" s="1947"/>
      <c r="C84" s="734" t="s">
        <v>364</v>
      </c>
      <c r="D84" s="499">
        <v>0</v>
      </c>
      <c r="E84" s="207"/>
      <c r="F84" s="246"/>
      <c r="G84" s="253">
        <f t="shared" ref="G84:G93" si="7">E84/$F$82</f>
        <v>0</v>
      </c>
      <c r="H84" s="245" t="e">
        <f t="shared" ref="H84:H87" si="8">E84/$E$134</f>
        <v>#DIV/0!</v>
      </c>
    </row>
    <row r="85" spans="2:8" s="237" customFormat="1" hidden="1" x14ac:dyDescent="0.2">
      <c r="B85" s="1947"/>
      <c r="C85" s="734" t="s">
        <v>413</v>
      </c>
      <c r="D85" s="499">
        <v>0</v>
      </c>
      <c r="E85" s="1166"/>
      <c r="F85" s="246"/>
      <c r="G85" s="253">
        <f t="shared" si="7"/>
        <v>0</v>
      </c>
      <c r="H85" s="245" t="e">
        <f t="shared" si="8"/>
        <v>#DIV/0!</v>
      </c>
    </row>
    <row r="86" spans="2:8" s="237" customFormat="1" hidden="1" x14ac:dyDescent="0.2">
      <c r="B86" s="1947"/>
      <c r="C86" s="243" t="s">
        <v>362</v>
      </c>
      <c r="D86" s="244">
        <v>0</v>
      </c>
      <c r="E86" s="209"/>
      <c r="F86" s="252"/>
      <c r="G86" s="253">
        <f t="shared" si="7"/>
        <v>0</v>
      </c>
      <c r="H86" s="245" t="e">
        <f t="shared" si="8"/>
        <v>#DIV/0!</v>
      </c>
    </row>
    <row r="87" spans="2:8" s="237" customFormat="1" hidden="1" x14ac:dyDescent="0.2">
      <c r="B87" s="1947"/>
      <c r="C87" s="243" t="s">
        <v>435</v>
      </c>
      <c r="D87" s="244"/>
      <c r="E87" s="209"/>
      <c r="F87" s="252"/>
      <c r="G87" s="253">
        <f t="shared" si="7"/>
        <v>0</v>
      </c>
      <c r="H87" s="245" t="e">
        <f t="shared" si="8"/>
        <v>#DIV/0!</v>
      </c>
    </row>
    <row r="88" spans="2:8" s="237" customFormat="1" x14ac:dyDescent="0.2">
      <c r="B88" s="1947"/>
      <c r="C88" s="243" t="s">
        <v>1472</v>
      </c>
      <c r="D88" s="244">
        <v>32</v>
      </c>
      <c r="E88" s="209">
        <v>899318585.29999995</v>
      </c>
      <c r="F88" s="252"/>
      <c r="G88" s="253">
        <f t="shared" si="7"/>
        <v>0.21777192539841833</v>
      </c>
      <c r="H88" s="245">
        <f>E88/E133</f>
        <v>3.2797336279376865E-2</v>
      </c>
    </row>
    <row r="89" spans="2:8" s="237" customFormat="1" x14ac:dyDescent="0.2">
      <c r="B89" s="1947"/>
      <c r="C89" s="243" t="s">
        <v>368</v>
      </c>
      <c r="D89" s="122">
        <v>0</v>
      </c>
      <c r="E89" s="209">
        <f>111375940.42+69672.16</f>
        <v>111445612.58</v>
      </c>
      <c r="F89" s="252"/>
      <c r="G89" s="253">
        <f t="shared" si="7"/>
        <v>2.6986794252291311E-2</v>
      </c>
      <c r="H89" s="245">
        <f>E89/E133</f>
        <v>4.0643208006516593E-3</v>
      </c>
    </row>
    <row r="90" spans="2:8" s="237" customFormat="1" hidden="1" x14ac:dyDescent="0.2">
      <c r="B90" s="1947"/>
      <c r="C90" s="751" t="s">
        <v>698</v>
      </c>
      <c r="D90" s="752">
        <v>0</v>
      </c>
      <c r="E90" s="753"/>
      <c r="F90" s="754"/>
      <c r="G90" s="253">
        <f t="shared" si="7"/>
        <v>0</v>
      </c>
      <c r="H90" s="245" t="e">
        <f t="shared" ref="H90" si="9">E90/E134</f>
        <v>#DIV/0!</v>
      </c>
    </row>
    <row r="91" spans="2:8" s="237" customFormat="1" x14ac:dyDescent="0.2">
      <c r="B91" s="1947"/>
      <c r="C91" s="751" t="s">
        <v>1136</v>
      </c>
      <c r="D91" s="752">
        <v>0</v>
      </c>
      <c r="E91" s="753">
        <v>215677914.69</v>
      </c>
      <c r="F91" s="754"/>
      <c r="G91" s="253">
        <f t="shared" si="7"/>
        <v>5.2226869894264505E-2</v>
      </c>
      <c r="H91" s="245">
        <f>E91/E133</f>
        <v>7.8655786856256429E-3</v>
      </c>
    </row>
    <row r="92" spans="2:8" s="237" customFormat="1" x14ac:dyDescent="0.2">
      <c r="B92" s="793"/>
      <c r="C92" s="243" t="s">
        <v>483</v>
      </c>
      <c r="D92" s="244">
        <v>0</v>
      </c>
      <c r="E92" s="753">
        <f>71486454.25+108456151.78</f>
        <v>179942606.03</v>
      </c>
      <c r="F92" s="1083"/>
      <c r="G92" s="253">
        <f t="shared" si="7"/>
        <v>4.3573488213067564E-2</v>
      </c>
      <c r="H92" s="245">
        <f>E92/E133</f>
        <v>6.5623442653357763E-3</v>
      </c>
    </row>
    <row r="93" spans="2:8" s="237" customFormat="1" x14ac:dyDescent="0.2">
      <c r="B93" s="793"/>
      <c r="C93" s="1082" t="s">
        <v>1074</v>
      </c>
      <c r="D93" s="1064">
        <v>36</v>
      </c>
      <c r="E93" s="1065">
        <v>1147001591</v>
      </c>
      <c r="F93" s="1066"/>
      <c r="G93" s="253">
        <f t="shared" si="7"/>
        <v>0.27774889676475939</v>
      </c>
      <c r="H93" s="245">
        <f>E93/E133</f>
        <v>4.183011171781606E-2</v>
      </c>
    </row>
    <row r="94" spans="2:8" s="237" customFormat="1" x14ac:dyDescent="0.2">
      <c r="C94" s="57" t="s">
        <v>140</v>
      </c>
      <c r="D94" s="120">
        <f>SUM(D83:D93)</f>
        <v>68</v>
      </c>
      <c r="E94" s="210">
        <f>SUM(E83:E93)</f>
        <v>2638009988.5500002</v>
      </c>
      <c r="F94" s="252"/>
      <c r="G94" s="118"/>
      <c r="H94" s="249"/>
    </row>
    <row r="95" spans="2:8" s="237" customFormat="1" hidden="1" x14ac:dyDescent="0.2">
      <c r="C95" s="57"/>
      <c r="D95" s="120"/>
      <c r="E95" s="210"/>
      <c r="F95" s="252"/>
      <c r="G95" s="118"/>
      <c r="H95" s="249"/>
    </row>
    <row r="96" spans="2:8" s="237" customFormat="1" hidden="1" x14ac:dyDescent="0.2">
      <c r="B96" s="1943" t="s">
        <v>88</v>
      </c>
      <c r="C96" s="56"/>
      <c r="D96" s="56"/>
      <c r="E96" s="56"/>
      <c r="F96" s="306"/>
      <c r="G96" s="306"/>
      <c r="H96" s="55"/>
    </row>
    <row r="97" spans="2:8" s="237" customFormat="1" ht="30" hidden="1" x14ac:dyDescent="0.2">
      <c r="B97" s="1943"/>
      <c r="C97" s="244" t="s">
        <v>518</v>
      </c>
      <c r="D97" s="206">
        <v>0</v>
      </c>
      <c r="E97" s="207"/>
      <c r="F97" s="207"/>
      <c r="G97" s="253" t="e">
        <f>E97/F96</f>
        <v>#DIV/0!</v>
      </c>
      <c r="H97" s="245" t="e">
        <f>E97/$E$134</f>
        <v>#DIV/0!</v>
      </c>
    </row>
    <row r="98" spans="2:8" s="237" customFormat="1" hidden="1" x14ac:dyDescent="0.2">
      <c r="B98" s="1943"/>
      <c r="C98" s="244" t="s">
        <v>375</v>
      </c>
      <c r="D98" s="206"/>
      <c r="E98" s="207"/>
      <c r="F98" s="309"/>
      <c r="G98" s="253" t="e">
        <f>E98/F96</f>
        <v>#DIV/0!</v>
      </c>
      <c r="H98" s="245" t="e">
        <f>E98/$E$134</f>
        <v>#DIV/0!</v>
      </c>
    </row>
    <row r="99" spans="2:8" s="237" customFormat="1" hidden="1" x14ac:dyDescent="0.2">
      <c r="B99" s="1943"/>
      <c r="C99" s="244"/>
      <c r="D99" s="520"/>
      <c r="E99" s="207"/>
      <c r="F99" s="208"/>
      <c r="G99" s="253" t="e">
        <f>E99/F96</f>
        <v>#DIV/0!</v>
      </c>
      <c r="H99" s="245" t="e">
        <f>E99/$E$134</f>
        <v>#DIV/0!</v>
      </c>
    </row>
    <row r="100" spans="2:8" s="237" customFormat="1" hidden="1" x14ac:dyDescent="0.2">
      <c r="C100" s="57" t="s">
        <v>140</v>
      </c>
      <c r="D100" s="120">
        <f>SUM(D97:D99)</f>
        <v>0</v>
      </c>
      <c r="E100" s="210"/>
      <c r="F100" s="252"/>
      <c r="G100" s="253"/>
      <c r="H100" s="253"/>
    </row>
    <row r="101" spans="2:8" s="237" customFormat="1" hidden="1" x14ac:dyDescent="0.2">
      <c r="B101" s="1943" t="s">
        <v>137</v>
      </c>
      <c r="C101" s="56"/>
      <c r="D101" s="56"/>
      <c r="E101" s="56"/>
      <c r="F101" s="306">
        <v>121748621.277394</v>
      </c>
      <c r="G101" s="55"/>
      <c r="H101" s="242"/>
    </row>
    <row r="102" spans="2:8" s="237" customFormat="1" ht="30" hidden="1" x14ac:dyDescent="0.2">
      <c r="B102" s="1943"/>
      <c r="C102" s="243" t="s">
        <v>476</v>
      </c>
      <c r="D102" s="244">
        <v>0</v>
      </c>
      <c r="E102" s="207"/>
      <c r="F102" s="246"/>
      <c r="G102" s="253">
        <f>E102/$F$101</f>
        <v>0</v>
      </c>
      <c r="H102" s="245" t="e">
        <f>E102/$E$134</f>
        <v>#DIV/0!</v>
      </c>
    </row>
    <row r="103" spans="2:8" s="237" customFormat="1" hidden="1" x14ac:dyDescent="0.2">
      <c r="B103" s="1943"/>
      <c r="C103" s="243"/>
      <c r="D103" s="244"/>
      <c r="E103" s="209"/>
      <c r="F103" s="246"/>
      <c r="G103" s="253"/>
      <c r="H103" s="253"/>
    </row>
    <row r="104" spans="2:8" s="237" customFormat="1" hidden="1" x14ac:dyDescent="0.2">
      <c r="B104" s="1943"/>
      <c r="C104" s="243"/>
      <c r="D104" s="244"/>
      <c r="E104" s="208"/>
      <c r="F104" s="246"/>
      <c r="G104" s="253"/>
      <c r="H104" s="253"/>
    </row>
    <row r="105" spans="2:8" s="237" customFormat="1" hidden="1" x14ac:dyDescent="0.2">
      <c r="C105" s="57" t="s">
        <v>140</v>
      </c>
      <c r="D105" s="120">
        <f>SUM(D102:D104)</f>
        <v>0</v>
      </c>
      <c r="E105" s="210">
        <f>SUM(E102:E104)</f>
        <v>0</v>
      </c>
      <c r="F105" s="252"/>
      <c r="G105" s="253"/>
      <c r="H105" s="253"/>
    </row>
    <row r="106" spans="2:8" s="237" customFormat="1" hidden="1" x14ac:dyDescent="0.2">
      <c r="B106" s="1943" t="s">
        <v>310</v>
      </c>
      <c r="C106" s="56"/>
      <c r="D106" s="56"/>
      <c r="E106" s="266"/>
      <c r="F106" s="54"/>
      <c r="G106" s="55"/>
      <c r="H106" s="242"/>
    </row>
    <row r="107" spans="2:8" s="237" customFormat="1" hidden="1" x14ac:dyDescent="0.2">
      <c r="B107" s="1943"/>
      <c r="C107" s="125" t="s">
        <v>492</v>
      </c>
      <c r="D107" s="122">
        <v>0</v>
      </c>
      <c r="E107" s="121"/>
      <c r="F107" s="252"/>
      <c r="G107" s="253" t="e">
        <f>E107/$F$106</f>
        <v>#DIV/0!</v>
      </c>
      <c r="H107" s="245" t="e">
        <f>E107/E134</f>
        <v>#DIV/0!</v>
      </c>
    </row>
    <row r="108" spans="2:8" s="237" customFormat="1" hidden="1" x14ac:dyDescent="0.2">
      <c r="B108" s="1943"/>
      <c r="C108" s="125" t="s">
        <v>345</v>
      </c>
      <c r="D108" s="122">
        <v>0</v>
      </c>
      <c r="E108" s="121"/>
      <c r="F108" s="252"/>
      <c r="G108" s="249">
        <v>0</v>
      </c>
      <c r="H108" s="249">
        <v>0</v>
      </c>
    </row>
    <row r="109" spans="2:8" s="237" customFormat="1" hidden="1" x14ac:dyDescent="0.2">
      <c r="B109" s="1943"/>
      <c r="C109" s="125"/>
      <c r="D109" s="122"/>
      <c r="E109" s="121"/>
      <c r="F109" s="252"/>
      <c r="G109" s="249">
        <v>0</v>
      </c>
      <c r="H109" s="249">
        <v>0</v>
      </c>
    </row>
    <row r="110" spans="2:8" s="237" customFormat="1" hidden="1" x14ac:dyDescent="0.2">
      <c r="C110" s="57" t="s">
        <v>140</v>
      </c>
      <c r="D110" s="120">
        <f>SUM(D107:D109)</f>
        <v>0</v>
      </c>
      <c r="E110" s="124">
        <f>SUM(E107:E109)</f>
        <v>0</v>
      </c>
      <c r="F110" s="252"/>
      <c r="G110" s="118"/>
      <c r="H110" s="249"/>
    </row>
    <row r="111" spans="2:8" s="237" customFormat="1" hidden="1" x14ac:dyDescent="0.2">
      <c r="C111" s="57"/>
      <c r="D111" s="120"/>
      <c r="E111" s="210"/>
      <c r="F111" s="252"/>
      <c r="G111" s="118"/>
      <c r="H111" s="249"/>
    </row>
    <row r="112" spans="2:8" s="237" customFormat="1" hidden="1" x14ac:dyDescent="0.2">
      <c r="B112" s="1943" t="s">
        <v>302</v>
      </c>
      <c r="C112" s="56"/>
      <c r="D112" s="56"/>
      <c r="E112" s="56"/>
      <c r="F112" s="54">
        <v>177768818.425093</v>
      </c>
      <c r="G112" s="55"/>
      <c r="H112" s="242"/>
    </row>
    <row r="113" spans="2:8" s="237" customFormat="1" hidden="1" x14ac:dyDescent="0.2">
      <c r="B113" s="1943"/>
      <c r="C113" s="243"/>
      <c r="D113" s="244"/>
      <c r="E113" s="208"/>
      <c r="F113" s="246"/>
      <c r="G113" s="249">
        <v>0</v>
      </c>
      <c r="H113" s="249">
        <v>0</v>
      </c>
    </row>
    <row r="114" spans="2:8" s="237" customFormat="1" hidden="1" x14ac:dyDescent="0.2">
      <c r="B114" s="267"/>
      <c r="C114" s="243"/>
      <c r="D114" s="244"/>
      <c r="E114" s="208"/>
      <c r="F114" s="246"/>
      <c r="G114" s="249">
        <v>0</v>
      </c>
      <c r="H114" s="249">
        <v>0</v>
      </c>
    </row>
    <row r="115" spans="2:8" s="237" customFormat="1" hidden="1" x14ac:dyDescent="0.2">
      <c r="B115" s="1943" t="s">
        <v>303</v>
      </c>
      <c r="C115" s="56"/>
      <c r="D115" s="56"/>
      <c r="E115" s="56"/>
      <c r="F115" s="54">
        <v>180310349.35703301</v>
      </c>
      <c r="G115" s="55"/>
      <c r="H115" s="242"/>
    </row>
    <row r="116" spans="2:8" s="237" customFormat="1" hidden="1" x14ac:dyDescent="0.2">
      <c r="B116" s="1943"/>
      <c r="C116" s="250"/>
      <c r="D116" s="244"/>
      <c r="E116" s="207"/>
      <c r="F116" s="252"/>
      <c r="G116" s="249">
        <v>0</v>
      </c>
      <c r="H116" s="249">
        <v>0</v>
      </c>
    </row>
    <row r="117" spans="2:8" s="237" customFormat="1" hidden="1" x14ac:dyDescent="0.2">
      <c r="B117" s="1943"/>
      <c r="C117" s="250"/>
      <c r="D117" s="244"/>
      <c r="E117" s="265"/>
      <c r="F117" s="252"/>
      <c r="G117" s="249">
        <v>0</v>
      </c>
      <c r="H117" s="249">
        <v>0</v>
      </c>
    </row>
    <row r="118" spans="2:8" s="237" customFormat="1" hidden="1" x14ac:dyDescent="0.2">
      <c r="C118" s="57" t="s">
        <v>140</v>
      </c>
      <c r="D118" s="120">
        <f>SUM(D116:D117)</f>
        <v>0</v>
      </c>
      <c r="E118" s="210">
        <v>0</v>
      </c>
      <c r="F118" s="252"/>
      <c r="G118" s="118"/>
      <c r="H118" s="249"/>
    </row>
    <row r="119" spans="2:8" s="237" customFormat="1" hidden="1" x14ac:dyDescent="0.2">
      <c r="B119" s="1943" t="s">
        <v>311</v>
      </c>
      <c r="C119" s="56"/>
      <c r="D119" s="56"/>
      <c r="E119" s="56"/>
      <c r="F119" s="54">
        <v>192488001.79415211</v>
      </c>
      <c r="G119" s="55"/>
      <c r="H119" s="242"/>
    </row>
    <row r="120" spans="2:8" s="237" customFormat="1" ht="30" hidden="1" x14ac:dyDescent="0.2">
      <c r="B120" s="1943"/>
      <c r="C120" s="250" t="s">
        <v>638</v>
      </c>
      <c r="D120" s="244"/>
      <c r="E120" s="207"/>
      <c r="F120" s="246"/>
      <c r="G120" s="253">
        <f>E120/$F$119</f>
        <v>0</v>
      </c>
      <c r="H120" s="245" t="e">
        <f>E120/$E$134</f>
        <v>#DIV/0!</v>
      </c>
    </row>
    <row r="121" spans="2:8" s="237" customFormat="1" hidden="1" x14ac:dyDescent="0.2">
      <c r="B121" s="1943"/>
      <c r="C121" s="250"/>
      <c r="D121" s="244"/>
      <c r="E121" s="265"/>
      <c r="F121" s="252"/>
      <c r="G121" s="249"/>
      <c r="H121" s="249"/>
    </row>
    <row r="122" spans="2:8" s="237" customFormat="1" hidden="1" x14ac:dyDescent="0.2">
      <c r="B122" s="1114"/>
      <c r="C122" s="57" t="s">
        <v>140</v>
      </c>
      <c r="D122" s="1109">
        <f>SUM(D120:D121)</f>
        <v>0</v>
      </c>
      <c r="E122" s="1110">
        <f>SUM(E120:E121)</f>
        <v>0</v>
      </c>
      <c r="F122" s="1111"/>
      <c r="G122" s="1112"/>
      <c r="H122" s="1112"/>
    </row>
    <row r="123" spans="2:8" s="237" customFormat="1" hidden="1" x14ac:dyDescent="0.2">
      <c r="B123" s="1114"/>
      <c r="C123" s="1113"/>
      <c r="D123" s="1109"/>
      <c r="E123" s="1110"/>
      <c r="F123" s="1111"/>
      <c r="G123" s="1112"/>
      <c r="H123" s="1112"/>
    </row>
    <row r="124" spans="2:8" s="237" customFormat="1" hidden="1" x14ac:dyDescent="0.2">
      <c r="B124" s="1943" t="s">
        <v>340</v>
      </c>
      <c r="C124" s="56"/>
      <c r="D124" s="56"/>
      <c r="E124" s="56"/>
      <c r="F124" s="54">
        <v>161374864.7478717</v>
      </c>
      <c r="G124" s="55"/>
      <c r="H124" s="242"/>
    </row>
    <row r="125" spans="2:8" s="237" customFormat="1" ht="30" hidden="1" x14ac:dyDescent="0.2">
      <c r="B125" s="1943"/>
      <c r="C125" s="250" t="s">
        <v>617</v>
      </c>
      <c r="D125" s="244"/>
      <c r="E125" s="207"/>
      <c r="F125" s="252"/>
      <c r="G125" s="253">
        <f>E125/F124</f>
        <v>0</v>
      </c>
      <c r="H125" s="245" t="e">
        <f>E125/$E$134</f>
        <v>#DIV/0!</v>
      </c>
    </row>
    <row r="126" spans="2:8" s="237" customFormat="1" hidden="1" x14ac:dyDescent="0.2">
      <c r="B126" s="1943"/>
      <c r="C126" s="250"/>
      <c r="D126" s="244"/>
      <c r="E126" s="265"/>
      <c r="F126" s="252"/>
      <c r="G126" s="249"/>
      <c r="H126" s="249"/>
    </row>
    <row r="127" spans="2:8" s="237" customFormat="1" hidden="1" x14ac:dyDescent="0.2">
      <c r="C127" s="57" t="s">
        <v>140</v>
      </c>
      <c r="D127" s="120">
        <f>SUM(D125:D126)</f>
        <v>0</v>
      </c>
      <c r="E127" s="210">
        <f>SUM(E125:E126)</f>
        <v>0</v>
      </c>
      <c r="F127" s="252"/>
      <c r="G127" s="118"/>
      <c r="H127" s="249"/>
    </row>
    <row r="128" spans="2:8" s="237" customFormat="1" hidden="1" x14ac:dyDescent="0.2">
      <c r="C128" s="250"/>
      <c r="D128" s="244"/>
      <c r="E128" s="265"/>
      <c r="F128" s="252"/>
      <c r="G128" s="249"/>
      <c r="H128" s="249"/>
    </row>
    <row r="129" spans="2:14" s="237" customFormat="1" hidden="1" x14ac:dyDescent="0.2">
      <c r="B129" s="1943" t="s">
        <v>312</v>
      </c>
      <c r="C129" s="56"/>
      <c r="D129" s="56"/>
      <c r="E129" s="56"/>
      <c r="F129" s="54"/>
      <c r="G129" s="55"/>
      <c r="H129" s="242"/>
    </row>
    <row r="130" spans="2:14" s="237" customFormat="1" ht="45" hidden="1" x14ac:dyDescent="0.2">
      <c r="B130" s="1943"/>
      <c r="C130" s="250" t="s">
        <v>535</v>
      </c>
      <c r="D130" s="244">
        <v>0</v>
      </c>
      <c r="E130" s="1166"/>
      <c r="F130" s="252"/>
      <c r="G130" s="253" t="e">
        <f>E130/F129</f>
        <v>#DIV/0!</v>
      </c>
      <c r="H130" s="245" t="e">
        <f>E130/$E$134</f>
        <v>#DIV/0!</v>
      </c>
    </row>
    <row r="131" spans="2:14" s="237" customFormat="1" hidden="1" x14ac:dyDescent="0.2">
      <c r="B131" s="1943"/>
      <c r="C131" s="250"/>
      <c r="D131" s="244"/>
      <c r="E131" s="265"/>
      <c r="F131" s="252"/>
      <c r="G131" s="249">
        <v>0</v>
      </c>
      <c r="H131" s="249">
        <v>0</v>
      </c>
    </row>
    <row r="132" spans="2:14" s="237" customFormat="1" x14ac:dyDescent="0.2">
      <c r="C132" s="57"/>
      <c r="D132" s="120"/>
      <c r="E132" s="210"/>
      <c r="F132" s="252"/>
      <c r="G132" s="118"/>
      <c r="H132" s="249"/>
    </row>
    <row r="133" spans="2:14" s="237" customFormat="1" x14ac:dyDescent="0.2">
      <c r="C133" s="286" t="s">
        <v>29</v>
      </c>
      <c r="D133" s="287">
        <f>D19+D42+D47+D52+D57+D64+D80+D94+D100+D105+D110+D118+D132+D127+D122</f>
        <v>498</v>
      </c>
      <c r="E133" s="288">
        <f>E19+E42+E47+E52+E57+E64+E80+E94+E100+E105+E110+E118+E132+E127+E122</f>
        <v>27420476395.990002</v>
      </c>
      <c r="F133" s="693"/>
      <c r="G133" s="692"/>
      <c r="H133" s="257"/>
    </row>
    <row r="134" spans="2:14" s="237" customFormat="1" x14ac:dyDescent="0.2">
      <c r="C134" s="1950" t="s">
        <v>168</v>
      </c>
      <c r="D134" s="1950"/>
      <c r="E134" s="269"/>
      <c r="F134" s="259"/>
      <c r="G134" s="681"/>
      <c r="H134" s="257"/>
    </row>
    <row r="138" spans="2:14" x14ac:dyDescent="0.2">
      <c r="G138" s="681"/>
    </row>
    <row r="139" spans="2:14" x14ac:dyDescent="0.2">
      <c r="G139" s="681"/>
    </row>
    <row r="140" spans="2:14" x14ac:dyDescent="0.2">
      <c r="F140" s="1445"/>
      <c r="G140" s="1428"/>
    </row>
    <row r="141" spans="2:14" x14ac:dyDescent="0.2">
      <c r="E141" s="681"/>
      <c r="F141" s="1491"/>
    </row>
    <row r="142" spans="2:14" x14ac:dyDescent="0.2">
      <c r="F142" s="1491"/>
    </row>
    <row r="143" spans="2:14" x14ac:dyDescent="0.2">
      <c r="E143" s="1445"/>
    </row>
    <row r="144" spans="2:14" x14ac:dyDescent="0.2">
      <c r="E144" s="257"/>
      <c r="F144" s="238"/>
      <c r="G144" s="261"/>
      <c r="H144" s="260"/>
      <c r="I144" s="251"/>
      <c r="J144" s="258"/>
      <c r="L144" s="238"/>
      <c r="M144" s="238"/>
      <c r="N144" s="238"/>
    </row>
    <row r="145" spans="5:14" x14ac:dyDescent="0.2">
      <c r="E145" s="257"/>
      <c r="F145" s="238"/>
      <c r="G145" s="261"/>
      <c r="H145" s="260"/>
      <c r="I145" s="251"/>
      <c r="J145" s="258"/>
      <c r="L145" s="238"/>
      <c r="M145" s="238"/>
      <c r="N145" s="238"/>
    </row>
    <row r="146" spans="5:14" x14ac:dyDescent="0.2">
      <c r="E146" s="257"/>
      <c r="F146" s="238"/>
      <c r="G146" s="261"/>
      <c r="H146" s="260"/>
      <c r="I146" s="251"/>
      <c r="J146" s="258"/>
      <c r="L146" s="238"/>
      <c r="M146" s="238"/>
      <c r="N146" s="238"/>
    </row>
    <row r="147" spans="5:14" x14ac:dyDescent="0.2">
      <c r="E147" s="257"/>
      <c r="F147" s="238"/>
      <c r="G147" s="261"/>
      <c r="H147" s="260"/>
      <c r="I147" s="251"/>
      <c r="J147" s="258"/>
      <c r="L147" s="238"/>
      <c r="M147" s="238"/>
      <c r="N147" s="238"/>
    </row>
    <row r="148" spans="5:14" x14ac:dyDescent="0.2">
      <c r="E148" s="257"/>
      <c r="F148" s="238"/>
      <c r="G148" s="261"/>
      <c r="H148" s="260"/>
      <c r="I148" s="251"/>
      <c r="J148" s="258"/>
      <c r="L148" s="238"/>
      <c r="M148" s="238"/>
      <c r="N148" s="238"/>
    </row>
  </sheetData>
  <mergeCells count="22">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 ref="B5:H5"/>
    <mergeCell ref="B8:B18"/>
    <mergeCell ref="B44:B46"/>
    <mergeCell ref="B21:B38"/>
    <mergeCell ref="B82:B91"/>
    <mergeCell ref="B66:B79"/>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zoomScale="80" zoomScaleNormal="80" zoomScaleSheetLayoutView="70" zoomScalePageLayoutView="70" workbookViewId="0">
      <selection activeCell="A4" sqref="A4"/>
    </sheetView>
  </sheetViews>
  <sheetFormatPr baseColWidth="10" defaultColWidth="10.7109375" defaultRowHeight="15" x14ac:dyDescent="0.2"/>
  <cols>
    <col min="1" max="1" width="14.28515625" style="1233" customWidth="1"/>
    <col min="2" max="2" width="33.140625" style="1234" bestFit="1" customWidth="1"/>
    <col min="3" max="3" width="17.85546875" style="1233" bestFit="1" customWidth="1"/>
    <col min="4" max="4" width="35.85546875" style="1233" bestFit="1" customWidth="1"/>
    <col min="5" max="5" width="17.140625" style="1233" customWidth="1"/>
    <col min="6" max="6" width="18.28515625" style="1235" customWidth="1"/>
    <col min="7" max="7" width="33.140625" style="1235" bestFit="1" customWidth="1"/>
    <col min="8" max="8" width="17.42578125" style="1233" customWidth="1"/>
    <col min="9" max="9" width="20.7109375" style="1233" customWidth="1"/>
    <col min="10" max="10" width="19.5703125" style="1371" customWidth="1"/>
    <col min="11" max="11" width="89.140625" style="1237" bestFit="1" customWidth="1"/>
    <col min="12" max="12" width="21" style="1226" customWidth="1"/>
    <col min="13" max="13" width="52.7109375" style="1226" customWidth="1"/>
    <col min="14" max="16384" width="10.7109375" style="1226"/>
  </cols>
  <sheetData>
    <row r="1" spans="1:13" s="332" customFormat="1" ht="12.75" customHeight="1" x14ac:dyDescent="0.2">
      <c r="A1" s="1939" t="s">
        <v>0</v>
      </c>
      <c r="B1" s="1939"/>
      <c r="C1" s="1939"/>
      <c r="D1" s="1939"/>
      <c r="E1" s="1939"/>
      <c r="F1" s="1939"/>
      <c r="G1" s="1939"/>
      <c r="H1" s="1939"/>
      <c r="I1" s="1939"/>
      <c r="J1" s="1939"/>
      <c r="K1" s="1939"/>
      <c r="L1" s="529"/>
      <c r="M1" s="529"/>
    </row>
    <row r="2" spans="1:13" s="332" customFormat="1" ht="12.75" customHeight="1" x14ac:dyDescent="0.2">
      <c r="A2" s="1939" t="s">
        <v>414</v>
      </c>
      <c r="B2" s="1939"/>
      <c r="C2" s="1939"/>
      <c r="D2" s="1939"/>
      <c r="E2" s="1939"/>
      <c r="F2" s="1939"/>
      <c r="G2" s="1939"/>
      <c r="H2" s="1939"/>
      <c r="I2" s="1939"/>
      <c r="J2" s="1939"/>
      <c r="K2" s="1939"/>
      <c r="L2" s="529"/>
      <c r="M2" s="529"/>
    </row>
    <row r="3" spans="1:13" s="332" customFormat="1" ht="12.75" customHeight="1" x14ac:dyDescent="0.2">
      <c r="A3" s="1939" t="s">
        <v>1610</v>
      </c>
      <c r="B3" s="1939"/>
      <c r="C3" s="1939"/>
      <c r="D3" s="1939"/>
      <c r="E3" s="1939"/>
      <c r="F3" s="1939"/>
      <c r="G3" s="1939"/>
      <c r="H3" s="1939"/>
      <c r="I3" s="1939"/>
      <c r="J3" s="1939"/>
      <c r="K3" s="1939"/>
      <c r="L3" s="529"/>
      <c r="M3" s="529"/>
    </row>
    <row r="4" spans="1:13" s="332" customFormat="1" ht="11.1" customHeight="1" x14ac:dyDescent="0.2">
      <c r="A4" s="1089"/>
      <c r="B4" s="1089"/>
      <c r="C4" s="1089"/>
      <c r="D4" s="1089"/>
      <c r="E4" s="1089"/>
      <c r="F4" s="1089"/>
      <c r="G4" s="1089"/>
      <c r="H4" s="1089"/>
      <c r="I4" s="1089"/>
      <c r="J4" s="1089"/>
      <c r="K4" s="1089"/>
      <c r="L4" s="530"/>
    </row>
    <row r="5" spans="1:13" s="1300" customFormat="1" ht="43.5" customHeight="1" x14ac:dyDescent="0.2">
      <c r="A5" s="2021" t="s">
        <v>415</v>
      </c>
      <c r="B5" s="2022"/>
      <c r="C5" s="2022"/>
      <c r="D5" s="2022"/>
      <c r="E5" s="2022"/>
      <c r="F5" s="2022"/>
      <c r="G5" s="2022"/>
      <c r="H5" s="2022"/>
      <c r="I5" s="2022"/>
      <c r="J5" s="2022"/>
      <c r="K5" s="2022"/>
      <c r="L5" s="1299"/>
      <c r="M5" s="1299"/>
    </row>
    <row r="6" spans="1:13" ht="6.6" customHeight="1" x14ac:dyDescent="0.2">
      <c r="A6" s="1227"/>
      <c r="B6" s="1228"/>
      <c r="C6" s="1227"/>
      <c r="D6" s="1227"/>
      <c r="E6" s="1227"/>
      <c r="F6" s="1229"/>
      <c r="G6" s="1229"/>
      <c r="H6" s="1227"/>
      <c r="I6" s="1227"/>
      <c r="J6" s="1370"/>
      <c r="K6" s="1231"/>
    </row>
    <row r="7" spans="1:13" ht="31.5" x14ac:dyDescent="0.2">
      <c r="A7" s="1297" t="s">
        <v>540</v>
      </c>
      <c r="B7" s="1297" t="s">
        <v>631</v>
      </c>
      <c r="C7" s="1297" t="s">
        <v>62</v>
      </c>
      <c r="D7" s="1297" t="s">
        <v>804</v>
      </c>
      <c r="E7" s="1297" t="s">
        <v>128</v>
      </c>
      <c r="F7" s="1297" t="s">
        <v>517</v>
      </c>
      <c r="G7" s="1297" t="s">
        <v>273</v>
      </c>
      <c r="H7" s="1297" t="s">
        <v>632</v>
      </c>
      <c r="I7" s="1297" t="s">
        <v>633</v>
      </c>
      <c r="J7" s="1298" t="s">
        <v>634</v>
      </c>
      <c r="K7" s="1297" t="s">
        <v>635</v>
      </c>
    </row>
    <row r="8" spans="1:13" x14ac:dyDescent="0.2">
      <c r="A8" s="2015" t="s">
        <v>1502</v>
      </c>
      <c r="B8" s="2023" t="s">
        <v>1503</v>
      </c>
      <c r="C8" s="2024" t="s">
        <v>502</v>
      </c>
      <c r="D8" s="2024" t="s">
        <v>1504</v>
      </c>
      <c r="E8" s="2025" t="s">
        <v>1505</v>
      </c>
      <c r="F8" s="2024">
        <v>31</v>
      </c>
      <c r="G8" s="2025" t="s">
        <v>1506</v>
      </c>
      <c r="H8" s="2026">
        <v>931700000</v>
      </c>
      <c r="I8" s="2026">
        <f>+H8/F8</f>
        <v>30054838.709677421</v>
      </c>
      <c r="J8" s="1725">
        <v>44935</v>
      </c>
      <c r="K8" s="1726" t="s">
        <v>1507</v>
      </c>
    </row>
    <row r="9" spans="1:13" x14ac:dyDescent="0.2">
      <c r="A9" s="2015"/>
      <c r="B9" s="2023"/>
      <c r="C9" s="2024"/>
      <c r="D9" s="2024"/>
      <c r="E9" s="2025"/>
      <c r="F9" s="2024"/>
      <c r="G9" s="2025"/>
      <c r="H9" s="2026"/>
      <c r="I9" s="2026"/>
      <c r="J9" s="1725">
        <v>44950</v>
      </c>
      <c r="K9" s="1726" t="s">
        <v>1508</v>
      </c>
    </row>
    <row r="10" spans="1:13" x14ac:dyDescent="0.2">
      <c r="A10" s="2015"/>
      <c r="B10" s="2023"/>
      <c r="C10" s="2024"/>
      <c r="D10" s="2024"/>
      <c r="E10" s="2025"/>
      <c r="F10" s="2024"/>
      <c r="G10" s="2025"/>
      <c r="H10" s="2026"/>
      <c r="I10" s="2026"/>
      <c r="J10" s="1725">
        <v>44950</v>
      </c>
      <c r="K10" s="1726" t="s">
        <v>1509</v>
      </c>
    </row>
    <row r="11" spans="1:13" x14ac:dyDescent="0.2">
      <c r="A11" s="2015"/>
      <c r="B11" s="2023"/>
      <c r="C11" s="2024"/>
      <c r="D11" s="2024"/>
      <c r="E11" s="2025"/>
      <c r="F11" s="2024"/>
      <c r="G11" s="2025"/>
      <c r="H11" s="2026"/>
      <c r="I11" s="2026"/>
      <c r="J11" s="1725">
        <v>44973</v>
      </c>
      <c r="K11" s="1726" t="s">
        <v>1510</v>
      </c>
    </row>
    <row r="12" spans="1:13" x14ac:dyDescent="0.2">
      <c r="A12" s="2015"/>
      <c r="B12" s="2023"/>
      <c r="C12" s="2024"/>
      <c r="D12" s="2024"/>
      <c r="E12" s="2025"/>
      <c r="F12" s="2024"/>
      <c r="G12" s="2025"/>
      <c r="H12" s="2026"/>
      <c r="I12" s="2026"/>
      <c r="J12" s="1725">
        <v>44994</v>
      </c>
      <c r="K12" s="1726" t="s">
        <v>1511</v>
      </c>
    </row>
    <row r="13" spans="1:13" x14ac:dyDescent="0.2">
      <c r="A13" s="2015"/>
      <c r="B13" s="2023"/>
      <c r="C13" s="2024"/>
      <c r="D13" s="2024"/>
      <c r="E13" s="2025"/>
      <c r="F13" s="2024"/>
      <c r="G13" s="2025"/>
      <c r="H13" s="2026"/>
      <c r="I13" s="2026"/>
      <c r="J13" s="1725">
        <v>45042</v>
      </c>
      <c r="K13" s="1726" t="s">
        <v>1512</v>
      </c>
    </row>
    <row r="14" spans="1:13" x14ac:dyDescent="0.2">
      <c r="A14" s="2015"/>
      <c r="B14" s="2023"/>
      <c r="C14" s="2024"/>
      <c r="D14" s="2024"/>
      <c r="E14" s="2025"/>
      <c r="F14" s="2024"/>
      <c r="G14" s="2025"/>
      <c r="H14" s="2026"/>
      <c r="I14" s="2026"/>
      <c r="J14" s="1725">
        <v>45042</v>
      </c>
      <c r="K14" s="1726" t="s">
        <v>1511</v>
      </c>
    </row>
    <row r="15" spans="1:13" x14ac:dyDescent="0.2">
      <c r="A15" s="2015"/>
      <c r="B15" s="2023"/>
      <c r="C15" s="2024"/>
      <c r="D15" s="2024"/>
      <c r="E15" s="2025"/>
      <c r="F15" s="2024"/>
      <c r="G15" s="2025"/>
      <c r="H15" s="2026"/>
      <c r="I15" s="2026"/>
      <c r="J15" s="1725">
        <v>45069</v>
      </c>
      <c r="K15" s="1726" t="s">
        <v>1513</v>
      </c>
    </row>
    <row r="16" spans="1:13" x14ac:dyDescent="0.2">
      <c r="A16" s="2015"/>
      <c r="B16" s="2023"/>
      <c r="C16" s="2024"/>
      <c r="D16" s="2024"/>
      <c r="E16" s="2025"/>
      <c r="F16" s="2024"/>
      <c r="G16" s="2025"/>
      <c r="H16" s="2026"/>
      <c r="I16" s="2026"/>
      <c r="J16" s="1725">
        <v>45082</v>
      </c>
      <c r="K16" s="1726" t="s">
        <v>1514</v>
      </c>
    </row>
    <row r="17" spans="1:11" x14ac:dyDescent="0.2">
      <c r="A17" s="2015"/>
      <c r="B17" s="2023"/>
      <c r="C17" s="2024"/>
      <c r="D17" s="2024"/>
      <c r="E17" s="2025"/>
      <c r="F17" s="2024"/>
      <c r="G17" s="2025"/>
      <c r="H17" s="2026"/>
      <c r="I17" s="2026"/>
      <c r="J17" s="1725">
        <v>45114</v>
      </c>
      <c r="K17" s="1726" t="s">
        <v>1515</v>
      </c>
    </row>
    <row r="18" spans="1:11" x14ac:dyDescent="0.2">
      <c r="A18" s="2015"/>
      <c r="B18" s="2023"/>
      <c r="C18" s="2024"/>
      <c r="D18" s="2024"/>
      <c r="E18" s="2025"/>
      <c r="F18" s="2024"/>
      <c r="G18" s="2025"/>
      <c r="H18" s="2026"/>
      <c r="I18" s="2026"/>
      <c r="J18" s="1725">
        <v>45155</v>
      </c>
      <c r="K18" s="1726" t="s">
        <v>1512</v>
      </c>
    </row>
    <row r="19" spans="1:11" x14ac:dyDescent="0.2">
      <c r="A19" s="2015"/>
      <c r="B19" s="2023"/>
      <c r="C19" s="2024"/>
      <c r="D19" s="2024"/>
      <c r="E19" s="2025"/>
      <c r="F19" s="2024"/>
      <c r="G19" s="2025"/>
      <c r="H19" s="2026"/>
      <c r="I19" s="2026"/>
      <c r="J19" s="1725">
        <v>45204</v>
      </c>
      <c r="K19" s="1726" t="s">
        <v>1516</v>
      </c>
    </row>
    <row r="20" spans="1:11" x14ac:dyDescent="0.2">
      <c r="A20" s="2015"/>
      <c r="B20" s="2023"/>
      <c r="C20" s="2024"/>
      <c r="D20" s="2024"/>
      <c r="E20" s="2025"/>
      <c r="F20" s="2024"/>
      <c r="G20" s="2025"/>
      <c r="H20" s="2026"/>
      <c r="I20" s="2026"/>
      <c r="J20" s="1725">
        <v>45211</v>
      </c>
      <c r="K20" s="1726" t="s">
        <v>1517</v>
      </c>
    </row>
    <row r="21" spans="1:11" x14ac:dyDescent="0.2">
      <c r="A21" s="2015"/>
      <c r="B21" s="2023"/>
      <c r="C21" s="2024"/>
      <c r="D21" s="2024"/>
      <c r="E21" s="2025"/>
      <c r="F21" s="2024"/>
      <c r="G21" s="2025"/>
      <c r="H21" s="2026"/>
      <c r="I21" s="2026"/>
      <c r="J21" s="1725">
        <v>45216</v>
      </c>
      <c r="K21" s="1726" t="s">
        <v>1518</v>
      </c>
    </row>
    <row r="22" spans="1:11" x14ac:dyDescent="0.2">
      <c r="A22" s="2015"/>
      <c r="B22" s="2023"/>
      <c r="C22" s="2024"/>
      <c r="D22" s="2024"/>
      <c r="E22" s="2025"/>
      <c r="F22" s="2024"/>
      <c r="G22" s="2025"/>
      <c r="H22" s="2026"/>
      <c r="I22" s="2026"/>
      <c r="J22" s="1725">
        <v>45226</v>
      </c>
      <c r="K22" s="1726" t="s">
        <v>1519</v>
      </c>
    </row>
    <row r="23" spans="1:11" x14ac:dyDescent="0.2">
      <c r="A23" s="2015"/>
      <c r="B23" s="2023"/>
      <c r="C23" s="2024"/>
      <c r="D23" s="2024"/>
      <c r="E23" s="2025"/>
      <c r="F23" s="2024"/>
      <c r="G23" s="2025"/>
      <c r="H23" s="2026"/>
      <c r="I23" s="2026"/>
      <c r="J23" s="1725">
        <v>45226</v>
      </c>
      <c r="K23" s="1726" t="s">
        <v>1520</v>
      </c>
    </row>
    <row r="24" spans="1:11" x14ac:dyDescent="0.2">
      <c r="A24" s="2015"/>
      <c r="B24" s="2023"/>
      <c r="C24" s="2024"/>
      <c r="D24" s="2024"/>
      <c r="E24" s="2025"/>
      <c r="F24" s="2024"/>
      <c r="G24" s="2025"/>
      <c r="H24" s="2026"/>
      <c r="I24" s="2026"/>
      <c r="J24" s="1725">
        <v>45394</v>
      </c>
      <c r="K24" s="1726" t="s">
        <v>1511</v>
      </c>
    </row>
    <row r="25" spans="1:11" x14ac:dyDescent="0.2">
      <c r="A25" s="2015"/>
      <c r="B25" s="2023"/>
      <c r="C25" s="2024"/>
      <c r="D25" s="2024"/>
      <c r="E25" s="2025"/>
      <c r="F25" s="2024"/>
      <c r="G25" s="2025"/>
      <c r="H25" s="2026"/>
      <c r="I25" s="2026"/>
      <c r="J25" s="1725">
        <v>45426</v>
      </c>
      <c r="K25" s="1726" t="s">
        <v>1521</v>
      </c>
    </row>
    <row r="26" spans="1:11" x14ac:dyDescent="0.2">
      <c r="A26" s="2015"/>
      <c r="B26" s="2023"/>
      <c r="C26" s="2024"/>
      <c r="D26" s="2024"/>
      <c r="E26" s="2025"/>
      <c r="F26" s="2024"/>
      <c r="G26" s="2025"/>
      <c r="H26" s="2026"/>
      <c r="I26" s="2026"/>
      <c r="J26" s="1725">
        <v>45476</v>
      </c>
      <c r="K26" s="1726" t="s">
        <v>1522</v>
      </c>
    </row>
    <row r="27" spans="1:11" x14ac:dyDescent="0.2">
      <c r="A27" s="2015"/>
      <c r="B27" s="2023"/>
      <c r="C27" s="2024"/>
      <c r="D27" s="2024"/>
      <c r="E27" s="2025"/>
      <c r="F27" s="2024"/>
      <c r="G27" s="2025"/>
      <c r="H27" s="2026"/>
      <c r="I27" s="2026"/>
      <c r="J27" s="1725">
        <v>45483</v>
      </c>
      <c r="K27" s="1727" t="s">
        <v>1523</v>
      </c>
    </row>
    <row r="28" spans="1:11" x14ac:dyDescent="0.2">
      <c r="A28" s="2015"/>
      <c r="B28" s="2023"/>
      <c r="C28" s="2024"/>
      <c r="D28" s="2024"/>
      <c r="E28" s="2025"/>
      <c r="F28" s="2024"/>
      <c r="G28" s="2025"/>
      <c r="H28" s="2026"/>
      <c r="I28" s="2026"/>
      <c r="J28" s="1725">
        <v>45534</v>
      </c>
      <c r="K28" s="1728" t="s">
        <v>1524</v>
      </c>
    </row>
    <row r="29" spans="1:11" x14ac:dyDescent="0.2">
      <c r="A29" s="2015"/>
      <c r="B29" s="2023"/>
      <c r="C29" s="2024"/>
      <c r="D29" s="2024"/>
      <c r="E29" s="2025"/>
      <c r="F29" s="2024"/>
      <c r="G29" s="2025"/>
      <c r="H29" s="2026"/>
      <c r="I29" s="2026"/>
      <c r="J29" s="1725">
        <v>45559</v>
      </c>
      <c r="K29" s="1728" t="s">
        <v>1525</v>
      </c>
    </row>
    <row r="30" spans="1:11" x14ac:dyDescent="0.2">
      <c r="A30" s="2015"/>
      <c r="B30" s="2023"/>
      <c r="C30" s="2024"/>
      <c r="D30" s="2024"/>
      <c r="E30" s="2025"/>
      <c r="F30" s="2024"/>
      <c r="G30" s="2025"/>
      <c r="H30" s="2026"/>
      <c r="I30" s="2026"/>
      <c r="J30" s="1725">
        <v>45602</v>
      </c>
      <c r="K30" s="1728" t="s">
        <v>1524</v>
      </c>
    </row>
    <row r="31" spans="1:11" x14ac:dyDescent="0.2">
      <c r="A31" s="2015"/>
      <c r="B31" s="2023"/>
      <c r="C31" s="2024"/>
      <c r="D31" s="2024"/>
      <c r="E31" s="2025"/>
      <c r="F31" s="2024"/>
      <c r="G31" s="2025"/>
      <c r="H31" s="2026"/>
      <c r="I31" s="2026"/>
      <c r="J31" s="1725">
        <v>46021</v>
      </c>
      <c r="K31" s="1726" t="s">
        <v>1511</v>
      </c>
    </row>
    <row r="32" spans="1:11" x14ac:dyDescent="0.2">
      <c r="A32" s="2015"/>
      <c r="B32" s="2023"/>
      <c r="C32" s="2024"/>
      <c r="D32" s="2024"/>
      <c r="E32" s="2025"/>
      <c r="F32" s="2024"/>
      <c r="G32" s="2025"/>
      <c r="H32" s="2026"/>
      <c r="I32" s="2026"/>
      <c r="J32" s="1725">
        <v>45685</v>
      </c>
      <c r="K32" s="1727" t="s">
        <v>1526</v>
      </c>
    </row>
    <row r="33" spans="1:11" x14ac:dyDescent="0.2">
      <c r="A33" s="2015"/>
      <c r="B33" s="2023"/>
      <c r="C33" s="2024"/>
      <c r="D33" s="2024"/>
      <c r="E33" s="2025"/>
      <c r="F33" s="2024"/>
      <c r="G33" s="2025"/>
      <c r="H33" s="2026"/>
      <c r="I33" s="2026"/>
      <c r="J33" s="1729">
        <v>45716</v>
      </c>
      <c r="K33" s="1727" t="s">
        <v>1527</v>
      </c>
    </row>
    <row r="34" spans="1:11" x14ac:dyDescent="0.2">
      <c r="A34" s="2015"/>
      <c r="B34" s="2023"/>
      <c r="C34" s="2024"/>
      <c r="D34" s="2024"/>
      <c r="E34" s="2025"/>
      <c r="F34" s="2024"/>
      <c r="G34" s="2025"/>
      <c r="H34" s="2026"/>
      <c r="I34" s="2026"/>
      <c r="J34" s="1729">
        <v>45747</v>
      </c>
      <c r="K34" s="1727" t="s">
        <v>1524</v>
      </c>
    </row>
    <row r="35" spans="1:11" x14ac:dyDescent="0.2">
      <c r="A35" s="2015"/>
      <c r="B35" s="2023"/>
      <c r="C35" s="2024"/>
      <c r="D35" s="2024"/>
      <c r="E35" s="2025"/>
      <c r="F35" s="2024"/>
      <c r="G35" s="2025"/>
      <c r="H35" s="2026"/>
      <c r="I35" s="2026"/>
      <c r="J35" s="1729">
        <v>45776</v>
      </c>
      <c r="K35" s="1727" t="s">
        <v>1528</v>
      </c>
    </row>
    <row r="36" spans="1:11" x14ac:dyDescent="0.2">
      <c r="A36" s="2015"/>
      <c r="B36" s="2023"/>
      <c r="C36" s="2024"/>
      <c r="D36" s="2024"/>
      <c r="E36" s="2025"/>
      <c r="F36" s="2024"/>
      <c r="G36" s="2025"/>
      <c r="H36" s="2026"/>
      <c r="I36" s="2026"/>
      <c r="J36" s="1729">
        <v>45798</v>
      </c>
      <c r="K36" s="1727" t="s">
        <v>1529</v>
      </c>
    </row>
    <row r="37" spans="1:11" x14ac:dyDescent="0.2">
      <c r="A37" s="2015"/>
      <c r="B37" s="2023"/>
      <c r="C37" s="2024"/>
      <c r="D37" s="2024"/>
      <c r="E37" s="2025"/>
      <c r="F37" s="2024"/>
      <c r="G37" s="2025"/>
      <c r="H37" s="2026"/>
      <c r="I37" s="2026"/>
      <c r="J37" s="1729">
        <v>45922</v>
      </c>
      <c r="K37" s="1726" t="s">
        <v>1521</v>
      </c>
    </row>
    <row r="38" spans="1:11" x14ac:dyDescent="0.2">
      <c r="A38" s="2015"/>
      <c r="B38" s="2023"/>
      <c r="C38" s="2024"/>
      <c r="D38" s="2024"/>
      <c r="E38" s="2025"/>
      <c r="F38" s="2024"/>
      <c r="G38" s="2025"/>
      <c r="H38" s="2026"/>
      <c r="I38" s="2026"/>
      <c r="J38" s="1729">
        <v>45975</v>
      </c>
      <c r="K38" s="1727" t="s">
        <v>1530</v>
      </c>
    </row>
    <row r="39" spans="1:11" x14ac:dyDescent="0.25">
      <c r="A39" s="2018" t="s">
        <v>1502</v>
      </c>
      <c r="B39" s="2018" t="s">
        <v>1531</v>
      </c>
      <c r="C39" s="2009" t="s">
        <v>177</v>
      </c>
      <c r="D39" s="2009" t="s">
        <v>1532</v>
      </c>
      <c r="E39" s="2009" t="s">
        <v>1505</v>
      </c>
      <c r="F39" s="2009">
        <v>25</v>
      </c>
      <c r="G39" s="2009" t="s">
        <v>1533</v>
      </c>
      <c r="H39" s="2012">
        <v>503000000</v>
      </c>
      <c r="I39" s="2012">
        <f>H39/F39</f>
        <v>20120000</v>
      </c>
      <c r="J39" s="1730">
        <v>45323</v>
      </c>
      <c r="K39" s="1731" t="s">
        <v>1507</v>
      </c>
    </row>
    <row r="40" spans="1:11" x14ac:dyDescent="0.25">
      <c r="A40" s="2019"/>
      <c r="B40" s="2019"/>
      <c r="C40" s="2010"/>
      <c r="D40" s="2010"/>
      <c r="E40" s="2010"/>
      <c r="F40" s="2010"/>
      <c r="G40" s="2010"/>
      <c r="H40" s="2013"/>
      <c r="I40" s="2013"/>
      <c r="J40" s="1730">
        <v>45323</v>
      </c>
      <c r="K40" s="1731" t="s">
        <v>1509</v>
      </c>
    </row>
    <row r="41" spans="1:11" x14ac:dyDescent="0.25">
      <c r="A41" s="2019"/>
      <c r="B41" s="2019"/>
      <c r="C41" s="2010"/>
      <c r="D41" s="2010"/>
      <c r="E41" s="2010"/>
      <c r="F41" s="2010"/>
      <c r="G41" s="2010"/>
      <c r="H41" s="2013"/>
      <c r="I41" s="2013"/>
      <c r="J41" s="1730">
        <v>45330</v>
      </c>
      <c r="K41" s="1731" t="s">
        <v>1510</v>
      </c>
    </row>
    <row r="42" spans="1:11" x14ac:dyDescent="0.25">
      <c r="A42" s="2019"/>
      <c r="B42" s="2019"/>
      <c r="C42" s="2010"/>
      <c r="D42" s="2010"/>
      <c r="E42" s="2010"/>
      <c r="F42" s="2010"/>
      <c r="G42" s="2010"/>
      <c r="H42" s="2013"/>
      <c r="I42" s="2013"/>
      <c r="J42" s="1730">
        <v>45386</v>
      </c>
      <c r="K42" s="1731" t="s">
        <v>1534</v>
      </c>
    </row>
    <row r="43" spans="1:11" x14ac:dyDescent="0.25">
      <c r="A43" s="2019"/>
      <c r="B43" s="2019"/>
      <c r="C43" s="2010"/>
      <c r="D43" s="2010"/>
      <c r="E43" s="2010"/>
      <c r="F43" s="2010"/>
      <c r="G43" s="2010"/>
      <c r="H43" s="2013"/>
      <c r="I43" s="2013"/>
      <c r="J43" s="1730">
        <v>45404</v>
      </c>
      <c r="K43" s="1731" t="s">
        <v>1535</v>
      </c>
    </row>
    <row r="44" spans="1:11" x14ac:dyDescent="0.25">
      <c r="A44" s="2019"/>
      <c r="B44" s="2019"/>
      <c r="C44" s="2010"/>
      <c r="D44" s="2010"/>
      <c r="E44" s="2010"/>
      <c r="F44" s="2010"/>
      <c r="G44" s="2010"/>
      <c r="H44" s="2013"/>
      <c r="I44" s="2013"/>
      <c r="J44" s="1730">
        <v>45448</v>
      </c>
      <c r="K44" s="1732" t="s">
        <v>1521</v>
      </c>
    </row>
    <row r="45" spans="1:11" x14ac:dyDescent="0.25">
      <c r="A45" s="2019"/>
      <c r="B45" s="2019"/>
      <c r="C45" s="2010"/>
      <c r="D45" s="2010"/>
      <c r="E45" s="2010"/>
      <c r="F45" s="2010"/>
      <c r="G45" s="2010"/>
      <c r="H45" s="2013"/>
      <c r="I45" s="2013"/>
      <c r="J45" s="1730">
        <v>45386</v>
      </c>
      <c r="K45" s="1731" t="s">
        <v>1534</v>
      </c>
    </row>
    <row r="46" spans="1:11" x14ac:dyDescent="0.25">
      <c r="A46" s="2019"/>
      <c r="B46" s="2019"/>
      <c r="C46" s="2010"/>
      <c r="D46" s="2010"/>
      <c r="E46" s="2010"/>
      <c r="F46" s="2010"/>
      <c r="G46" s="2010"/>
      <c r="H46" s="2013"/>
      <c r="I46" s="2013"/>
      <c r="J46" s="1730">
        <v>45510</v>
      </c>
      <c r="K46" s="1731" t="s">
        <v>1536</v>
      </c>
    </row>
    <row r="47" spans="1:11" x14ac:dyDescent="0.25">
      <c r="A47" s="2019"/>
      <c r="B47" s="2019"/>
      <c r="C47" s="2010"/>
      <c r="D47" s="2010"/>
      <c r="E47" s="2010"/>
      <c r="F47" s="2010"/>
      <c r="G47" s="2010"/>
      <c r="H47" s="2013"/>
      <c r="I47" s="2013"/>
      <c r="J47" s="1730">
        <v>45518</v>
      </c>
      <c r="K47" s="1731" t="s">
        <v>1537</v>
      </c>
    </row>
    <row r="48" spans="1:11" x14ac:dyDescent="0.25">
      <c r="A48" s="2019"/>
      <c r="B48" s="2019"/>
      <c r="C48" s="2010"/>
      <c r="D48" s="2010"/>
      <c r="E48" s="2010"/>
      <c r="F48" s="2010"/>
      <c r="G48" s="2010"/>
      <c r="H48" s="2013"/>
      <c r="I48" s="2013"/>
      <c r="J48" s="1730">
        <v>45556</v>
      </c>
      <c r="K48" s="1731" t="s">
        <v>1525</v>
      </c>
    </row>
    <row r="49" spans="1:11" x14ac:dyDescent="0.25">
      <c r="A49" s="2019"/>
      <c r="B49" s="2019"/>
      <c r="C49" s="2010"/>
      <c r="D49" s="2010"/>
      <c r="E49" s="2010"/>
      <c r="F49" s="2010"/>
      <c r="G49" s="2010"/>
      <c r="H49" s="2013"/>
      <c r="I49" s="2013"/>
      <c r="J49" s="1730">
        <v>45565</v>
      </c>
      <c r="K49" s="1731" t="s">
        <v>1537</v>
      </c>
    </row>
    <row r="50" spans="1:11" x14ac:dyDescent="0.25">
      <c r="A50" s="2019"/>
      <c r="B50" s="2019"/>
      <c r="C50" s="2010"/>
      <c r="D50" s="2010"/>
      <c r="E50" s="2010"/>
      <c r="F50" s="2010"/>
      <c r="G50" s="2010"/>
      <c r="H50" s="2013"/>
      <c r="I50" s="2013"/>
      <c r="J50" s="1730">
        <v>45595</v>
      </c>
      <c r="K50" s="1731" t="s">
        <v>1525</v>
      </c>
    </row>
    <row r="51" spans="1:11" x14ac:dyDescent="0.2">
      <c r="A51" s="2019"/>
      <c r="B51" s="2019"/>
      <c r="C51" s="2010"/>
      <c r="D51" s="2010"/>
      <c r="E51" s="2010"/>
      <c r="F51" s="2010"/>
      <c r="G51" s="2010"/>
      <c r="H51" s="2013"/>
      <c r="I51" s="2013"/>
      <c r="J51" s="1733">
        <v>45625</v>
      </c>
      <c r="K51" s="1734" t="s">
        <v>1538</v>
      </c>
    </row>
    <row r="52" spans="1:11" x14ac:dyDescent="0.2">
      <c r="A52" s="2019"/>
      <c r="B52" s="2019"/>
      <c r="C52" s="2010"/>
      <c r="D52" s="2010"/>
      <c r="E52" s="2010"/>
      <c r="F52" s="2010"/>
      <c r="G52" s="2010"/>
      <c r="H52" s="2013"/>
      <c r="I52" s="2013"/>
      <c r="J52" s="1733">
        <v>45656</v>
      </c>
      <c r="K52" s="1731" t="s">
        <v>1524</v>
      </c>
    </row>
    <row r="53" spans="1:11" x14ac:dyDescent="0.2">
      <c r="A53" s="2019"/>
      <c r="B53" s="2019"/>
      <c r="C53" s="2010"/>
      <c r="D53" s="2010"/>
      <c r="E53" s="2010"/>
      <c r="F53" s="2010"/>
      <c r="G53" s="2010"/>
      <c r="H53" s="2013"/>
      <c r="I53" s="2013"/>
      <c r="J53" s="1733">
        <v>45688</v>
      </c>
      <c r="K53" s="1731" t="s">
        <v>1537</v>
      </c>
    </row>
    <row r="54" spans="1:11" x14ac:dyDescent="0.2">
      <c r="A54" s="2019"/>
      <c r="B54" s="2019"/>
      <c r="C54" s="2010"/>
      <c r="D54" s="2010"/>
      <c r="E54" s="2010"/>
      <c r="F54" s="2010"/>
      <c r="G54" s="2010"/>
      <c r="H54" s="2013"/>
      <c r="I54" s="2013"/>
      <c r="J54" s="1733">
        <v>45715</v>
      </c>
      <c r="K54" s="1731" t="s">
        <v>1525</v>
      </c>
    </row>
    <row r="55" spans="1:11" x14ac:dyDescent="0.2">
      <c r="A55" s="2019"/>
      <c r="B55" s="2019"/>
      <c r="C55" s="2010"/>
      <c r="D55" s="2010"/>
      <c r="E55" s="2010"/>
      <c r="F55" s="2010"/>
      <c r="G55" s="2010"/>
      <c r="H55" s="2013"/>
      <c r="I55" s="2013"/>
      <c r="J55" s="1733">
        <v>45747</v>
      </c>
      <c r="K55" s="1731" t="s">
        <v>1537</v>
      </c>
    </row>
    <row r="56" spans="1:11" x14ac:dyDescent="0.2">
      <c r="A56" s="2019"/>
      <c r="B56" s="2019"/>
      <c r="C56" s="2010"/>
      <c r="D56" s="2010"/>
      <c r="E56" s="2010"/>
      <c r="F56" s="2010"/>
      <c r="G56" s="2010"/>
      <c r="H56" s="2013"/>
      <c r="I56" s="2013"/>
      <c r="J56" s="1733">
        <v>45775</v>
      </c>
      <c r="K56" s="1731" t="s">
        <v>1525</v>
      </c>
    </row>
    <row r="57" spans="1:11" x14ac:dyDescent="0.2">
      <c r="A57" s="2019"/>
      <c r="B57" s="2019"/>
      <c r="C57" s="2010"/>
      <c r="D57" s="2010"/>
      <c r="E57" s="2010"/>
      <c r="F57" s="2010"/>
      <c r="G57" s="2010"/>
      <c r="H57" s="2013"/>
      <c r="I57" s="2013"/>
      <c r="J57" s="1733">
        <v>45806</v>
      </c>
      <c r="K57" s="1731" t="s">
        <v>1525</v>
      </c>
    </row>
    <row r="58" spans="1:11" x14ac:dyDescent="0.2">
      <c r="A58" s="2019"/>
      <c r="B58" s="2019"/>
      <c r="C58" s="2010"/>
      <c r="D58" s="2010"/>
      <c r="E58" s="2010"/>
      <c r="F58" s="2010"/>
      <c r="G58" s="2010"/>
      <c r="H58" s="2013"/>
      <c r="I58" s="2013"/>
      <c r="J58" s="1733">
        <v>45840</v>
      </c>
      <c r="K58" s="1731" t="s">
        <v>1539</v>
      </c>
    </row>
    <row r="59" spans="1:11" x14ac:dyDescent="0.2">
      <c r="A59" s="2019"/>
      <c r="B59" s="2019"/>
      <c r="C59" s="2010"/>
      <c r="D59" s="2010"/>
      <c r="E59" s="2010"/>
      <c r="F59" s="2010"/>
      <c r="G59" s="2010"/>
      <c r="H59" s="2013"/>
      <c r="I59" s="2013"/>
      <c r="J59" s="1733">
        <v>45840</v>
      </c>
      <c r="K59" s="1731" t="s">
        <v>1537</v>
      </c>
    </row>
    <row r="60" spans="1:11" x14ac:dyDescent="0.2">
      <c r="A60" s="2019"/>
      <c r="B60" s="2019"/>
      <c r="C60" s="2010"/>
      <c r="D60" s="2010"/>
      <c r="E60" s="2010"/>
      <c r="F60" s="2010"/>
      <c r="G60" s="2010"/>
      <c r="H60" s="2013"/>
      <c r="I60" s="2013"/>
      <c r="J60" s="1733">
        <v>45950</v>
      </c>
      <c r="K60" s="1731" t="s">
        <v>1540</v>
      </c>
    </row>
    <row r="61" spans="1:11" x14ac:dyDescent="0.2">
      <c r="A61" s="2019"/>
      <c r="B61" s="2019"/>
      <c r="C61" s="2010"/>
      <c r="D61" s="2010"/>
      <c r="E61" s="2010"/>
      <c r="F61" s="2010"/>
      <c r="G61" s="2010"/>
      <c r="H61" s="2013"/>
      <c r="I61" s="2013"/>
      <c r="J61" s="1733">
        <v>45951</v>
      </c>
      <c r="K61" s="1731" t="s">
        <v>1541</v>
      </c>
    </row>
    <row r="62" spans="1:11" x14ac:dyDescent="0.2">
      <c r="A62" s="2020"/>
      <c r="B62" s="2020"/>
      <c r="C62" s="2011"/>
      <c r="D62" s="2011"/>
      <c r="E62" s="2011"/>
      <c r="F62" s="2011"/>
      <c r="G62" s="2011"/>
      <c r="H62" s="2014"/>
      <c r="I62" s="2014"/>
      <c r="J62" s="1733">
        <v>45951</v>
      </c>
      <c r="K62" s="1731" t="s">
        <v>1542</v>
      </c>
    </row>
    <row r="63" spans="1:11" x14ac:dyDescent="0.2">
      <c r="A63" s="2015" t="s">
        <v>1543</v>
      </c>
      <c r="B63" s="2016" t="s">
        <v>1544</v>
      </c>
      <c r="C63" s="1989" t="s">
        <v>100</v>
      </c>
      <c r="D63" s="1989" t="s">
        <v>1545</v>
      </c>
      <c r="E63" s="1989" t="s">
        <v>1546</v>
      </c>
      <c r="F63" s="1989">
        <v>129</v>
      </c>
      <c r="G63" s="1989" t="s">
        <v>627</v>
      </c>
      <c r="H63" s="2017">
        <v>3875835450.3400002</v>
      </c>
      <c r="I63" s="1991">
        <f>+H63/F63</f>
        <v>30045236.049147289</v>
      </c>
      <c r="J63" s="1737">
        <v>45386</v>
      </c>
      <c r="K63" s="1738" t="s">
        <v>1507</v>
      </c>
    </row>
    <row r="64" spans="1:11" x14ac:dyDescent="0.2">
      <c r="A64" s="2015"/>
      <c r="B64" s="2016"/>
      <c r="C64" s="1989"/>
      <c r="D64" s="1989"/>
      <c r="E64" s="1989"/>
      <c r="F64" s="1989"/>
      <c r="G64" s="1989"/>
      <c r="H64" s="2017"/>
      <c r="I64" s="1991"/>
      <c r="J64" s="1737">
        <v>45390</v>
      </c>
      <c r="K64" s="1738" t="s">
        <v>1509</v>
      </c>
    </row>
    <row r="65" spans="1:11" x14ac:dyDescent="0.2">
      <c r="A65" s="2015"/>
      <c r="B65" s="2016"/>
      <c r="C65" s="1989"/>
      <c r="D65" s="1989"/>
      <c r="E65" s="1989"/>
      <c r="F65" s="1989"/>
      <c r="G65" s="1989"/>
      <c r="H65" s="2017"/>
      <c r="I65" s="1991"/>
      <c r="J65" s="1737">
        <v>45390</v>
      </c>
      <c r="K65" s="1738" t="s">
        <v>1510</v>
      </c>
    </row>
    <row r="66" spans="1:11" x14ac:dyDescent="0.2">
      <c r="A66" s="2015"/>
      <c r="B66" s="2016"/>
      <c r="C66" s="1989"/>
      <c r="D66" s="1989"/>
      <c r="E66" s="1989"/>
      <c r="F66" s="1989"/>
      <c r="G66" s="1989"/>
      <c r="H66" s="2017"/>
      <c r="I66" s="1991"/>
      <c r="J66" s="1737">
        <v>45475</v>
      </c>
      <c r="K66" s="1738" t="s">
        <v>1547</v>
      </c>
    </row>
    <row r="67" spans="1:11" x14ac:dyDescent="0.2">
      <c r="A67" s="2015"/>
      <c r="B67" s="2016"/>
      <c r="C67" s="1989"/>
      <c r="D67" s="1989"/>
      <c r="E67" s="1989"/>
      <c r="F67" s="1989"/>
      <c r="G67" s="1989"/>
      <c r="H67" s="2017"/>
      <c r="I67" s="1991"/>
      <c r="J67" s="1737">
        <v>45635</v>
      </c>
      <c r="K67" s="1738" t="s">
        <v>1517</v>
      </c>
    </row>
    <row r="68" spans="1:11" x14ac:dyDescent="0.2">
      <c r="A68" s="2015"/>
      <c r="B68" s="2016"/>
      <c r="C68" s="1989"/>
      <c r="D68" s="1989"/>
      <c r="E68" s="1989"/>
      <c r="F68" s="1989"/>
      <c r="G68" s="1989"/>
      <c r="H68" s="2017"/>
      <c r="I68" s="1991"/>
      <c r="J68" s="1737">
        <v>45719</v>
      </c>
      <c r="K68" s="1738" t="s">
        <v>1537</v>
      </c>
    </row>
    <row r="69" spans="1:11" x14ac:dyDescent="0.2">
      <c r="A69" s="2015"/>
      <c r="B69" s="2016"/>
      <c r="C69" s="1989"/>
      <c r="D69" s="1989"/>
      <c r="E69" s="1989"/>
      <c r="F69" s="1989"/>
      <c r="G69" s="1989"/>
      <c r="H69" s="2017"/>
      <c r="I69" s="1991"/>
      <c r="J69" s="1737">
        <v>45729</v>
      </c>
      <c r="K69" s="1738" t="s">
        <v>1524</v>
      </c>
    </row>
    <row r="70" spans="1:11" x14ac:dyDescent="0.2">
      <c r="A70" s="2015"/>
      <c r="B70" s="2016"/>
      <c r="C70" s="1989"/>
      <c r="D70" s="1989"/>
      <c r="E70" s="1989"/>
      <c r="F70" s="1989"/>
      <c r="G70" s="1989"/>
      <c r="H70" s="2017"/>
      <c r="I70" s="1991"/>
      <c r="J70" s="1737">
        <v>45776</v>
      </c>
      <c r="K70" s="1738" t="s">
        <v>1537</v>
      </c>
    </row>
    <row r="71" spans="1:11" x14ac:dyDescent="0.2">
      <c r="A71" s="2015"/>
      <c r="B71" s="2016"/>
      <c r="C71" s="1989"/>
      <c r="D71" s="1989"/>
      <c r="E71" s="1989"/>
      <c r="F71" s="1989"/>
      <c r="G71" s="1989"/>
      <c r="H71" s="2017"/>
      <c r="I71" s="1991"/>
      <c r="J71" s="1737">
        <v>45807</v>
      </c>
      <c r="K71" s="1738" t="s">
        <v>1537</v>
      </c>
    </row>
    <row r="72" spans="1:11" ht="30" x14ac:dyDescent="0.2">
      <c r="A72" s="2015"/>
      <c r="B72" s="2016"/>
      <c r="C72" s="1989"/>
      <c r="D72" s="1989"/>
      <c r="E72" s="1989"/>
      <c r="F72" s="1989"/>
      <c r="G72" s="1989"/>
      <c r="H72" s="2017"/>
      <c r="I72" s="1991"/>
      <c r="J72" s="1737">
        <v>45842</v>
      </c>
      <c r="K72" s="1738" t="s">
        <v>1548</v>
      </c>
    </row>
    <row r="73" spans="1:11" x14ac:dyDescent="0.2">
      <c r="A73" s="2015"/>
      <c r="B73" s="2016"/>
      <c r="C73" s="1989"/>
      <c r="D73" s="1989"/>
      <c r="E73" s="1989"/>
      <c r="F73" s="1989"/>
      <c r="G73" s="1989"/>
      <c r="H73" s="2017"/>
      <c r="I73" s="1991"/>
      <c r="J73" s="1737">
        <v>45842</v>
      </c>
      <c r="K73" s="1738" t="s">
        <v>1537</v>
      </c>
    </row>
    <row r="74" spans="1:11" x14ac:dyDescent="0.2">
      <c r="A74" s="2015"/>
      <c r="B74" s="2016"/>
      <c r="C74" s="1989"/>
      <c r="D74" s="1989"/>
      <c r="E74" s="1989"/>
      <c r="F74" s="1989"/>
      <c r="G74" s="1989"/>
      <c r="H74" s="2017"/>
      <c r="I74" s="1991"/>
      <c r="J74" s="1737">
        <v>45842</v>
      </c>
      <c r="K74" s="1738" t="s">
        <v>1537</v>
      </c>
    </row>
    <row r="75" spans="1:11" x14ac:dyDescent="0.2">
      <c r="A75" s="2015"/>
      <c r="B75" s="2016"/>
      <c r="C75" s="1989"/>
      <c r="D75" s="1989"/>
      <c r="E75" s="1989"/>
      <c r="F75" s="1989"/>
      <c r="G75" s="1989"/>
      <c r="H75" s="2017"/>
      <c r="I75" s="1991"/>
      <c r="J75" s="1737">
        <v>45888</v>
      </c>
      <c r="K75" s="1738" t="s">
        <v>1537</v>
      </c>
    </row>
    <row r="76" spans="1:11" x14ac:dyDescent="0.2">
      <c r="A76" s="2015"/>
      <c r="B76" s="2016"/>
      <c r="C76" s="1989"/>
      <c r="D76" s="1989"/>
      <c r="E76" s="1989"/>
      <c r="F76" s="1989"/>
      <c r="G76" s="1989"/>
      <c r="H76" s="2017"/>
      <c r="I76" s="1991"/>
      <c r="J76" s="1737">
        <v>45902</v>
      </c>
      <c r="K76" s="1739" t="s">
        <v>1549</v>
      </c>
    </row>
    <row r="77" spans="1:11" x14ac:dyDescent="0.2">
      <c r="A77" s="2015"/>
      <c r="B77" s="2016"/>
      <c r="C77" s="1989"/>
      <c r="D77" s="1989"/>
      <c r="E77" s="1989"/>
      <c r="F77" s="1989"/>
      <c r="G77" s="1989"/>
      <c r="H77" s="2017"/>
      <c r="I77" s="1991"/>
      <c r="J77" s="1737">
        <v>45930</v>
      </c>
      <c r="K77" s="1739" t="s">
        <v>1550</v>
      </c>
    </row>
    <row r="78" spans="1:11" x14ac:dyDescent="0.2">
      <c r="A78" s="2015"/>
      <c r="B78" s="2016"/>
      <c r="C78" s="1989"/>
      <c r="D78" s="1989"/>
      <c r="E78" s="1989"/>
      <c r="F78" s="1989"/>
      <c r="G78" s="1989"/>
      <c r="H78" s="2017"/>
      <c r="I78" s="1991"/>
      <c r="J78" s="1737">
        <v>45968</v>
      </c>
      <c r="K78" s="1739" t="s">
        <v>1551</v>
      </c>
    </row>
    <row r="79" spans="1:11" x14ac:dyDescent="0.2">
      <c r="A79" s="1985" t="s">
        <v>1552</v>
      </c>
      <c r="B79" s="1985" t="s">
        <v>1553</v>
      </c>
      <c r="C79" s="1987" t="s">
        <v>1554</v>
      </c>
      <c r="D79" s="1987" t="s">
        <v>1555</v>
      </c>
      <c r="E79" s="2008" t="s">
        <v>174</v>
      </c>
      <c r="F79" s="1982">
        <v>28</v>
      </c>
      <c r="G79" s="1987" t="s">
        <v>1556</v>
      </c>
      <c r="H79" s="1983">
        <f>(12*18900610.25)+(16*15026125.52)</f>
        <v>467225331.31999999</v>
      </c>
      <c r="I79" s="1984">
        <f>+H79/F79</f>
        <v>16686618.975714285</v>
      </c>
      <c r="J79" s="1733" t="s">
        <v>1557</v>
      </c>
      <c r="K79" s="1734" t="s">
        <v>1558</v>
      </c>
    </row>
    <row r="80" spans="1:11" x14ac:dyDescent="0.2">
      <c r="A80" s="1985"/>
      <c r="B80" s="1985"/>
      <c r="C80" s="1987"/>
      <c r="D80" s="1987"/>
      <c r="E80" s="2008"/>
      <c r="F80" s="1982"/>
      <c r="G80" s="1987"/>
      <c r="H80" s="1983"/>
      <c r="I80" s="1984"/>
      <c r="J80" s="1733">
        <v>45799</v>
      </c>
      <c r="K80" s="1734" t="s">
        <v>1508</v>
      </c>
    </row>
    <row r="81" spans="1:11" x14ac:dyDescent="0.2">
      <c r="A81" s="1985"/>
      <c r="B81" s="1985"/>
      <c r="C81" s="1987"/>
      <c r="D81" s="1987"/>
      <c r="E81" s="2008"/>
      <c r="F81" s="1982"/>
      <c r="G81" s="1987"/>
      <c r="H81" s="1983"/>
      <c r="I81" s="1984"/>
      <c r="J81" s="1733">
        <v>45799</v>
      </c>
      <c r="K81" s="1734" t="s">
        <v>1509</v>
      </c>
    </row>
    <row r="82" spans="1:11" x14ac:dyDescent="0.2">
      <c r="A82" s="1985"/>
      <c r="B82" s="1985"/>
      <c r="C82" s="1987"/>
      <c r="D82" s="1987"/>
      <c r="E82" s="2008"/>
      <c r="F82" s="1982"/>
      <c r="G82" s="1987"/>
      <c r="H82" s="1983"/>
      <c r="I82" s="1984"/>
      <c r="J82" s="1733">
        <v>45933</v>
      </c>
      <c r="K82" s="1731" t="s">
        <v>1559</v>
      </c>
    </row>
    <row r="83" spans="1:11" x14ac:dyDescent="0.2">
      <c r="A83" s="1985"/>
      <c r="B83" s="1985"/>
      <c r="C83" s="1987"/>
      <c r="D83" s="1982"/>
      <c r="E83" s="2008"/>
      <c r="F83" s="1982"/>
      <c r="G83" s="1987"/>
      <c r="H83" s="1983"/>
      <c r="I83" s="1984"/>
      <c r="J83" s="1733">
        <v>45954</v>
      </c>
      <c r="K83" s="1744" t="s">
        <v>1560</v>
      </c>
    </row>
    <row r="84" spans="1:11" x14ac:dyDescent="0.2">
      <c r="A84" s="1993" t="s">
        <v>1561</v>
      </c>
      <c r="B84" s="1993" t="s">
        <v>1562</v>
      </c>
      <c r="C84" s="1996" t="s">
        <v>230</v>
      </c>
      <c r="D84" s="1996" t="s">
        <v>1563</v>
      </c>
      <c r="E84" s="1999" t="s">
        <v>1564</v>
      </c>
      <c r="F84" s="1996">
        <v>14</v>
      </c>
      <c r="G84" s="1996" t="s">
        <v>507</v>
      </c>
      <c r="H84" s="2002">
        <v>308773809.04852498</v>
      </c>
      <c r="I84" s="2005">
        <f>H84/F84</f>
        <v>22055272.074894641</v>
      </c>
      <c r="J84" s="1729">
        <v>45806</v>
      </c>
      <c r="K84" s="1727" t="s">
        <v>1565</v>
      </c>
    </row>
    <row r="85" spans="1:11" x14ac:dyDescent="0.2">
      <c r="A85" s="1994"/>
      <c r="B85" s="1994"/>
      <c r="C85" s="1997"/>
      <c r="D85" s="1997"/>
      <c r="E85" s="2000"/>
      <c r="F85" s="1997"/>
      <c r="G85" s="1997"/>
      <c r="H85" s="2003"/>
      <c r="I85" s="2006"/>
      <c r="J85" s="1745">
        <v>45838</v>
      </c>
      <c r="K85" s="1727" t="s">
        <v>1566</v>
      </c>
    </row>
    <row r="86" spans="1:11" x14ac:dyDescent="0.2">
      <c r="A86" s="1994"/>
      <c r="B86" s="1994"/>
      <c r="C86" s="1997"/>
      <c r="D86" s="1997"/>
      <c r="E86" s="2000"/>
      <c r="F86" s="1997"/>
      <c r="G86" s="1997"/>
      <c r="H86" s="2003"/>
      <c r="I86" s="2006"/>
      <c r="J86" s="1745">
        <v>45856</v>
      </c>
      <c r="K86" s="1727" t="s">
        <v>1537</v>
      </c>
    </row>
    <row r="87" spans="1:11" x14ac:dyDescent="0.2">
      <c r="A87" s="1994"/>
      <c r="B87" s="1994"/>
      <c r="C87" s="1997"/>
      <c r="D87" s="1997"/>
      <c r="E87" s="2000"/>
      <c r="F87" s="1997"/>
      <c r="G87" s="1997"/>
      <c r="H87" s="2003"/>
      <c r="I87" s="2006"/>
      <c r="J87" s="1745">
        <v>45897</v>
      </c>
      <c r="K87" s="1727" t="s">
        <v>1567</v>
      </c>
    </row>
    <row r="88" spans="1:11" x14ac:dyDescent="0.2">
      <c r="A88" s="1994"/>
      <c r="B88" s="1994"/>
      <c r="C88" s="1997"/>
      <c r="D88" s="1997"/>
      <c r="E88" s="2000"/>
      <c r="F88" s="1997"/>
      <c r="G88" s="1997"/>
      <c r="H88" s="2003"/>
      <c r="I88" s="2006"/>
      <c r="J88" s="1745">
        <v>45905</v>
      </c>
      <c r="K88" s="1727" t="s">
        <v>1568</v>
      </c>
    </row>
    <row r="89" spans="1:11" x14ac:dyDescent="0.2">
      <c r="A89" s="1994"/>
      <c r="B89" s="1994"/>
      <c r="C89" s="1997"/>
      <c r="D89" s="1997"/>
      <c r="E89" s="2000"/>
      <c r="F89" s="1997"/>
      <c r="G89" s="1997"/>
      <c r="H89" s="2003"/>
      <c r="I89" s="2006"/>
      <c r="J89" s="1745">
        <v>45909</v>
      </c>
      <c r="K89" s="1727" t="s">
        <v>1569</v>
      </c>
    </row>
    <row r="90" spans="1:11" x14ac:dyDescent="0.2">
      <c r="A90" s="1994"/>
      <c r="B90" s="1994"/>
      <c r="C90" s="1997"/>
      <c r="D90" s="1997"/>
      <c r="E90" s="2000"/>
      <c r="F90" s="1997"/>
      <c r="G90" s="1997"/>
      <c r="H90" s="2003"/>
      <c r="I90" s="2006"/>
      <c r="J90" s="1745">
        <v>45932</v>
      </c>
      <c r="K90" s="1727" t="s">
        <v>1570</v>
      </c>
    </row>
    <row r="91" spans="1:11" x14ac:dyDescent="0.2">
      <c r="A91" s="1995"/>
      <c r="B91" s="1995"/>
      <c r="C91" s="1998"/>
      <c r="D91" s="1998"/>
      <c r="E91" s="2001"/>
      <c r="F91" s="1998"/>
      <c r="G91" s="1998"/>
      <c r="H91" s="2004"/>
      <c r="I91" s="2007"/>
      <c r="J91" s="1745">
        <v>45940</v>
      </c>
      <c r="K91" s="1727" t="s">
        <v>1571</v>
      </c>
    </row>
    <row r="92" spans="1:11" x14ac:dyDescent="0.2">
      <c r="A92" s="1985" t="s">
        <v>1502</v>
      </c>
      <c r="B92" s="1985" t="s">
        <v>1572</v>
      </c>
      <c r="C92" s="1982" t="s">
        <v>136</v>
      </c>
      <c r="D92" s="1982" t="s">
        <v>1573</v>
      </c>
      <c r="E92" s="1986" t="s">
        <v>1546</v>
      </c>
      <c r="F92" s="1982">
        <v>250</v>
      </c>
      <c r="G92" s="1987" t="s">
        <v>1574</v>
      </c>
      <c r="H92" s="1983">
        <v>8431563609.4899998</v>
      </c>
      <c r="I92" s="1984">
        <f>H92/F92</f>
        <v>33726254.437959999</v>
      </c>
      <c r="J92" s="1733">
        <v>45862</v>
      </c>
      <c r="K92" s="1734" t="s">
        <v>1558</v>
      </c>
    </row>
    <row r="93" spans="1:11" x14ac:dyDescent="0.2">
      <c r="A93" s="1985"/>
      <c r="B93" s="1985"/>
      <c r="C93" s="1982"/>
      <c r="D93" s="1982"/>
      <c r="E93" s="1986"/>
      <c r="F93" s="1982"/>
      <c r="G93" s="1987"/>
      <c r="H93" s="1983"/>
      <c r="I93" s="1984"/>
      <c r="J93" s="1733">
        <v>45866</v>
      </c>
      <c r="K93" s="1731" t="s">
        <v>1509</v>
      </c>
    </row>
    <row r="94" spans="1:11" x14ac:dyDescent="0.2">
      <c r="A94" s="1985"/>
      <c r="B94" s="1985"/>
      <c r="C94" s="1982"/>
      <c r="D94" s="1982"/>
      <c r="E94" s="1986"/>
      <c r="F94" s="1982"/>
      <c r="G94" s="1987"/>
      <c r="H94" s="1983"/>
      <c r="I94" s="1984"/>
      <c r="J94" s="1733">
        <v>45898</v>
      </c>
      <c r="K94" s="1746" t="s">
        <v>1510</v>
      </c>
    </row>
    <row r="95" spans="1:11" x14ac:dyDescent="0.2">
      <c r="A95" s="1985"/>
      <c r="B95" s="1985"/>
      <c r="C95" s="1982"/>
      <c r="D95" s="1982"/>
      <c r="E95" s="1986"/>
      <c r="F95" s="1982"/>
      <c r="G95" s="1987"/>
      <c r="H95" s="1983"/>
      <c r="I95" s="1984"/>
      <c r="J95" s="1733">
        <v>45926</v>
      </c>
      <c r="K95" s="1746" t="s">
        <v>1517</v>
      </c>
    </row>
    <row r="96" spans="1:11" x14ac:dyDescent="0.2">
      <c r="A96" s="1985"/>
      <c r="B96" s="1985"/>
      <c r="C96" s="1982"/>
      <c r="D96" s="1982"/>
      <c r="E96" s="1986"/>
      <c r="F96" s="1982"/>
      <c r="G96" s="1987"/>
      <c r="H96" s="1983"/>
      <c r="I96" s="1984"/>
      <c r="J96" s="1733">
        <v>45930</v>
      </c>
      <c r="K96" s="1744" t="s">
        <v>1575</v>
      </c>
    </row>
    <row r="97" spans="1:11" x14ac:dyDescent="0.2">
      <c r="A97" s="1985"/>
      <c r="B97" s="1985"/>
      <c r="C97" s="1982"/>
      <c r="D97" s="1982"/>
      <c r="E97" s="1986"/>
      <c r="F97" s="1982"/>
      <c r="G97" s="1987"/>
      <c r="H97" s="1983"/>
      <c r="I97" s="1984"/>
      <c r="J97" s="1733">
        <v>45952</v>
      </c>
      <c r="K97" s="1744" t="s">
        <v>1525</v>
      </c>
    </row>
    <row r="98" spans="1:11" x14ac:dyDescent="0.2">
      <c r="A98" s="1985"/>
      <c r="B98" s="1985"/>
      <c r="C98" s="1982"/>
      <c r="D98" s="1982"/>
      <c r="E98" s="1986"/>
      <c r="F98" s="1982"/>
      <c r="G98" s="1987"/>
      <c r="H98" s="1983"/>
      <c r="I98" s="1984"/>
      <c r="J98" s="1733">
        <v>45991</v>
      </c>
      <c r="K98" s="1744" t="s">
        <v>1576</v>
      </c>
    </row>
    <row r="99" spans="1:11" x14ac:dyDescent="0.2">
      <c r="A99" s="1985"/>
      <c r="B99" s="1985"/>
      <c r="C99" s="1982"/>
      <c r="D99" s="1982"/>
      <c r="E99" s="1986"/>
      <c r="F99" s="1982"/>
      <c r="G99" s="1987"/>
      <c r="H99" s="1983"/>
      <c r="I99" s="1984"/>
      <c r="J99" s="1733">
        <v>46006</v>
      </c>
      <c r="K99" s="1744" t="s">
        <v>1577</v>
      </c>
    </row>
    <row r="100" spans="1:11" x14ac:dyDescent="0.2">
      <c r="A100" s="1988" t="s">
        <v>1502</v>
      </c>
      <c r="B100" s="1988" t="s">
        <v>1578</v>
      </c>
      <c r="C100" s="1989" t="s">
        <v>136</v>
      </c>
      <c r="D100" s="1989" t="s">
        <v>1579</v>
      </c>
      <c r="E100" s="1990" t="s">
        <v>1546</v>
      </c>
      <c r="F100" s="1989">
        <v>200</v>
      </c>
      <c r="G100" s="1989" t="s">
        <v>1580</v>
      </c>
      <c r="H100" s="1991">
        <v>7083280903.75</v>
      </c>
      <c r="I100" s="1992">
        <f>H100/F100</f>
        <v>35416404.518749997</v>
      </c>
      <c r="J100" s="1737">
        <v>45862</v>
      </c>
      <c r="K100" s="1739" t="s">
        <v>1558</v>
      </c>
    </row>
    <row r="101" spans="1:11" x14ac:dyDescent="0.2">
      <c r="A101" s="1988"/>
      <c r="B101" s="1988"/>
      <c r="C101" s="1989"/>
      <c r="D101" s="1989"/>
      <c r="E101" s="1990"/>
      <c r="F101" s="1989"/>
      <c r="G101" s="1989"/>
      <c r="H101" s="1991"/>
      <c r="I101" s="1992"/>
      <c r="J101" s="1737">
        <v>45866</v>
      </c>
      <c r="K101" s="1738" t="s">
        <v>1509</v>
      </c>
    </row>
    <row r="102" spans="1:11" x14ac:dyDescent="0.2">
      <c r="A102" s="1988"/>
      <c r="B102" s="1988"/>
      <c r="C102" s="1989"/>
      <c r="D102" s="1989"/>
      <c r="E102" s="1990"/>
      <c r="F102" s="1989"/>
      <c r="G102" s="1989"/>
      <c r="H102" s="1991"/>
      <c r="I102" s="1992"/>
      <c r="J102" s="1737">
        <v>45898</v>
      </c>
      <c r="K102" s="1748" t="s">
        <v>1510</v>
      </c>
    </row>
    <row r="103" spans="1:11" x14ac:dyDescent="0.2">
      <c r="A103" s="1988"/>
      <c r="B103" s="1988"/>
      <c r="C103" s="1989"/>
      <c r="D103" s="1989"/>
      <c r="E103" s="1990"/>
      <c r="F103" s="1989"/>
      <c r="G103" s="1989"/>
      <c r="H103" s="1991"/>
      <c r="I103" s="1992"/>
      <c r="J103" s="1737">
        <v>45933</v>
      </c>
      <c r="K103" s="1749" t="s">
        <v>1581</v>
      </c>
    </row>
    <row r="104" spans="1:11" x14ac:dyDescent="0.2">
      <c r="A104" s="1988"/>
      <c r="B104" s="1988"/>
      <c r="C104" s="1989"/>
      <c r="D104" s="1989"/>
      <c r="E104" s="1990"/>
      <c r="F104" s="1989"/>
      <c r="G104" s="1989"/>
      <c r="H104" s="1991"/>
      <c r="I104" s="1992"/>
      <c r="J104" s="1737">
        <v>45940</v>
      </c>
      <c r="K104" s="1739" t="s">
        <v>1582</v>
      </c>
    </row>
    <row r="105" spans="1:11" x14ac:dyDescent="0.2">
      <c r="A105" s="1988"/>
      <c r="B105" s="1988"/>
      <c r="C105" s="1989"/>
      <c r="D105" s="1989"/>
      <c r="E105" s="1990"/>
      <c r="F105" s="1989"/>
      <c r="G105" s="1989"/>
      <c r="H105" s="1991"/>
      <c r="I105" s="1992"/>
      <c r="J105" s="1737">
        <v>45947</v>
      </c>
      <c r="K105" s="1749" t="s">
        <v>1583</v>
      </c>
    </row>
    <row r="106" spans="1:11" x14ac:dyDescent="0.2">
      <c r="A106" s="1988"/>
      <c r="B106" s="1988"/>
      <c r="C106" s="1989"/>
      <c r="D106" s="1989"/>
      <c r="E106" s="1990"/>
      <c r="F106" s="1989"/>
      <c r="G106" s="1989"/>
      <c r="H106" s="1991"/>
      <c r="I106" s="1992"/>
      <c r="J106" s="1737">
        <v>45965</v>
      </c>
      <c r="K106" s="1748" t="s">
        <v>1525</v>
      </c>
    </row>
    <row r="107" spans="1:11" x14ac:dyDescent="0.2">
      <c r="A107" s="1988"/>
      <c r="B107" s="1988"/>
      <c r="C107" s="1989"/>
      <c r="D107" s="1989"/>
      <c r="E107" s="1990"/>
      <c r="F107" s="1989"/>
      <c r="G107" s="1989"/>
      <c r="H107" s="1991"/>
      <c r="I107" s="1992"/>
      <c r="J107" s="1737">
        <v>45968</v>
      </c>
      <c r="K107" s="1749" t="s">
        <v>1584</v>
      </c>
    </row>
    <row r="108" spans="1:11" x14ac:dyDescent="0.2">
      <c r="A108" s="1988"/>
      <c r="B108" s="1988"/>
      <c r="C108" s="1989"/>
      <c r="D108" s="1989"/>
      <c r="E108" s="1990"/>
      <c r="F108" s="1989"/>
      <c r="G108" s="1989"/>
      <c r="H108" s="1991"/>
      <c r="I108" s="1992"/>
      <c r="J108" s="1737">
        <v>45991</v>
      </c>
      <c r="K108" s="1749" t="s">
        <v>1585</v>
      </c>
    </row>
    <row r="109" spans="1:11" x14ac:dyDescent="0.2">
      <c r="A109" s="1988"/>
      <c r="B109" s="1988"/>
      <c r="C109" s="1989"/>
      <c r="D109" s="1989"/>
      <c r="E109" s="1990"/>
      <c r="F109" s="1989"/>
      <c r="G109" s="1989"/>
      <c r="H109" s="1991"/>
      <c r="I109" s="1992"/>
      <c r="J109" s="1737">
        <v>46006</v>
      </c>
      <c r="K109" s="1750" t="s">
        <v>1577</v>
      </c>
    </row>
    <row r="110" spans="1:11" x14ac:dyDescent="0.2">
      <c r="A110" s="1985" t="s">
        <v>1561</v>
      </c>
      <c r="B110" s="1985" t="s">
        <v>1586</v>
      </c>
      <c r="C110" s="1982" t="s">
        <v>136</v>
      </c>
      <c r="D110" s="1982" t="s">
        <v>1587</v>
      </c>
      <c r="E110" s="1986" t="s">
        <v>1505</v>
      </c>
      <c r="F110" s="1982">
        <v>26</v>
      </c>
      <c r="G110" s="1982" t="s">
        <v>627</v>
      </c>
      <c r="H110" s="1983">
        <v>811105339.55999994</v>
      </c>
      <c r="I110" s="1984">
        <f>H110/F110</f>
        <v>31196359.213846151</v>
      </c>
      <c r="J110" s="1733">
        <v>45868</v>
      </c>
      <c r="K110" s="1734" t="s">
        <v>1558</v>
      </c>
    </row>
    <row r="111" spans="1:11" x14ac:dyDescent="0.2">
      <c r="A111" s="1985"/>
      <c r="B111" s="1985"/>
      <c r="C111" s="1982"/>
      <c r="D111" s="1982"/>
      <c r="E111" s="1986"/>
      <c r="F111" s="1982"/>
      <c r="G111" s="1982"/>
      <c r="H111" s="1983"/>
      <c r="I111" s="1984"/>
      <c r="J111" s="1733">
        <v>45868</v>
      </c>
      <c r="K111" s="1731" t="s">
        <v>1509</v>
      </c>
    </row>
    <row r="112" spans="1:11" x14ac:dyDescent="0.2">
      <c r="A112" s="1985"/>
      <c r="B112" s="1985"/>
      <c r="C112" s="1982"/>
      <c r="D112" s="1982"/>
      <c r="E112" s="1986"/>
      <c r="F112" s="1982"/>
      <c r="G112" s="1982"/>
      <c r="H112" s="1983"/>
      <c r="I112" s="1984"/>
      <c r="J112" s="1733">
        <v>45904</v>
      </c>
      <c r="K112" s="1734" t="s">
        <v>1588</v>
      </c>
    </row>
    <row r="113" spans="1:11" x14ac:dyDescent="0.2">
      <c r="A113" s="1985"/>
      <c r="B113" s="1985"/>
      <c r="C113" s="1982"/>
      <c r="D113" s="1982"/>
      <c r="E113" s="1986"/>
      <c r="F113" s="1982"/>
      <c r="G113" s="1982"/>
      <c r="H113" s="1983"/>
      <c r="I113" s="1984"/>
      <c r="J113" s="1733">
        <v>45910</v>
      </c>
      <c r="K113" s="1734" t="s">
        <v>1510</v>
      </c>
    </row>
    <row r="114" spans="1:11" x14ac:dyDescent="0.2">
      <c r="A114" s="1985"/>
      <c r="B114" s="1985"/>
      <c r="C114" s="1982"/>
      <c r="D114" s="1982"/>
      <c r="E114" s="1986"/>
      <c r="F114" s="1982"/>
      <c r="G114" s="1982"/>
      <c r="H114" s="1983"/>
      <c r="I114" s="1984"/>
      <c r="J114" s="1733">
        <v>45980</v>
      </c>
      <c r="K114" s="1734" t="s">
        <v>1529</v>
      </c>
    </row>
    <row r="115" spans="1:11" x14ac:dyDescent="0.2">
      <c r="A115" s="1985"/>
      <c r="B115" s="1985"/>
      <c r="C115" s="1982"/>
      <c r="D115" s="1982"/>
      <c r="E115" s="1986"/>
      <c r="F115" s="1982"/>
      <c r="G115" s="1982"/>
      <c r="H115" s="1983"/>
      <c r="I115" s="1984"/>
      <c r="J115" s="1733">
        <v>46008</v>
      </c>
      <c r="K115" s="1734" t="s">
        <v>1589</v>
      </c>
    </row>
    <row r="116" spans="1:11" x14ac:dyDescent="0.2">
      <c r="A116" s="1985"/>
      <c r="B116" s="1985"/>
      <c r="C116" s="1982"/>
      <c r="D116" s="1982"/>
      <c r="E116" s="1986"/>
      <c r="F116" s="1982"/>
      <c r="G116" s="1982"/>
      <c r="H116" s="1983"/>
      <c r="I116" s="1984"/>
      <c r="J116" s="1733">
        <v>46009</v>
      </c>
      <c r="K116" s="1734" t="s">
        <v>1529</v>
      </c>
    </row>
    <row r="117" spans="1:11" x14ac:dyDescent="0.2">
      <c r="A117" s="1961" t="s">
        <v>1552</v>
      </c>
      <c r="B117" s="1961" t="s">
        <v>1590</v>
      </c>
      <c r="C117" s="1964" t="s">
        <v>296</v>
      </c>
      <c r="D117" s="1964" t="s">
        <v>1591</v>
      </c>
      <c r="E117" s="1968" t="s">
        <v>1505</v>
      </c>
      <c r="F117" s="1964">
        <v>30</v>
      </c>
      <c r="G117" s="1967" t="s">
        <v>1592</v>
      </c>
      <c r="H117" s="1973">
        <v>783670756.45000005</v>
      </c>
      <c r="I117" s="1973">
        <f>+H117/F117</f>
        <v>26122358.548333336</v>
      </c>
      <c r="J117" s="1737">
        <v>45869</v>
      </c>
      <c r="K117" s="1739" t="s">
        <v>1507</v>
      </c>
    </row>
    <row r="118" spans="1:11" x14ac:dyDescent="0.2">
      <c r="A118" s="1962"/>
      <c r="B118" s="1962"/>
      <c r="C118" s="1965"/>
      <c r="D118" s="1965"/>
      <c r="E118" s="1969"/>
      <c r="F118" s="1965"/>
      <c r="G118" s="1971"/>
      <c r="H118" s="1974"/>
      <c r="I118" s="1974"/>
      <c r="J118" s="1737">
        <v>45911</v>
      </c>
      <c r="K118" s="1739" t="s">
        <v>1508</v>
      </c>
    </row>
    <row r="119" spans="1:11" x14ac:dyDescent="0.2">
      <c r="A119" s="1962"/>
      <c r="B119" s="1962"/>
      <c r="C119" s="1965"/>
      <c r="D119" s="1965"/>
      <c r="E119" s="1969"/>
      <c r="F119" s="1965"/>
      <c r="G119" s="1971"/>
      <c r="H119" s="1974"/>
      <c r="I119" s="1974"/>
      <c r="J119" s="1737">
        <v>45925</v>
      </c>
      <c r="K119" s="1739" t="s">
        <v>1509</v>
      </c>
    </row>
    <row r="120" spans="1:11" x14ac:dyDescent="0.2">
      <c r="A120" s="1963"/>
      <c r="B120" s="1963"/>
      <c r="C120" s="1966"/>
      <c r="D120" s="1966"/>
      <c r="E120" s="1970"/>
      <c r="F120" s="1966"/>
      <c r="G120" s="1972"/>
      <c r="H120" s="1975"/>
      <c r="I120" s="1975"/>
      <c r="J120" s="1737">
        <v>45930</v>
      </c>
      <c r="K120" s="1739" t="s">
        <v>1510</v>
      </c>
    </row>
    <row r="121" spans="1:11" x14ac:dyDescent="0.2">
      <c r="A121" s="1976" t="s">
        <v>1552</v>
      </c>
      <c r="B121" s="1976" t="s">
        <v>1593</v>
      </c>
      <c r="C121" s="1952" t="s">
        <v>296</v>
      </c>
      <c r="D121" s="1952" t="s">
        <v>1594</v>
      </c>
      <c r="E121" s="1979" t="s">
        <v>174</v>
      </c>
      <c r="F121" s="1952">
        <v>10</v>
      </c>
      <c r="G121" s="1955" t="s">
        <v>627</v>
      </c>
      <c r="H121" s="1958">
        <v>144419877.63999999</v>
      </c>
      <c r="I121" s="1958">
        <f>+H121/F121</f>
        <v>14441987.763999999</v>
      </c>
      <c r="J121" s="1733">
        <v>45931</v>
      </c>
      <c r="K121" s="1734" t="s">
        <v>1507</v>
      </c>
    </row>
    <row r="122" spans="1:11" x14ac:dyDescent="0.2">
      <c r="A122" s="1977"/>
      <c r="B122" s="1977"/>
      <c r="C122" s="1953"/>
      <c r="D122" s="1953"/>
      <c r="E122" s="1980"/>
      <c r="F122" s="1953"/>
      <c r="G122" s="1956"/>
      <c r="H122" s="1959"/>
      <c r="I122" s="1959"/>
      <c r="J122" s="1733">
        <v>45933</v>
      </c>
      <c r="K122" s="1734" t="s">
        <v>1508</v>
      </c>
    </row>
    <row r="123" spans="1:11" x14ac:dyDescent="0.2">
      <c r="A123" s="1978"/>
      <c r="B123" s="1978"/>
      <c r="C123" s="1954"/>
      <c r="D123" s="1954"/>
      <c r="E123" s="1981"/>
      <c r="F123" s="1954"/>
      <c r="G123" s="1957"/>
      <c r="H123" s="1960"/>
      <c r="I123" s="1960"/>
      <c r="J123" s="1733">
        <v>45933</v>
      </c>
      <c r="K123" s="1734" t="s">
        <v>1509</v>
      </c>
    </row>
    <row r="124" spans="1:11" x14ac:dyDescent="0.2">
      <c r="A124" s="1961" t="s">
        <v>1543</v>
      </c>
      <c r="B124" s="1961" t="s">
        <v>1595</v>
      </c>
      <c r="C124" s="1964" t="s">
        <v>100</v>
      </c>
      <c r="D124" s="1964" t="s">
        <v>1596</v>
      </c>
      <c r="E124" s="1968" t="s">
        <v>1505</v>
      </c>
      <c r="F124" s="1964">
        <v>113</v>
      </c>
      <c r="G124" s="1967" t="s">
        <v>627</v>
      </c>
      <c r="H124" s="1973">
        <v>2991736815.3099999</v>
      </c>
      <c r="I124" s="1973">
        <f>+H124/F124</f>
        <v>26475547.038141593</v>
      </c>
      <c r="J124" s="1737">
        <v>45929</v>
      </c>
      <c r="K124" s="1739" t="s">
        <v>1509</v>
      </c>
    </row>
    <row r="125" spans="1:11" x14ac:dyDescent="0.2">
      <c r="A125" s="1962"/>
      <c r="B125" s="1962"/>
      <c r="C125" s="1965"/>
      <c r="D125" s="1965"/>
      <c r="E125" s="1969"/>
      <c r="F125" s="1965"/>
      <c r="G125" s="1971"/>
      <c r="H125" s="1974"/>
      <c r="I125" s="1974"/>
      <c r="J125" s="1737">
        <v>45953</v>
      </c>
      <c r="K125" s="1739" t="s">
        <v>1582</v>
      </c>
    </row>
    <row r="126" spans="1:11" x14ac:dyDescent="0.2">
      <c r="A126" s="1962"/>
      <c r="B126" s="1962"/>
      <c r="C126" s="1965"/>
      <c r="D126" s="1965"/>
      <c r="E126" s="1969"/>
      <c r="F126" s="1965"/>
      <c r="G126" s="1971"/>
      <c r="H126" s="1974"/>
      <c r="I126" s="1974"/>
      <c r="J126" s="1737">
        <v>45960</v>
      </c>
      <c r="K126" s="1739" t="s">
        <v>1588</v>
      </c>
    </row>
    <row r="127" spans="1:11" x14ac:dyDescent="0.2">
      <c r="A127" s="1962"/>
      <c r="B127" s="1962"/>
      <c r="C127" s="1965"/>
      <c r="D127" s="1965"/>
      <c r="E127" s="1969"/>
      <c r="F127" s="1965"/>
      <c r="G127" s="1971"/>
      <c r="H127" s="1974"/>
      <c r="I127" s="1974"/>
      <c r="J127" s="1737">
        <v>45968</v>
      </c>
      <c r="K127" s="1739" t="s">
        <v>1597</v>
      </c>
    </row>
    <row r="128" spans="1:11" x14ac:dyDescent="0.2">
      <c r="A128" s="1962"/>
      <c r="B128" s="1962"/>
      <c r="C128" s="1965"/>
      <c r="D128" s="1965"/>
      <c r="E128" s="1969"/>
      <c r="F128" s="1965"/>
      <c r="G128" s="1971"/>
      <c r="H128" s="1974"/>
      <c r="I128" s="1974"/>
      <c r="J128" s="1737">
        <v>45975</v>
      </c>
      <c r="K128" s="1739" t="s">
        <v>1598</v>
      </c>
    </row>
    <row r="129" spans="1:11" x14ac:dyDescent="0.2">
      <c r="A129" s="1962"/>
      <c r="B129" s="1962"/>
      <c r="C129" s="1965"/>
      <c r="D129" s="1965"/>
      <c r="E129" s="1969"/>
      <c r="F129" s="1965"/>
      <c r="G129" s="1971"/>
      <c r="H129" s="1974"/>
      <c r="I129" s="1974"/>
      <c r="J129" s="1737">
        <v>46001</v>
      </c>
      <c r="K129" s="1739" t="s">
        <v>1597</v>
      </c>
    </row>
    <row r="130" spans="1:11" x14ac:dyDescent="0.2">
      <c r="A130" s="1962"/>
      <c r="B130" s="1962"/>
      <c r="C130" s="1965"/>
      <c r="D130" s="1965"/>
      <c r="E130" s="1969"/>
      <c r="F130" s="1965"/>
      <c r="G130" s="1971"/>
      <c r="H130" s="1974"/>
      <c r="I130" s="1974"/>
      <c r="J130" s="1737">
        <v>46003</v>
      </c>
      <c r="K130" s="1739" t="s">
        <v>1599</v>
      </c>
    </row>
    <row r="131" spans="1:11" x14ac:dyDescent="0.2">
      <c r="A131" s="1963"/>
      <c r="B131" s="1963"/>
      <c r="C131" s="1966"/>
      <c r="D131" s="1966"/>
      <c r="E131" s="1970"/>
      <c r="F131" s="1966"/>
      <c r="G131" s="1972"/>
      <c r="H131" s="1975"/>
      <c r="I131" s="1975"/>
      <c r="J131" s="1737">
        <v>46028</v>
      </c>
      <c r="K131" s="1739" t="s">
        <v>1600</v>
      </c>
    </row>
    <row r="132" spans="1:11" x14ac:dyDescent="0.2">
      <c r="A132" s="1976" t="s">
        <v>1552</v>
      </c>
      <c r="B132" s="1976" t="s">
        <v>1601</v>
      </c>
      <c r="C132" s="1952" t="s">
        <v>1554</v>
      </c>
      <c r="D132" s="1955" t="s">
        <v>1602</v>
      </c>
      <c r="E132" s="1979" t="s">
        <v>174</v>
      </c>
      <c r="F132" s="1952">
        <v>76</v>
      </c>
      <c r="G132" s="1955" t="s">
        <v>1224</v>
      </c>
      <c r="H132" s="1958">
        <v>1512766027.49</v>
      </c>
      <c r="I132" s="1958">
        <f>+H132/F132</f>
        <v>19904816.151184212</v>
      </c>
      <c r="J132" s="1733">
        <v>45960</v>
      </c>
      <c r="K132" s="1734" t="s">
        <v>1507</v>
      </c>
    </row>
    <row r="133" spans="1:11" x14ac:dyDescent="0.2">
      <c r="A133" s="1977"/>
      <c r="B133" s="1977"/>
      <c r="C133" s="1953"/>
      <c r="D133" s="1953"/>
      <c r="E133" s="1980"/>
      <c r="F133" s="1953"/>
      <c r="G133" s="1956"/>
      <c r="H133" s="1959"/>
      <c r="I133" s="1959"/>
      <c r="J133" s="1733">
        <v>45964</v>
      </c>
      <c r="K133" s="1734" t="s">
        <v>1508</v>
      </c>
    </row>
    <row r="134" spans="1:11" x14ac:dyDescent="0.2">
      <c r="A134" s="1978"/>
      <c r="B134" s="1978"/>
      <c r="C134" s="1954"/>
      <c r="D134" s="1954"/>
      <c r="E134" s="1981"/>
      <c r="F134" s="1954"/>
      <c r="G134" s="1957"/>
      <c r="H134" s="1960"/>
      <c r="I134" s="1960"/>
      <c r="J134" s="1733">
        <v>45964</v>
      </c>
      <c r="K134" s="1734" t="s">
        <v>1509</v>
      </c>
    </row>
    <row r="135" spans="1:11" x14ac:dyDescent="0.2">
      <c r="A135" s="1961" t="s">
        <v>1552</v>
      </c>
      <c r="B135" s="1961" t="s">
        <v>1603</v>
      </c>
      <c r="C135" s="1964" t="s">
        <v>1604</v>
      </c>
      <c r="D135" s="1967" t="s">
        <v>1605</v>
      </c>
      <c r="E135" s="1968" t="s">
        <v>174</v>
      </c>
      <c r="F135" s="1964">
        <f>57+19</f>
        <v>76</v>
      </c>
      <c r="G135" s="1967" t="s">
        <v>1224</v>
      </c>
      <c r="H135" s="1973">
        <v>1555341139.9200001</v>
      </c>
      <c r="I135" s="1973">
        <f>+H135/F135</f>
        <v>20465014.998947371</v>
      </c>
      <c r="J135" s="1737">
        <v>45960</v>
      </c>
      <c r="K135" s="1739" t="s">
        <v>1507</v>
      </c>
    </row>
    <row r="136" spans="1:11" x14ac:dyDescent="0.2">
      <c r="A136" s="1962"/>
      <c r="B136" s="1962"/>
      <c r="C136" s="1965"/>
      <c r="D136" s="1965"/>
      <c r="E136" s="1969"/>
      <c r="F136" s="1965"/>
      <c r="G136" s="1971"/>
      <c r="H136" s="1974"/>
      <c r="I136" s="1974"/>
      <c r="J136" s="1737">
        <v>45964</v>
      </c>
      <c r="K136" s="1739" t="s">
        <v>1508</v>
      </c>
    </row>
    <row r="137" spans="1:11" x14ac:dyDescent="0.2">
      <c r="A137" s="1963"/>
      <c r="B137" s="1963"/>
      <c r="C137" s="1966"/>
      <c r="D137" s="1966"/>
      <c r="E137" s="1970"/>
      <c r="F137" s="1966"/>
      <c r="G137" s="1972"/>
      <c r="H137" s="1975"/>
      <c r="I137" s="1975"/>
      <c r="J137" s="1737">
        <v>45964</v>
      </c>
      <c r="K137" s="1739" t="s">
        <v>1509</v>
      </c>
    </row>
    <row r="138" spans="1:11" x14ac:dyDescent="0.2">
      <c r="A138" s="1740" t="s">
        <v>1561</v>
      </c>
      <c r="B138" s="1740" t="s">
        <v>1606</v>
      </c>
      <c r="C138" s="1742" t="s">
        <v>136</v>
      </c>
      <c r="D138" s="1742" t="s">
        <v>1607</v>
      </c>
      <c r="E138" s="1741" t="s">
        <v>1546</v>
      </c>
      <c r="F138" s="1742">
        <v>73</v>
      </c>
      <c r="G138" s="1742" t="s">
        <v>627</v>
      </c>
      <c r="H138" s="1743">
        <v>2418317676.73</v>
      </c>
      <c r="I138" s="1751">
        <f>H138/F138</f>
        <v>33127639.407260273</v>
      </c>
      <c r="J138" s="1733">
        <v>45987</v>
      </c>
      <c r="K138" s="1752" t="s">
        <v>1509</v>
      </c>
    </row>
    <row r="139" spans="1:11" x14ac:dyDescent="0.2">
      <c r="A139" s="1735" t="s">
        <v>1543</v>
      </c>
      <c r="B139" s="1747" t="s">
        <v>1608</v>
      </c>
      <c r="C139" s="1735" t="s">
        <v>136</v>
      </c>
      <c r="D139" s="1735" t="s">
        <v>1609</v>
      </c>
      <c r="E139" s="1753" t="s">
        <v>1546</v>
      </c>
      <c r="F139" s="1735">
        <v>80</v>
      </c>
      <c r="G139" s="1735" t="s">
        <v>1580</v>
      </c>
      <c r="H139" s="1736">
        <v>3020595104.5300002</v>
      </c>
      <c r="I139" s="1754">
        <f>+H139/F139</f>
        <v>37757438.806625001</v>
      </c>
      <c r="J139" s="1737">
        <v>45662</v>
      </c>
      <c r="K139" s="1755" t="s">
        <v>1509</v>
      </c>
    </row>
    <row r="140" spans="1:11" x14ac:dyDescent="0.2">
      <c r="A140" s="1226"/>
      <c r="B140" s="1226"/>
      <c r="C140" s="1226"/>
      <c r="D140" s="1226"/>
      <c r="E140" s="1226"/>
      <c r="F140" s="1226"/>
      <c r="G140" s="1226"/>
      <c r="H140" s="1226"/>
      <c r="I140" s="1226"/>
      <c r="J140" s="1226"/>
      <c r="K140" s="1226"/>
    </row>
    <row r="141" spans="1:11" x14ac:dyDescent="0.2">
      <c r="A141" s="1226"/>
      <c r="B141" s="1226"/>
      <c r="C141" s="1226"/>
      <c r="D141" s="1226"/>
      <c r="E141" s="1226"/>
      <c r="F141" s="1226"/>
      <c r="G141" s="1226"/>
      <c r="H141" s="1226"/>
      <c r="I141" s="1226"/>
      <c r="J141" s="1226"/>
      <c r="K141" s="1226"/>
    </row>
    <row r="142" spans="1:11" x14ac:dyDescent="0.2">
      <c r="A142" s="1226"/>
      <c r="B142" s="1226"/>
      <c r="C142" s="1226"/>
      <c r="D142" s="1226"/>
      <c r="E142" s="1226"/>
      <c r="F142" s="1226"/>
      <c r="G142" s="1226"/>
      <c r="H142" s="1226"/>
      <c r="I142" s="1226"/>
      <c r="J142" s="1226"/>
      <c r="K142" s="1226"/>
    </row>
    <row r="143" spans="1:11" x14ac:dyDescent="0.2">
      <c r="A143" s="1226"/>
      <c r="B143" s="1226"/>
      <c r="C143" s="1226"/>
      <c r="D143" s="1226"/>
      <c r="E143" s="1226"/>
      <c r="F143" s="1226"/>
      <c r="G143" s="1226"/>
      <c r="H143" s="1226"/>
      <c r="I143" s="1226"/>
      <c r="J143" s="1226"/>
      <c r="K143" s="1226"/>
    </row>
    <row r="144" spans="1:11" x14ac:dyDescent="0.2">
      <c r="A144" s="1226"/>
      <c r="B144" s="1226"/>
      <c r="C144" s="1226"/>
      <c r="D144" s="1226"/>
      <c r="E144" s="1226"/>
      <c r="F144" s="1226"/>
      <c r="G144" s="1226"/>
      <c r="H144" s="1226"/>
      <c r="I144" s="1226"/>
      <c r="J144" s="1226"/>
      <c r="K144" s="1226"/>
    </row>
    <row r="145" s="1226" customFormat="1" x14ac:dyDescent="0.2"/>
    <row r="146" s="1226" customFormat="1" x14ac:dyDescent="0.2"/>
    <row r="147" s="1226" customFormat="1" x14ac:dyDescent="0.2"/>
    <row r="148" s="1226" customFormat="1" x14ac:dyDescent="0.2"/>
    <row r="149" s="1226" customFormat="1" x14ac:dyDescent="0.2"/>
    <row r="150" s="1226" customFormat="1" x14ac:dyDescent="0.2"/>
    <row r="151" s="1226" customFormat="1" x14ac:dyDescent="0.2"/>
    <row r="152" s="1226" customFormat="1" x14ac:dyDescent="0.2"/>
    <row r="153" s="1226" customFormat="1" x14ac:dyDescent="0.2"/>
    <row r="154" s="1226" customFormat="1" x14ac:dyDescent="0.2"/>
    <row r="155" s="1226" customFormat="1" x14ac:dyDescent="0.2"/>
    <row r="156" s="1226" customFormat="1" x14ac:dyDescent="0.2"/>
    <row r="157" s="1226" customFormat="1" x14ac:dyDescent="0.2"/>
    <row r="158" s="1226" customFormat="1" x14ac:dyDescent="0.2"/>
    <row r="159" s="1226" customFormat="1" x14ac:dyDescent="0.2"/>
    <row r="160" s="1226" customFormat="1" x14ac:dyDescent="0.2"/>
    <row r="161" s="1226" customFormat="1" x14ac:dyDescent="0.2"/>
    <row r="162" s="1226" customFormat="1" x14ac:dyDescent="0.2"/>
    <row r="163" s="1226" customFormat="1" x14ac:dyDescent="0.2"/>
    <row r="164" s="1226" customFormat="1" x14ac:dyDescent="0.2"/>
    <row r="165" s="1226" customFormat="1" x14ac:dyDescent="0.2"/>
    <row r="166" s="1226" customFormat="1" x14ac:dyDescent="0.2"/>
    <row r="167" s="1226" customFormat="1" x14ac:dyDescent="0.2"/>
    <row r="168" s="1226" customFormat="1" x14ac:dyDescent="0.2"/>
    <row r="169" s="1226" customFormat="1" x14ac:dyDescent="0.2"/>
    <row r="170" s="1226" customFormat="1" x14ac:dyDescent="0.2"/>
    <row r="171" s="1226" customFormat="1" x14ac:dyDescent="0.2"/>
    <row r="172" s="1226" customFormat="1" x14ac:dyDescent="0.2"/>
    <row r="173" s="1226" customFormat="1" x14ac:dyDescent="0.2"/>
    <row r="174" s="1226" customFormat="1" x14ac:dyDescent="0.2"/>
    <row r="175" s="1226" customFormat="1" x14ac:dyDescent="0.2"/>
    <row r="176" s="1226" customFormat="1" x14ac:dyDescent="0.2"/>
    <row r="177" s="1226" customFormat="1" x14ac:dyDescent="0.2"/>
    <row r="178" s="1226" customFormat="1" x14ac:dyDescent="0.2"/>
    <row r="179" s="1226" customFormat="1" x14ac:dyDescent="0.2"/>
    <row r="180" s="1226" customFormat="1" x14ac:dyDescent="0.2"/>
    <row r="181" s="1226" customFormat="1" x14ac:dyDescent="0.2"/>
    <row r="182" s="1226" customFormat="1" x14ac:dyDescent="0.2"/>
    <row r="183" s="1226" customFormat="1" x14ac:dyDescent="0.2"/>
    <row r="184" s="1226" customFormat="1" x14ac:dyDescent="0.2"/>
    <row r="185" s="1226" customFormat="1" x14ac:dyDescent="0.2"/>
    <row r="186" s="1226" customFormat="1" x14ac:dyDescent="0.2"/>
    <row r="187" s="1226" customFormat="1" x14ac:dyDescent="0.2"/>
    <row r="188" s="1226" customFormat="1" x14ac:dyDescent="0.2"/>
    <row r="189" s="1226" customFormat="1" x14ac:dyDescent="0.2"/>
    <row r="190" s="1226" customFormat="1" x14ac:dyDescent="0.2"/>
    <row r="191" s="1226" customFormat="1" x14ac:dyDescent="0.2"/>
    <row r="192" s="1226" customFormat="1" x14ac:dyDescent="0.2"/>
    <row r="193" s="1226" customFormat="1" x14ac:dyDescent="0.2"/>
    <row r="194" s="1226" customFormat="1" x14ac:dyDescent="0.2"/>
    <row r="195" s="1226" customFormat="1" x14ac:dyDescent="0.2"/>
    <row r="196" s="1226" customFormat="1" x14ac:dyDescent="0.2"/>
    <row r="197" s="1226" customFormat="1" x14ac:dyDescent="0.2"/>
    <row r="198" s="1226" customFormat="1" x14ac:dyDescent="0.2"/>
    <row r="199" s="1226" customFormat="1" x14ac:dyDescent="0.2"/>
    <row r="200" s="1226" customFormat="1" x14ac:dyDescent="0.2"/>
    <row r="201" s="1226" customFormat="1" x14ac:dyDescent="0.2"/>
    <row r="202" s="1226" customFormat="1" x14ac:dyDescent="0.2"/>
    <row r="203" s="1226" customFormat="1" x14ac:dyDescent="0.2"/>
    <row r="204" s="1226" customFormat="1" x14ac:dyDescent="0.2"/>
    <row r="205" s="1226" customFormat="1" x14ac:dyDescent="0.2"/>
    <row r="206" s="1226" customFormat="1" x14ac:dyDescent="0.2"/>
    <row r="207" s="1226" customFormat="1" x14ac:dyDescent="0.2"/>
    <row r="208" s="1226" customFormat="1" x14ac:dyDescent="0.2"/>
    <row r="209" s="1226" customFormat="1" x14ac:dyDescent="0.2"/>
    <row r="210" s="1226" customFormat="1" x14ac:dyDescent="0.2"/>
    <row r="211" s="1226" customFormat="1" x14ac:dyDescent="0.2"/>
    <row r="212" s="1226" customFormat="1" x14ac:dyDescent="0.2"/>
  </sheetData>
  <mergeCells count="121">
    <mergeCell ref="A5:K5"/>
    <mergeCell ref="A3:K3"/>
    <mergeCell ref="A2:K2"/>
    <mergeCell ref="A1:K1"/>
    <mergeCell ref="A8:A38"/>
    <mergeCell ref="B8:B38"/>
    <mergeCell ref="C8:C38"/>
    <mergeCell ref="D8:D38"/>
    <mergeCell ref="E8:E38"/>
    <mergeCell ref="F8:F38"/>
    <mergeCell ref="G8:G38"/>
    <mergeCell ref="H8:H38"/>
    <mergeCell ref="I8:I38"/>
    <mergeCell ref="F39:F62"/>
    <mergeCell ref="G39:G62"/>
    <mergeCell ref="H39:H62"/>
    <mergeCell ref="I39:I62"/>
    <mergeCell ref="A63:A78"/>
    <mergeCell ref="B63:B78"/>
    <mergeCell ref="C63:C78"/>
    <mergeCell ref="D63:D78"/>
    <mergeCell ref="E63:E78"/>
    <mergeCell ref="F63:F78"/>
    <mergeCell ref="G63:G78"/>
    <mergeCell ref="H63:H78"/>
    <mergeCell ref="I63:I78"/>
    <mergeCell ref="A39:A62"/>
    <mergeCell ref="B39:B62"/>
    <mergeCell ref="C39:C62"/>
    <mergeCell ref="D39:D62"/>
    <mergeCell ref="E39:E62"/>
    <mergeCell ref="F79:F83"/>
    <mergeCell ref="G79:G83"/>
    <mergeCell ref="H79:H83"/>
    <mergeCell ref="I79:I83"/>
    <mergeCell ref="A84:A91"/>
    <mergeCell ref="B84:B91"/>
    <mergeCell ref="C84:C91"/>
    <mergeCell ref="D84:D91"/>
    <mergeCell ref="E84:E91"/>
    <mergeCell ref="F84:F91"/>
    <mergeCell ref="G84:G91"/>
    <mergeCell ref="H84:H91"/>
    <mergeCell ref="I84:I91"/>
    <mergeCell ref="A79:A83"/>
    <mergeCell ref="B79:B83"/>
    <mergeCell ref="C79:C83"/>
    <mergeCell ref="D79:D83"/>
    <mergeCell ref="E79:E83"/>
    <mergeCell ref="F92:F99"/>
    <mergeCell ref="G92:G99"/>
    <mergeCell ref="H92:H99"/>
    <mergeCell ref="I92:I99"/>
    <mergeCell ref="A100:A109"/>
    <mergeCell ref="B100:B109"/>
    <mergeCell ref="C100:C109"/>
    <mergeCell ref="D100:D109"/>
    <mergeCell ref="E100:E109"/>
    <mergeCell ref="F100:F109"/>
    <mergeCell ref="G100:G109"/>
    <mergeCell ref="H100:H109"/>
    <mergeCell ref="I100:I109"/>
    <mergeCell ref="A92:A99"/>
    <mergeCell ref="B92:B99"/>
    <mergeCell ref="C92:C99"/>
    <mergeCell ref="D92:D99"/>
    <mergeCell ref="E92:E99"/>
    <mergeCell ref="F110:F116"/>
    <mergeCell ref="G110:G116"/>
    <mergeCell ref="H110:H116"/>
    <mergeCell ref="I110:I116"/>
    <mergeCell ref="A117:A120"/>
    <mergeCell ref="B117:B120"/>
    <mergeCell ref="C117:C120"/>
    <mergeCell ref="D117:D120"/>
    <mergeCell ref="E117:E120"/>
    <mergeCell ref="F117:F120"/>
    <mergeCell ref="G117:G120"/>
    <mergeCell ref="H117:H120"/>
    <mergeCell ref="I117:I120"/>
    <mergeCell ref="A110:A116"/>
    <mergeCell ref="B110:B116"/>
    <mergeCell ref="C110:C116"/>
    <mergeCell ref="D110:D116"/>
    <mergeCell ref="E110:E116"/>
    <mergeCell ref="F121:F123"/>
    <mergeCell ref="G121:G123"/>
    <mergeCell ref="H121:H123"/>
    <mergeCell ref="I121:I123"/>
    <mergeCell ref="A124:A131"/>
    <mergeCell ref="B124:B131"/>
    <mergeCell ref="C124:C131"/>
    <mergeCell ref="D124:D131"/>
    <mergeCell ref="E124:E131"/>
    <mergeCell ref="F124:F131"/>
    <mergeCell ref="G124:G131"/>
    <mergeCell ref="H124:H131"/>
    <mergeCell ref="I124:I131"/>
    <mergeCell ref="A121:A123"/>
    <mergeCell ref="B121:B123"/>
    <mergeCell ref="C121:C123"/>
    <mergeCell ref="D121:D123"/>
    <mergeCell ref="E121:E123"/>
    <mergeCell ref="F132:F134"/>
    <mergeCell ref="G132:G134"/>
    <mergeCell ref="H132:H134"/>
    <mergeCell ref="I132:I134"/>
    <mergeCell ref="A135:A137"/>
    <mergeCell ref="B135:B137"/>
    <mergeCell ref="C135:C137"/>
    <mergeCell ref="D135:D137"/>
    <mergeCell ref="E135:E137"/>
    <mergeCell ref="F135:F137"/>
    <mergeCell ref="G135:G137"/>
    <mergeCell ref="H135:H137"/>
    <mergeCell ref="I135:I137"/>
    <mergeCell ref="A132:A134"/>
    <mergeCell ref="B132:B134"/>
    <mergeCell ref="C132:C134"/>
    <mergeCell ref="D132:D134"/>
    <mergeCell ref="E132:E134"/>
  </mergeCells>
  <dataValidations count="5">
    <dataValidation type="list" allowBlank="1" showInputMessage="1" showErrorMessage="1" sqref="K93 K82 K111 K63:K75 K101" xr:uid="{DDA78255-A72A-4A79-BFEC-11F902B32675}">
      <formula1>$L$4:$L$6</formula1>
    </dataValidation>
    <dataValidation type="list" allowBlank="1" showInputMessage="1" showErrorMessage="1" sqref="K28:K32 K52:K57 K59" xr:uid="{D5AE6806-9833-48C8-9E88-779D16F9EE77}">
      <formula1>$L$1:$L$10</formula1>
    </dataValidation>
    <dataValidation type="list" allowBlank="1" showInputMessage="1" showErrorMessage="1" sqref="K106 K94:K95 K102" xr:uid="{FB28AB9D-0955-445D-8C70-B80741FA6794}">
      <formula1>$L$1:$L$7</formula1>
    </dataValidation>
    <dataValidation type="list" allowBlank="1" showInputMessage="1" showErrorMessage="1" sqref="K8:K23 K25:K26 K59 K37 K39:K57" xr:uid="{18C9C7C6-523E-4C14-80C7-7412D97D2179}">
      <formula1>$L$4:$L$7</formula1>
    </dataValidation>
    <dataValidation type="list" allowBlank="1" showInputMessage="1" showErrorMessage="1" sqref="K79:K81 K110:K111 K100:K101 K92 K120" xr:uid="{5F5DF70B-28F1-4559-BFD7-A40599E51EDD}">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207"/>
  <sheetViews>
    <sheetView showGridLines="0" topLeftCell="A52" zoomScale="80" zoomScaleNormal="80" zoomScaleSheetLayoutView="85" zoomScalePageLayoutView="70" workbookViewId="0">
      <selection activeCell="K84" sqref="K84"/>
    </sheetView>
  </sheetViews>
  <sheetFormatPr baseColWidth="10" defaultColWidth="10.7109375" defaultRowHeight="15" x14ac:dyDescent="0.2"/>
  <cols>
    <col min="1" max="1" width="14.28515625" style="1233" customWidth="1"/>
    <col min="2" max="2" width="19.42578125" style="1234" customWidth="1"/>
    <col min="3" max="3" width="17.7109375" style="1233" customWidth="1"/>
    <col min="4" max="4" width="31.42578125" style="1233" bestFit="1" customWidth="1"/>
    <col min="5" max="5" width="18.5703125" style="1233" customWidth="1"/>
    <col min="6" max="6" width="18.28515625" style="1235" customWidth="1"/>
    <col min="7" max="7" width="24" style="1235" customWidth="1"/>
    <col min="8" max="8" width="18.5703125" style="1233" customWidth="1"/>
    <col min="9" max="9" width="20.7109375" style="1233" customWidth="1"/>
    <col min="10" max="10" width="14.5703125" style="1236" customWidth="1"/>
    <col min="11" max="11" width="81.28515625" style="1237" bestFit="1" customWidth="1"/>
    <col min="12" max="12" width="21" style="1226" customWidth="1"/>
    <col min="13" max="13" width="50.28515625" style="1226" customWidth="1"/>
    <col min="14" max="16384" width="10.7109375" style="1226"/>
  </cols>
  <sheetData>
    <row r="1" spans="1:13" s="907" customFormat="1" ht="12.75" customHeight="1" x14ac:dyDescent="0.2">
      <c r="A1" s="1939" t="s">
        <v>0</v>
      </c>
      <c r="B1" s="1939"/>
      <c r="C1" s="1939"/>
      <c r="D1" s="1939"/>
      <c r="E1" s="1939"/>
      <c r="F1" s="1939"/>
      <c r="G1" s="1939"/>
      <c r="H1" s="1939"/>
      <c r="I1" s="1939"/>
      <c r="J1" s="1939"/>
      <c r="K1" s="1939"/>
      <c r="L1" s="529"/>
      <c r="M1" s="529"/>
    </row>
    <row r="2" spans="1:13" s="907" customFormat="1" ht="12.75" customHeight="1" x14ac:dyDescent="0.2">
      <c r="A2" s="1939" t="s">
        <v>414</v>
      </c>
      <c r="B2" s="1939"/>
      <c r="C2" s="1939"/>
      <c r="D2" s="1939"/>
      <c r="E2" s="1939"/>
      <c r="F2" s="1939"/>
      <c r="G2" s="1939"/>
      <c r="H2" s="1939"/>
      <c r="I2" s="1939"/>
      <c r="J2" s="1939"/>
      <c r="K2" s="1939"/>
      <c r="L2" s="529"/>
      <c r="M2" s="529"/>
    </row>
    <row r="3" spans="1:13" s="907" customFormat="1" ht="12.75" customHeight="1" x14ac:dyDescent="0.2">
      <c r="A3" s="1939" t="s">
        <v>1423</v>
      </c>
      <c r="B3" s="1939"/>
      <c r="C3" s="1939"/>
      <c r="D3" s="1939"/>
      <c r="E3" s="1939"/>
      <c r="F3" s="1939"/>
      <c r="G3" s="1939"/>
      <c r="H3" s="1939"/>
      <c r="I3" s="1939"/>
      <c r="J3" s="1939"/>
      <c r="K3" s="1939"/>
      <c r="L3" s="529"/>
      <c r="M3" s="529"/>
    </row>
    <row r="4" spans="1:13" s="907" customFormat="1" ht="6" customHeight="1" x14ac:dyDescent="0.2">
      <c r="A4" s="1089"/>
      <c r="B4" s="1089"/>
      <c r="C4" s="1089"/>
      <c r="D4" s="1089"/>
      <c r="E4" s="1089"/>
      <c r="F4" s="1089"/>
      <c r="G4" s="1089"/>
      <c r="H4" s="1089"/>
      <c r="I4" s="1089"/>
      <c r="J4" s="1089"/>
      <c r="K4" s="1089"/>
      <c r="L4" s="906"/>
    </row>
    <row r="5" spans="1:13" s="1304" customFormat="1" ht="25.5" customHeight="1" x14ac:dyDescent="0.2">
      <c r="A5" s="2037" t="s">
        <v>416</v>
      </c>
      <c r="B5" s="2038"/>
      <c r="C5" s="2038"/>
      <c r="D5" s="2038"/>
      <c r="E5" s="2038"/>
      <c r="F5" s="2038"/>
      <c r="G5" s="2038"/>
      <c r="H5" s="2038"/>
      <c r="I5" s="2038"/>
      <c r="J5" s="2038"/>
      <c r="K5" s="2038"/>
      <c r="L5" s="1303"/>
      <c r="M5" s="1303"/>
    </row>
    <row r="6" spans="1:13" ht="8.1" customHeight="1" x14ac:dyDescent="0.2">
      <c r="A6" s="1227"/>
      <c r="B6" s="1228"/>
      <c r="C6" s="1227"/>
      <c r="D6" s="1227"/>
      <c r="E6" s="1227"/>
      <c r="F6" s="1229"/>
      <c r="G6" s="1229"/>
      <c r="H6" s="1227"/>
      <c r="I6" s="1227"/>
      <c r="J6" s="1230"/>
      <c r="K6" s="1231"/>
    </row>
    <row r="7" spans="1:13" s="1232" customFormat="1" ht="39" customHeight="1" x14ac:dyDescent="0.2">
      <c r="A7" s="1301" t="s">
        <v>540</v>
      </c>
      <c r="B7" s="1301" t="s">
        <v>631</v>
      </c>
      <c r="C7" s="1301" t="s">
        <v>62</v>
      </c>
      <c r="D7" s="1301" t="s">
        <v>47</v>
      </c>
      <c r="E7" s="1301" t="s">
        <v>128</v>
      </c>
      <c r="F7" s="1301" t="s">
        <v>517</v>
      </c>
      <c r="G7" s="1301" t="s">
        <v>273</v>
      </c>
      <c r="H7" s="1301" t="s">
        <v>632</v>
      </c>
      <c r="I7" s="1301" t="s">
        <v>633</v>
      </c>
      <c r="J7" s="1302" t="s">
        <v>634</v>
      </c>
      <c r="K7" s="1430" t="s">
        <v>635</v>
      </c>
    </row>
    <row r="8" spans="1:13" ht="14.45" customHeight="1" x14ac:dyDescent="0.2">
      <c r="A8" s="2039" t="s">
        <v>1502</v>
      </c>
      <c r="B8" s="2039" t="s">
        <v>1611</v>
      </c>
      <c r="C8" s="2040" t="s">
        <v>137</v>
      </c>
      <c r="D8" s="2040" t="s">
        <v>1612</v>
      </c>
      <c r="E8" s="2040" t="s">
        <v>1613</v>
      </c>
      <c r="F8" s="2031">
        <v>228</v>
      </c>
      <c r="G8" s="2040" t="s">
        <v>1614</v>
      </c>
      <c r="H8" s="2040">
        <v>8050000000</v>
      </c>
      <c r="I8" s="2040">
        <f>H8/F8</f>
        <v>35307017.543859646</v>
      </c>
      <c r="J8" s="1756">
        <v>44258</v>
      </c>
      <c r="K8" s="1728" t="s">
        <v>1507</v>
      </c>
    </row>
    <row r="9" spans="1:13" x14ac:dyDescent="0.2">
      <c r="A9" s="2039"/>
      <c r="B9" s="2039"/>
      <c r="C9" s="2040"/>
      <c r="D9" s="2040"/>
      <c r="E9" s="2040"/>
      <c r="F9" s="2031"/>
      <c r="G9" s="2040"/>
      <c r="H9" s="2040"/>
      <c r="I9" s="2040"/>
      <c r="J9" s="1757">
        <v>44301</v>
      </c>
      <c r="K9" s="1758" t="s">
        <v>1535</v>
      </c>
    </row>
    <row r="10" spans="1:13" x14ac:dyDescent="0.2">
      <c r="A10" s="2039"/>
      <c r="B10" s="2039"/>
      <c r="C10" s="2040"/>
      <c r="D10" s="2040"/>
      <c r="E10" s="2040"/>
      <c r="F10" s="2031"/>
      <c r="G10" s="2040"/>
      <c r="H10" s="2040"/>
      <c r="I10" s="2040"/>
      <c r="J10" s="1756">
        <v>44306</v>
      </c>
      <c r="K10" s="1728" t="s">
        <v>1521</v>
      </c>
    </row>
    <row r="11" spans="1:13" x14ac:dyDescent="0.2">
      <c r="A11" s="2039"/>
      <c r="B11" s="2039"/>
      <c r="C11" s="2040"/>
      <c r="D11" s="2040"/>
      <c r="E11" s="2040"/>
      <c r="F11" s="2031"/>
      <c r="G11" s="2040"/>
      <c r="H11" s="2040"/>
      <c r="I11" s="2040"/>
      <c r="J11" s="1757">
        <v>44409</v>
      </c>
      <c r="K11" s="1758" t="s">
        <v>1535</v>
      </c>
    </row>
    <row r="12" spans="1:13" x14ac:dyDescent="0.2">
      <c r="A12" s="2039"/>
      <c r="B12" s="2039"/>
      <c r="C12" s="2040"/>
      <c r="D12" s="2040"/>
      <c r="E12" s="2040"/>
      <c r="F12" s="2031"/>
      <c r="G12" s="2040"/>
      <c r="H12" s="2040"/>
      <c r="I12" s="2040"/>
      <c r="J12" s="1756">
        <v>44644</v>
      </c>
      <c r="K12" s="1728" t="s">
        <v>1535</v>
      </c>
    </row>
    <row r="13" spans="1:13" x14ac:dyDescent="0.2">
      <c r="A13" s="2039"/>
      <c r="B13" s="2039"/>
      <c r="C13" s="2040"/>
      <c r="D13" s="2040"/>
      <c r="E13" s="2040"/>
      <c r="F13" s="2031"/>
      <c r="G13" s="2040"/>
      <c r="H13" s="2040"/>
      <c r="I13" s="2040"/>
      <c r="J13" s="1757">
        <v>44657</v>
      </c>
      <c r="K13" s="1758" t="s">
        <v>1521</v>
      </c>
    </row>
    <row r="14" spans="1:13" x14ac:dyDescent="0.2">
      <c r="A14" s="2039"/>
      <c r="B14" s="2039"/>
      <c r="C14" s="2040"/>
      <c r="D14" s="2040"/>
      <c r="E14" s="2040"/>
      <c r="F14" s="2031"/>
      <c r="G14" s="2040"/>
      <c r="H14" s="2040"/>
      <c r="I14" s="2040"/>
      <c r="J14" s="1756">
        <v>44690</v>
      </c>
      <c r="K14" s="1728" t="s">
        <v>1535</v>
      </c>
    </row>
    <row r="15" spans="1:13" x14ac:dyDescent="0.2">
      <c r="A15" s="2039"/>
      <c r="B15" s="2039"/>
      <c r="C15" s="2040"/>
      <c r="D15" s="2040"/>
      <c r="E15" s="2040"/>
      <c r="F15" s="2031"/>
      <c r="G15" s="2040"/>
      <c r="H15" s="2040"/>
      <c r="I15" s="2040"/>
      <c r="J15" s="1757">
        <v>44844</v>
      </c>
      <c r="K15" s="1758" t="s">
        <v>1535</v>
      </c>
    </row>
    <row r="16" spans="1:13" x14ac:dyDescent="0.2">
      <c r="A16" s="2039"/>
      <c r="B16" s="2039"/>
      <c r="C16" s="2040"/>
      <c r="D16" s="2040"/>
      <c r="E16" s="2040"/>
      <c r="F16" s="2031"/>
      <c r="G16" s="2040"/>
      <c r="H16" s="2040"/>
      <c r="I16" s="2040"/>
      <c r="J16" s="1756">
        <v>44907</v>
      </c>
      <c r="K16" s="1728" t="s">
        <v>1521</v>
      </c>
    </row>
    <row r="17" spans="1:11" x14ac:dyDescent="0.2">
      <c r="A17" s="2039"/>
      <c r="B17" s="2039"/>
      <c r="C17" s="2040"/>
      <c r="D17" s="2040"/>
      <c r="E17" s="2040"/>
      <c r="F17" s="2031"/>
      <c r="G17" s="2040"/>
      <c r="H17" s="2040"/>
      <c r="I17" s="2040"/>
      <c r="J17" s="1757">
        <v>44967</v>
      </c>
      <c r="K17" s="1758" t="s">
        <v>1535</v>
      </c>
    </row>
    <row r="18" spans="1:11" x14ac:dyDescent="0.2">
      <c r="A18" s="2039"/>
      <c r="B18" s="2039"/>
      <c r="C18" s="2040"/>
      <c r="D18" s="2040"/>
      <c r="E18" s="2040"/>
      <c r="F18" s="2031"/>
      <c r="G18" s="2040"/>
      <c r="H18" s="2040"/>
      <c r="I18" s="2040"/>
      <c r="J18" s="1756">
        <v>45000</v>
      </c>
      <c r="K18" s="1728" t="s">
        <v>1535</v>
      </c>
    </row>
    <row r="19" spans="1:11" x14ac:dyDescent="0.2">
      <c r="A19" s="2039"/>
      <c r="B19" s="2039"/>
      <c r="C19" s="2040"/>
      <c r="D19" s="2040"/>
      <c r="E19" s="2040"/>
      <c r="F19" s="2031"/>
      <c r="G19" s="2040"/>
      <c r="H19" s="2040"/>
      <c r="I19" s="2040"/>
      <c r="J19" s="1757">
        <v>45057</v>
      </c>
      <c r="K19" s="1758" t="s">
        <v>1535</v>
      </c>
    </row>
    <row r="20" spans="1:11" x14ac:dyDescent="0.2">
      <c r="A20" s="2039"/>
      <c r="B20" s="2039"/>
      <c r="C20" s="2040"/>
      <c r="D20" s="2040"/>
      <c r="E20" s="2040"/>
      <c r="F20" s="2031"/>
      <c r="G20" s="2040"/>
      <c r="H20" s="2040"/>
      <c r="I20" s="2040"/>
      <c r="J20" s="1756">
        <v>45040</v>
      </c>
      <c r="K20" s="1728" t="s">
        <v>1535</v>
      </c>
    </row>
    <row r="21" spans="1:11" x14ac:dyDescent="0.2">
      <c r="A21" s="2039"/>
      <c r="B21" s="2039"/>
      <c r="C21" s="2040"/>
      <c r="D21" s="2040"/>
      <c r="E21" s="2040"/>
      <c r="F21" s="2031"/>
      <c r="G21" s="2040"/>
      <c r="H21" s="2040"/>
      <c r="I21" s="2040"/>
      <c r="J21" s="1757">
        <v>45169</v>
      </c>
      <c r="K21" s="1758" t="s">
        <v>1535</v>
      </c>
    </row>
    <row r="22" spans="1:11" x14ac:dyDescent="0.2">
      <c r="A22" s="2039"/>
      <c r="B22" s="2039"/>
      <c r="C22" s="2040"/>
      <c r="D22" s="2040"/>
      <c r="E22" s="2040"/>
      <c r="F22" s="2031"/>
      <c r="G22" s="2040"/>
      <c r="H22" s="2040"/>
      <c r="I22" s="2040"/>
      <c r="J22" s="1756">
        <v>45210</v>
      </c>
      <c r="K22" s="1728" t="s">
        <v>1535</v>
      </c>
    </row>
    <row r="23" spans="1:11" x14ac:dyDescent="0.2">
      <c r="A23" s="2039"/>
      <c r="B23" s="2039"/>
      <c r="C23" s="2040"/>
      <c r="D23" s="2040"/>
      <c r="E23" s="2040"/>
      <c r="F23" s="2031"/>
      <c r="G23" s="2040"/>
      <c r="H23" s="2040"/>
      <c r="I23" s="2040"/>
      <c r="J23" s="1756">
        <v>45273</v>
      </c>
      <c r="K23" s="1728" t="s">
        <v>1535</v>
      </c>
    </row>
    <row r="24" spans="1:11" x14ac:dyDescent="0.2">
      <c r="A24" s="2039"/>
      <c r="B24" s="2039"/>
      <c r="C24" s="2040"/>
      <c r="D24" s="2040"/>
      <c r="E24" s="2040"/>
      <c r="F24" s="2031"/>
      <c r="G24" s="2040"/>
      <c r="H24" s="2040"/>
      <c r="I24" s="2040"/>
      <c r="J24" s="1757">
        <v>45365</v>
      </c>
      <c r="K24" s="1758" t="s">
        <v>1535</v>
      </c>
    </row>
    <row r="25" spans="1:11" ht="14.45" customHeight="1" x14ac:dyDescent="0.2">
      <c r="A25" s="2039"/>
      <c r="B25" s="2039"/>
      <c r="C25" s="2040"/>
      <c r="D25" s="2040"/>
      <c r="E25" s="2040"/>
      <c r="F25" s="2031"/>
      <c r="G25" s="2040"/>
      <c r="H25" s="2040"/>
      <c r="I25" s="2040"/>
      <c r="J25" s="1737">
        <v>45597</v>
      </c>
      <c r="K25" s="1739" t="s">
        <v>1615</v>
      </c>
    </row>
    <row r="26" spans="1:11" ht="14.45" customHeight="1" x14ac:dyDescent="0.2">
      <c r="A26" s="2039"/>
      <c r="B26" s="2039"/>
      <c r="C26" s="2040"/>
      <c r="D26" s="2040"/>
      <c r="E26" s="2040"/>
      <c r="F26" s="2031"/>
      <c r="G26" s="2040"/>
      <c r="H26" s="2040"/>
      <c r="I26" s="2040"/>
      <c r="J26" s="1737">
        <v>45716</v>
      </c>
      <c r="K26" s="1739" t="s">
        <v>1616</v>
      </c>
    </row>
    <row r="27" spans="1:11" x14ac:dyDescent="0.2">
      <c r="A27" s="2039"/>
      <c r="B27" s="2039"/>
      <c r="C27" s="2040"/>
      <c r="D27" s="2040"/>
      <c r="E27" s="2040"/>
      <c r="F27" s="2031"/>
      <c r="G27" s="2040"/>
      <c r="H27" s="2040"/>
      <c r="I27" s="2040"/>
      <c r="J27" s="1737">
        <v>45722</v>
      </c>
      <c r="K27" s="1739" t="s">
        <v>1617</v>
      </c>
    </row>
    <row r="28" spans="1:11" x14ac:dyDescent="0.2">
      <c r="A28" s="2039"/>
      <c r="B28" s="2039"/>
      <c r="C28" s="2040"/>
      <c r="D28" s="2040"/>
      <c r="E28" s="2040"/>
      <c r="F28" s="2031"/>
      <c r="G28" s="2040"/>
      <c r="H28" s="2040"/>
      <c r="I28" s="2040"/>
      <c r="J28" s="1737">
        <v>45729</v>
      </c>
      <c r="K28" s="1739" t="s">
        <v>1618</v>
      </c>
    </row>
    <row r="29" spans="1:11" ht="14.45" customHeight="1" x14ac:dyDescent="0.2">
      <c r="A29" s="2039"/>
      <c r="B29" s="2039"/>
      <c r="C29" s="2040"/>
      <c r="D29" s="2040"/>
      <c r="E29" s="2040"/>
      <c r="F29" s="2031"/>
      <c r="G29" s="2040"/>
      <c r="H29" s="2040"/>
      <c r="I29" s="2040"/>
      <c r="J29" s="1737">
        <v>45734</v>
      </c>
      <c r="K29" s="1739" t="s">
        <v>1618</v>
      </c>
    </row>
    <row r="30" spans="1:11" x14ac:dyDescent="0.2">
      <c r="A30" s="2039"/>
      <c r="B30" s="2039"/>
      <c r="C30" s="2040"/>
      <c r="D30" s="2040"/>
      <c r="E30" s="2040"/>
      <c r="F30" s="2031"/>
      <c r="G30" s="2040"/>
      <c r="H30" s="2040"/>
      <c r="I30" s="2040"/>
      <c r="J30" s="1737">
        <v>45742</v>
      </c>
      <c r="K30" s="1739" t="s">
        <v>1619</v>
      </c>
    </row>
    <row r="31" spans="1:11" x14ac:dyDescent="0.2">
      <c r="A31" s="2039"/>
      <c r="B31" s="2039"/>
      <c r="C31" s="2040"/>
      <c r="D31" s="2040"/>
      <c r="E31" s="2040"/>
      <c r="F31" s="2031"/>
      <c r="G31" s="2040"/>
      <c r="H31" s="2040"/>
      <c r="I31" s="2040"/>
      <c r="J31" s="1737">
        <v>45775</v>
      </c>
      <c r="K31" s="1739" t="s">
        <v>1535</v>
      </c>
    </row>
    <row r="32" spans="1:11" x14ac:dyDescent="0.2">
      <c r="A32" s="2039"/>
      <c r="B32" s="2039"/>
      <c r="C32" s="2040"/>
      <c r="D32" s="2040"/>
      <c r="E32" s="2040"/>
      <c r="F32" s="2031"/>
      <c r="G32" s="2040"/>
      <c r="H32" s="2040"/>
      <c r="I32" s="2040"/>
      <c r="J32" s="1737">
        <v>45779</v>
      </c>
      <c r="K32" s="1739" t="s">
        <v>1535</v>
      </c>
    </row>
    <row r="33" spans="1:11" x14ac:dyDescent="0.2">
      <c r="A33" s="2039"/>
      <c r="B33" s="2039"/>
      <c r="C33" s="2040"/>
      <c r="D33" s="2040"/>
      <c r="E33" s="2040"/>
      <c r="F33" s="2031"/>
      <c r="G33" s="2040"/>
      <c r="H33" s="2040"/>
      <c r="I33" s="2040"/>
      <c r="J33" s="1737">
        <v>45831</v>
      </c>
      <c r="K33" s="1739" t="s">
        <v>1535</v>
      </c>
    </row>
    <row r="34" spans="1:11" x14ac:dyDescent="0.2">
      <c r="A34" s="2039"/>
      <c r="B34" s="2039"/>
      <c r="C34" s="2040"/>
      <c r="D34" s="2040"/>
      <c r="E34" s="2040"/>
      <c r="F34" s="2031"/>
      <c r="G34" s="2040"/>
      <c r="H34" s="2040"/>
      <c r="I34" s="2040"/>
      <c r="J34" s="1737">
        <v>45930</v>
      </c>
      <c r="K34" s="1739" t="s">
        <v>1620</v>
      </c>
    </row>
    <row r="35" spans="1:11" x14ac:dyDescent="0.2">
      <c r="A35" s="2039"/>
      <c r="B35" s="2039"/>
      <c r="C35" s="2040"/>
      <c r="D35" s="2040"/>
      <c r="E35" s="2040"/>
      <c r="F35" s="2031"/>
      <c r="G35" s="2040"/>
      <c r="H35" s="2040"/>
      <c r="I35" s="2040"/>
      <c r="J35" s="1737">
        <v>45931</v>
      </c>
      <c r="K35" s="1739" t="s">
        <v>1523</v>
      </c>
    </row>
    <row r="36" spans="1:11" x14ac:dyDescent="0.2">
      <c r="A36" s="2039"/>
      <c r="B36" s="2039"/>
      <c r="C36" s="2040"/>
      <c r="D36" s="2040"/>
      <c r="E36" s="2040"/>
      <c r="F36" s="2031"/>
      <c r="G36" s="2040"/>
      <c r="H36" s="2040"/>
      <c r="I36" s="2040"/>
      <c r="J36" s="1737">
        <v>45932</v>
      </c>
      <c r="K36" s="1739" t="s">
        <v>1520</v>
      </c>
    </row>
    <row r="37" spans="1:11" ht="14.45" customHeight="1" x14ac:dyDescent="0.2">
      <c r="A37" s="2035" t="s">
        <v>1502</v>
      </c>
      <c r="B37" s="2036" t="s">
        <v>1621</v>
      </c>
      <c r="C37" s="2033" t="s">
        <v>1622</v>
      </c>
      <c r="D37" s="2033" t="s">
        <v>1623</v>
      </c>
      <c r="E37" s="2033" t="s">
        <v>174</v>
      </c>
      <c r="F37" s="2033">
        <v>105</v>
      </c>
      <c r="G37" s="2033" t="s">
        <v>1624</v>
      </c>
      <c r="H37" s="2034">
        <v>1960000000</v>
      </c>
      <c r="I37" s="2034">
        <f>+H37/F37</f>
        <v>18666666.666666668</v>
      </c>
      <c r="J37" s="1759">
        <v>45279</v>
      </c>
      <c r="K37" s="1731" t="s">
        <v>1507</v>
      </c>
    </row>
    <row r="38" spans="1:11" ht="14.45" customHeight="1" x14ac:dyDescent="0.2">
      <c r="A38" s="2035"/>
      <c r="B38" s="2036"/>
      <c r="C38" s="2033"/>
      <c r="D38" s="2033"/>
      <c r="E38" s="2033"/>
      <c r="F38" s="2033"/>
      <c r="G38" s="2033"/>
      <c r="H38" s="2034"/>
      <c r="I38" s="2034"/>
      <c r="J38" s="1759">
        <v>45306</v>
      </c>
      <c r="K38" s="1731" t="s">
        <v>1509</v>
      </c>
    </row>
    <row r="39" spans="1:11" x14ac:dyDescent="0.2">
      <c r="A39" s="2035"/>
      <c r="B39" s="2036"/>
      <c r="C39" s="2033"/>
      <c r="D39" s="2033"/>
      <c r="E39" s="2033"/>
      <c r="F39" s="2033"/>
      <c r="G39" s="2033"/>
      <c r="H39" s="2034"/>
      <c r="I39" s="2034"/>
      <c r="J39" s="1759">
        <v>45359</v>
      </c>
      <c r="K39" s="1731" t="s">
        <v>1510</v>
      </c>
    </row>
    <row r="40" spans="1:11" ht="14.45" customHeight="1" x14ac:dyDescent="0.2">
      <c r="A40" s="2035"/>
      <c r="B40" s="2036"/>
      <c r="C40" s="2033"/>
      <c r="D40" s="2033"/>
      <c r="E40" s="2033"/>
      <c r="F40" s="2033"/>
      <c r="G40" s="2033"/>
      <c r="H40" s="2034"/>
      <c r="I40" s="2034"/>
      <c r="J40" s="1759">
        <v>45386</v>
      </c>
      <c r="K40" s="1731" t="s">
        <v>1534</v>
      </c>
    </row>
    <row r="41" spans="1:11" x14ac:dyDescent="0.2">
      <c r="A41" s="2015" t="s">
        <v>1502</v>
      </c>
      <c r="B41" s="2015" t="s">
        <v>1625</v>
      </c>
      <c r="C41" s="2025" t="s">
        <v>136</v>
      </c>
      <c r="D41" s="2024" t="s">
        <v>1626</v>
      </c>
      <c r="E41" s="2025" t="s">
        <v>1225</v>
      </c>
      <c r="F41" s="2025">
        <v>9</v>
      </c>
      <c r="G41" s="2025" t="s">
        <v>627</v>
      </c>
      <c r="H41" s="2026">
        <v>149422714.08000001</v>
      </c>
      <c r="I41" s="2026">
        <f>+H41/F41</f>
        <v>16602523.786666669</v>
      </c>
      <c r="J41" s="1760">
        <v>45404</v>
      </c>
      <c r="K41" s="1761" t="s">
        <v>1507</v>
      </c>
    </row>
    <row r="42" spans="1:11" ht="14.45" customHeight="1" x14ac:dyDescent="0.2">
      <c r="A42" s="2015"/>
      <c r="B42" s="2015"/>
      <c r="C42" s="2025"/>
      <c r="D42" s="2024"/>
      <c r="E42" s="2025"/>
      <c r="F42" s="2025"/>
      <c r="G42" s="2025"/>
      <c r="H42" s="2026"/>
      <c r="I42" s="2026"/>
      <c r="J42" s="1760">
        <v>45404</v>
      </c>
      <c r="K42" s="1761" t="s">
        <v>1509</v>
      </c>
    </row>
    <row r="43" spans="1:11" x14ac:dyDescent="0.2">
      <c r="A43" s="2015"/>
      <c r="B43" s="2015"/>
      <c r="C43" s="2025"/>
      <c r="D43" s="2024"/>
      <c r="E43" s="2025"/>
      <c r="F43" s="2025"/>
      <c r="G43" s="2025"/>
      <c r="H43" s="2026"/>
      <c r="I43" s="2026"/>
      <c r="J43" s="1760">
        <v>45425</v>
      </c>
      <c r="K43" s="1761" t="s">
        <v>1510</v>
      </c>
    </row>
    <row r="44" spans="1:11" ht="14.45" customHeight="1" x14ac:dyDescent="0.2">
      <c r="A44" s="2015"/>
      <c r="B44" s="2015"/>
      <c r="C44" s="2025"/>
      <c r="D44" s="2024"/>
      <c r="E44" s="2025"/>
      <c r="F44" s="2025"/>
      <c r="G44" s="2025"/>
      <c r="H44" s="2026"/>
      <c r="I44" s="2026"/>
      <c r="J44" s="1760">
        <v>45440</v>
      </c>
      <c r="K44" s="1761" t="s">
        <v>1534</v>
      </c>
    </row>
    <row r="45" spans="1:11" ht="14.45" customHeight="1" x14ac:dyDescent="0.2">
      <c r="A45" s="2015"/>
      <c r="B45" s="2015"/>
      <c r="C45" s="2025"/>
      <c r="D45" s="2024"/>
      <c r="E45" s="2025"/>
      <c r="F45" s="2025"/>
      <c r="G45" s="2025"/>
      <c r="H45" s="2026"/>
      <c r="I45" s="2026"/>
      <c r="J45" s="1760">
        <v>45448</v>
      </c>
      <c r="K45" s="1761" t="s">
        <v>1535</v>
      </c>
    </row>
    <row r="46" spans="1:11" x14ac:dyDescent="0.2">
      <c r="A46" s="2015"/>
      <c r="B46" s="2015"/>
      <c r="C46" s="2025"/>
      <c r="D46" s="2024"/>
      <c r="E46" s="2025"/>
      <c r="F46" s="2025"/>
      <c r="G46" s="2025"/>
      <c r="H46" s="2026"/>
      <c r="I46" s="2026"/>
      <c r="J46" s="1760">
        <v>45449</v>
      </c>
      <c r="K46" s="1761" t="s">
        <v>1521</v>
      </c>
    </row>
    <row r="47" spans="1:11" x14ac:dyDescent="0.2">
      <c r="A47" s="2015"/>
      <c r="B47" s="2015"/>
      <c r="C47" s="2025"/>
      <c r="D47" s="2024"/>
      <c r="E47" s="2025"/>
      <c r="F47" s="2025"/>
      <c r="G47" s="2025"/>
      <c r="H47" s="2026"/>
      <c r="I47" s="2026"/>
      <c r="J47" s="1760">
        <v>45464</v>
      </c>
      <c r="K47" s="1761" t="s">
        <v>1620</v>
      </c>
    </row>
    <row r="48" spans="1:11" x14ac:dyDescent="0.2">
      <c r="A48" s="2015"/>
      <c r="B48" s="2015"/>
      <c r="C48" s="2025"/>
      <c r="D48" s="2024"/>
      <c r="E48" s="2025"/>
      <c r="F48" s="2025"/>
      <c r="G48" s="2025"/>
      <c r="H48" s="2026"/>
      <c r="I48" s="2026"/>
      <c r="J48" s="1760">
        <v>45464</v>
      </c>
      <c r="K48" s="1761" t="s">
        <v>1627</v>
      </c>
    </row>
    <row r="49" spans="1:11" x14ac:dyDescent="0.2">
      <c r="A49" s="2015"/>
      <c r="B49" s="2015"/>
      <c r="C49" s="2025"/>
      <c r="D49" s="2024"/>
      <c r="E49" s="2025"/>
      <c r="F49" s="2025"/>
      <c r="G49" s="2025"/>
      <c r="H49" s="2026"/>
      <c r="I49" s="2026"/>
      <c r="J49" s="1760">
        <v>45470</v>
      </c>
      <c r="K49" s="1761" t="s">
        <v>1520</v>
      </c>
    </row>
    <row r="50" spans="1:11" x14ac:dyDescent="0.2">
      <c r="A50" s="1985" t="s">
        <v>1543</v>
      </c>
      <c r="B50" s="1985" t="s">
        <v>1628</v>
      </c>
      <c r="C50" s="1982" t="s">
        <v>502</v>
      </c>
      <c r="D50" s="1987" t="s">
        <v>1629</v>
      </c>
      <c r="E50" s="2008" t="s">
        <v>1546</v>
      </c>
      <c r="F50" s="1982">
        <v>72</v>
      </c>
      <c r="G50" s="2008" t="s">
        <v>139</v>
      </c>
      <c r="H50" s="1984">
        <v>1489773277.02</v>
      </c>
      <c r="I50" s="2008">
        <f>+H50/F50</f>
        <v>20691295.514166668</v>
      </c>
      <c r="J50" s="1742" t="s">
        <v>1630</v>
      </c>
      <c r="K50" s="1731" t="s">
        <v>1507</v>
      </c>
    </row>
    <row r="51" spans="1:11" x14ac:dyDescent="0.2">
      <c r="A51" s="1985"/>
      <c r="B51" s="1985"/>
      <c r="C51" s="1982"/>
      <c r="D51" s="1987"/>
      <c r="E51" s="2008"/>
      <c r="F51" s="1982"/>
      <c r="G51" s="2008"/>
      <c r="H51" s="1984"/>
      <c r="I51" s="2008"/>
      <c r="J51" s="1742" t="s">
        <v>1630</v>
      </c>
      <c r="K51" s="1731" t="s">
        <v>1509</v>
      </c>
    </row>
    <row r="52" spans="1:11" x14ac:dyDescent="0.2">
      <c r="A52" s="1985"/>
      <c r="B52" s="1985"/>
      <c r="C52" s="1982"/>
      <c r="D52" s="1987"/>
      <c r="E52" s="2008"/>
      <c r="F52" s="1982"/>
      <c r="G52" s="2008"/>
      <c r="H52" s="1984"/>
      <c r="I52" s="2008"/>
      <c r="J52" s="1742" t="s">
        <v>1631</v>
      </c>
      <c r="K52" s="1731" t="s">
        <v>1510</v>
      </c>
    </row>
    <row r="53" spans="1:11" x14ac:dyDescent="0.2">
      <c r="A53" s="1985"/>
      <c r="B53" s="1985"/>
      <c r="C53" s="1982"/>
      <c r="D53" s="1987"/>
      <c r="E53" s="2008"/>
      <c r="F53" s="1982"/>
      <c r="G53" s="2008"/>
      <c r="H53" s="1984"/>
      <c r="I53" s="2008"/>
      <c r="J53" s="1733">
        <v>45614</v>
      </c>
      <c r="K53" s="1731" t="s">
        <v>1632</v>
      </c>
    </row>
    <row r="54" spans="1:11" ht="14.45" customHeight="1" x14ac:dyDescent="0.2">
      <c r="A54" s="2030" t="s">
        <v>1561</v>
      </c>
      <c r="B54" s="2023" t="s">
        <v>1633</v>
      </c>
      <c r="C54" s="2024" t="s">
        <v>136</v>
      </c>
      <c r="D54" s="2031" t="s">
        <v>1634</v>
      </c>
      <c r="E54" s="2031" t="s">
        <v>1546</v>
      </c>
      <c r="F54" s="2024">
        <v>117</v>
      </c>
      <c r="G54" s="2031" t="s">
        <v>1635</v>
      </c>
      <c r="H54" s="2032">
        <v>3702109660.8200002</v>
      </c>
      <c r="I54" s="2032">
        <f>SUM(H54/F54)</f>
        <v>31641962.912991453</v>
      </c>
      <c r="J54" s="1756">
        <v>45551</v>
      </c>
      <c r="K54" s="1728" t="s">
        <v>1509</v>
      </c>
    </row>
    <row r="55" spans="1:11" x14ac:dyDescent="0.2">
      <c r="A55" s="2030"/>
      <c r="B55" s="2023"/>
      <c r="C55" s="2024"/>
      <c r="D55" s="2031"/>
      <c r="E55" s="2031"/>
      <c r="F55" s="2024"/>
      <c r="G55" s="2031"/>
      <c r="H55" s="2032"/>
      <c r="I55" s="2032"/>
      <c r="J55" s="1756">
        <v>45565</v>
      </c>
      <c r="K55" s="1728" t="s">
        <v>1510</v>
      </c>
    </row>
    <row r="56" spans="1:11" ht="15.75" customHeight="1" x14ac:dyDescent="0.2">
      <c r="A56" s="2030"/>
      <c r="B56" s="2023"/>
      <c r="C56" s="2024"/>
      <c r="D56" s="2031"/>
      <c r="E56" s="2031"/>
      <c r="F56" s="2024"/>
      <c r="G56" s="2031"/>
      <c r="H56" s="2032"/>
      <c r="I56" s="2032"/>
      <c r="J56" s="1756">
        <v>45577</v>
      </c>
      <c r="K56" s="1727" t="s">
        <v>1636</v>
      </c>
    </row>
    <row r="57" spans="1:11" x14ac:dyDescent="0.2">
      <c r="A57" s="2030"/>
      <c r="B57" s="2023"/>
      <c r="C57" s="2024"/>
      <c r="D57" s="2031"/>
      <c r="E57" s="2031"/>
      <c r="F57" s="2024"/>
      <c r="G57" s="2031"/>
      <c r="H57" s="2032"/>
      <c r="I57" s="2032"/>
      <c r="J57" s="1756">
        <v>45579</v>
      </c>
      <c r="K57" s="1727" t="s">
        <v>1637</v>
      </c>
    </row>
    <row r="58" spans="1:11" x14ac:dyDescent="0.2">
      <c r="A58" s="2030"/>
      <c r="B58" s="2023"/>
      <c r="C58" s="2024"/>
      <c r="D58" s="2031"/>
      <c r="E58" s="2031"/>
      <c r="F58" s="2024"/>
      <c r="G58" s="2031"/>
      <c r="H58" s="2032"/>
      <c r="I58" s="2032"/>
      <c r="J58" s="1756">
        <v>45614</v>
      </c>
      <c r="K58" s="1727" t="s">
        <v>1638</v>
      </c>
    </row>
    <row r="59" spans="1:11" x14ac:dyDescent="0.2">
      <c r="A59" s="2030"/>
      <c r="B59" s="2023"/>
      <c r="C59" s="2024"/>
      <c r="D59" s="2031"/>
      <c r="E59" s="2031"/>
      <c r="F59" s="2024"/>
      <c r="G59" s="2031"/>
      <c r="H59" s="2032"/>
      <c r="I59" s="2032"/>
      <c r="J59" s="1756">
        <v>45635</v>
      </c>
      <c r="K59" s="1727" t="s">
        <v>1639</v>
      </c>
    </row>
    <row r="60" spans="1:11" ht="14.45" customHeight="1" x14ac:dyDescent="0.2">
      <c r="A60" s="2030"/>
      <c r="B60" s="2023"/>
      <c r="C60" s="2024"/>
      <c r="D60" s="2031"/>
      <c r="E60" s="2031"/>
      <c r="F60" s="2024"/>
      <c r="G60" s="2031"/>
      <c r="H60" s="2032"/>
      <c r="I60" s="2032"/>
      <c r="J60" s="1756">
        <v>45692</v>
      </c>
      <c r="K60" s="1727" t="s">
        <v>1640</v>
      </c>
    </row>
    <row r="61" spans="1:11" x14ac:dyDescent="0.2">
      <c r="A61" s="2030"/>
      <c r="B61" s="2023"/>
      <c r="C61" s="2024"/>
      <c r="D61" s="2031"/>
      <c r="E61" s="2031"/>
      <c r="F61" s="2024"/>
      <c r="G61" s="2031"/>
      <c r="H61" s="2032"/>
      <c r="I61" s="2032"/>
      <c r="J61" s="1756">
        <v>45698</v>
      </c>
      <c r="K61" s="1727" t="s">
        <v>1641</v>
      </c>
    </row>
    <row r="62" spans="1:11" x14ac:dyDescent="0.2">
      <c r="A62" s="2030"/>
      <c r="B62" s="2023"/>
      <c r="C62" s="2024"/>
      <c r="D62" s="2031"/>
      <c r="E62" s="2031"/>
      <c r="F62" s="2024"/>
      <c r="G62" s="2031"/>
      <c r="H62" s="2032"/>
      <c r="I62" s="2032"/>
      <c r="J62" s="1756">
        <v>45707</v>
      </c>
      <c r="K62" s="1727" t="s">
        <v>1642</v>
      </c>
    </row>
    <row r="63" spans="1:11" x14ac:dyDescent="0.2">
      <c r="A63" s="2030"/>
      <c r="B63" s="2023"/>
      <c r="C63" s="2024"/>
      <c r="D63" s="2031"/>
      <c r="E63" s="2031"/>
      <c r="F63" s="2024"/>
      <c r="G63" s="2031"/>
      <c r="H63" s="2032"/>
      <c r="I63" s="2032"/>
      <c r="J63" s="1756">
        <v>45754</v>
      </c>
      <c r="K63" s="1727" t="s">
        <v>1643</v>
      </c>
    </row>
    <row r="64" spans="1:11" x14ac:dyDescent="0.2">
      <c r="A64" s="2030"/>
      <c r="B64" s="2023"/>
      <c r="C64" s="2024"/>
      <c r="D64" s="2031"/>
      <c r="E64" s="2031"/>
      <c r="F64" s="2024"/>
      <c r="G64" s="2031"/>
      <c r="H64" s="2032"/>
      <c r="I64" s="2032"/>
      <c r="J64" s="1756">
        <v>45779</v>
      </c>
      <c r="K64" s="1727" t="s">
        <v>1644</v>
      </c>
    </row>
    <row r="65" spans="1:11" x14ac:dyDescent="0.2">
      <c r="A65" s="2030"/>
      <c r="B65" s="2023"/>
      <c r="C65" s="2024"/>
      <c r="D65" s="2031"/>
      <c r="E65" s="2031"/>
      <c r="F65" s="2024"/>
      <c r="G65" s="2031"/>
      <c r="H65" s="2032"/>
      <c r="I65" s="2032"/>
      <c r="J65" s="1756">
        <v>45780</v>
      </c>
      <c r="K65" s="1727" t="s">
        <v>1645</v>
      </c>
    </row>
    <row r="66" spans="1:11" x14ac:dyDescent="0.2">
      <c r="A66" s="2030"/>
      <c r="B66" s="2023"/>
      <c r="C66" s="2024"/>
      <c r="D66" s="2031"/>
      <c r="E66" s="2031"/>
      <c r="F66" s="2024"/>
      <c r="G66" s="2031"/>
      <c r="H66" s="2032"/>
      <c r="I66" s="2032"/>
      <c r="J66" s="1756">
        <v>45784</v>
      </c>
      <c r="K66" s="1727" t="s">
        <v>1646</v>
      </c>
    </row>
    <row r="67" spans="1:11" x14ac:dyDescent="0.2">
      <c r="A67" s="2030"/>
      <c r="B67" s="2023"/>
      <c r="C67" s="2024"/>
      <c r="D67" s="2031"/>
      <c r="E67" s="2031"/>
      <c r="F67" s="2024"/>
      <c r="G67" s="2031"/>
      <c r="H67" s="2032"/>
      <c r="I67" s="2032"/>
      <c r="J67" s="1756">
        <v>45814</v>
      </c>
      <c r="K67" s="1727" t="s">
        <v>1647</v>
      </c>
    </row>
    <row r="68" spans="1:11" x14ac:dyDescent="0.2">
      <c r="A68" s="2030"/>
      <c r="B68" s="2023"/>
      <c r="C68" s="2024"/>
      <c r="D68" s="2031"/>
      <c r="E68" s="2031"/>
      <c r="F68" s="2024"/>
      <c r="G68" s="2031"/>
      <c r="H68" s="2032"/>
      <c r="I68" s="2032"/>
      <c r="J68" s="1756">
        <v>45821</v>
      </c>
      <c r="K68" s="1727" t="s">
        <v>1632</v>
      </c>
    </row>
    <row r="69" spans="1:11" x14ac:dyDescent="0.2">
      <c r="A69" s="2029" t="s">
        <v>1552</v>
      </c>
      <c r="B69" s="2029" t="s">
        <v>1648</v>
      </c>
      <c r="C69" s="1987" t="s">
        <v>1554</v>
      </c>
      <c r="D69" s="1987" t="s">
        <v>1649</v>
      </c>
      <c r="E69" s="1987" t="s">
        <v>174</v>
      </c>
      <c r="F69" s="1987">
        <v>43</v>
      </c>
      <c r="G69" s="1987" t="s">
        <v>1650</v>
      </c>
      <c r="H69" s="2027">
        <v>692410171.70000005</v>
      </c>
      <c r="I69" s="2028">
        <f>+H69/F69</f>
        <v>16102562.132558141</v>
      </c>
      <c r="J69" s="1733">
        <v>45539</v>
      </c>
      <c r="K69" s="1744" t="s">
        <v>1558</v>
      </c>
    </row>
    <row r="70" spans="1:11" x14ac:dyDescent="0.2">
      <c r="A70" s="2029"/>
      <c r="B70" s="2029"/>
      <c r="C70" s="1987"/>
      <c r="D70" s="1987"/>
      <c r="E70" s="1987"/>
      <c r="F70" s="1987"/>
      <c r="G70" s="1987"/>
      <c r="H70" s="2027"/>
      <c r="I70" s="2028"/>
      <c r="J70" s="1733">
        <v>45539</v>
      </c>
      <c r="K70" s="1732" t="s">
        <v>1508</v>
      </c>
    </row>
    <row r="71" spans="1:11" x14ac:dyDescent="0.2">
      <c r="A71" s="2029"/>
      <c r="B71" s="2029"/>
      <c r="C71" s="1987"/>
      <c r="D71" s="1987"/>
      <c r="E71" s="1987"/>
      <c r="F71" s="1987"/>
      <c r="G71" s="1987"/>
      <c r="H71" s="2027"/>
      <c r="I71" s="2028"/>
      <c r="J71" s="1733">
        <v>45539</v>
      </c>
      <c r="K71" s="1732" t="s">
        <v>1509</v>
      </c>
    </row>
    <row r="72" spans="1:11" x14ac:dyDescent="0.2">
      <c r="A72" s="2029"/>
      <c r="B72" s="2029"/>
      <c r="C72" s="1987"/>
      <c r="D72" s="1987"/>
      <c r="E72" s="1987"/>
      <c r="F72" s="1987"/>
      <c r="G72" s="1987"/>
      <c r="H72" s="2027"/>
      <c r="I72" s="2028"/>
      <c r="J72" s="1733">
        <v>45642</v>
      </c>
      <c r="K72" s="1744" t="s">
        <v>1651</v>
      </c>
    </row>
    <row r="73" spans="1:11" x14ac:dyDescent="0.2">
      <c r="A73" s="2029"/>
      <c r="B73" s="2029"/>
      <c r="C73" s="1987"/>
      <c r="D73" s="1987"/>
      <c r="E73" s="1987"/>
      <c r="F73" s="1987"/>
      <c r="G73" s="1987"/>
      <c r="H73" s="2027"/>
      <c r="I73" s="2028"/>
      <c r="J73" s="1733">
        <v>45688</v>
      </c>
      <c r="K73" s="1744" t="s">
        <v>1652</v>
      </c>
    </row>
    <row r="74" spans="1:11" x14ac:dyDescent="0.2">
      <c r="A74" s="2029"/>
      <c r="B74" s="2029"/>
      <c r="C74" s="1987"/>
      <c r="D74" s="1987"/>
      <c r="E74" s="1987"/>
      <c r="F74" s="1987"/>
      <c r="G74" s="1987"/>
      <c r="H74" s="2027"/>
      <c r="I74" s="2028"/>
      <c r="J74" s="1733">
        <v>45716</v>
      </c>
      <c r="K74" s="1744" t="s">
        <v>1653</v>
      </c>
    </row>
    <row r="75" spans="1:11" ht="14.45" customHeight="1" x14ac:dyDescent="0.2">
      <c r="A75" s="2029"/>
      <c r="B75" s="2029"/>
      <c r="C75" s="1987"/>
      <c r="D75" s="1987"/>
      <c r="E75" s="1987"/>
      <c r="F75" s="1987"/>
      <c r="G75" s="1987"/>
      <c r="H75" s="2027"/>
      <c r="I75" s="2028"/>
      <c r="J75" s="1733">
        <v>45770</v>
      </c>
      <c r="K75" s="1744" t="s">
        <v>1654</v>
      </c>
    </row>
    <row r="76" spans="1:11" x14ac:dyDescent="0.2">
      <c r="A76" s="2029"/>
      <c r="B76" s="2029"/>
      <c r="C76" s="1987"/>
      <c r="D76" s="1987"/>
      <c r="E76" s="1987"/>
      <c r="F76" s="1987"/>
      <c r="G76" s="1987"/>
      <c r="H76" s="2027"/>
      <c r="I76" s="2028"/>
      <c r="J76" s="1733">
        <v>45810</v>
      </c>
      <c r="K76" s="1744" t="s">
        <v>1655</v>
      </c>
    </row>
    <row r="77" spans="1:11" x14ac:dyDescent="0.2">
      <c r="A77" s="2029"/>
      <c r="B77" s="2029"/>
      <c r="C77" s="1987"/>
      <c r="D77" s="1987"/>
      <c r="E77" s="1987"/>
      <c r="F77" s="1987"/>
      <c r="G77" s="1987"/>
      <c r="H77" s="2027"/>
      <c r="I77" s="2028"/>
      <c r="J77" s="1733">
        <v>45861</v>
      </c>
      <c r="K77" s="1744" t="s">
        <v>1656</v>
      </c>
    </row>
    <row r="78" spans="1:11" x14ac:dyDescent="0.2">
      <c r="A78" s="2029"/>
      <c r="B78" s="2029"/>
      <c r="C78" s="1987"/>
      <c r="D78" s="1987"/>
      <c r="E78" s="1987"/>
      <c r="F78" s="1987"/>
      <c r="G78" s="1987"/>
      <c r="H78" s="2027"/>
      <c r="I78" s="2028"/>
      <c r="J78" s="1733">
        <v>45867</v>
      </c>
      <c r="K78" s="1744" t="s">
        <v>1657</v>
      </c>
    </row>
    <row r="79" spans="1:11" x14ac:dyDescent="0.2">
      <c r="A79" s="2029"/>
      <c r="B79" s="2029"/>
      <c r="C79" s="1987"/>
      <c r="D79" s="1987"/>
      <c r="E79" s="1987"/>
      <c r="F79" s="1987"/>
      <c r="G79" s="1987"/>
      <c r="H79" s="2027"/>
      <c r="I79" s="2028"/>
      <c r="J79" s="1733">
        <v>45876</v>
      </c>
      <c r="K79" s="1744" t="s">
        <v>1658</v>
      </c>
    </row>
    <row r="80" spans="1:11" x14ac:dyDescent="0.2">
      <c r="A80" s="2029"/>
      <c r="B80" s="2029"/>
      <c r="C80" s="1987"/>
      <c r="D80" s="1987"/>
      <c r="E80" s="1987"/>
      <c r="F80" s="1987"/>
      <c r="G80" s="1987"/>
      <c r="H80" s="2027"/>
      <c r="I80" s="2028"/>
      <c r="J80" s="1733">
        <v>45888</v>
      </c>
      <c r="K80" s="1744" t="s">
        <v>1659</v>
      </c>
    </row>
    <row r="81" spans="1:11" x14ac:dyDescent="0.2">
      <c r="A81" s="2029"/>
      <c r="B81" s="2029"/>
      <c r="C81" s="1987"/>
      <c r="D81" s="1987"/>
      <c r="E81" s="1987"/>
      <c r="F81" s="1987"/>
      <c r="G81" s="1987"/>
      <c r="H81" s="2027"/>
      <c r="I81" s="2028"/>
      <c r="J81" s="1733">
        <v>45888</v>
      </c>
      <c r="K81" s="1744" t="s">
        <v>1660</v>
      </c>
    </row>
    <row r="82" spans="1:11" x14ac:dyDescent="0.2">
      <c r="A82" s="2029"/>
      <c r="B82" s="2029"/>
      <c r="C82" s="1987"/>
      <c r="D82" s="1987"/>
      <c r="E82" s="1987"/>
      <c r="F82" s="1987"/>
      <c r="G82" s="1987"/>
      <c r="H82" s="2027"/>
      <c r="I82" s="2028"/>
      <c r="J82" s="1733">
        <v>45890</v>
      </c>
      <c r="K82" s="1744" t="s">
        <v>1661</v>
      </c>
    </row>
    <row r="83" spans="1:11" x14ac:dyDescent="0.2">
      <c r="A83" s="2029"/>
      <c r="B83" s="2029"/>
      <c r="C83" s="1987"/>
      <c r="D83" s="1987"/>
      <c r="E83" s="1987"/>
      <c r="F83" s="1987"/>
      <c r="G83" s="1987"/>
      <c r="H83" s="2027"/>
      <c r="I83" s="2028"/>
      <c r="J83" s="1733">
        <v>45890</v>
      </c>
      <c r="K83" s="1744" t="s">
        <v>1662</v>
      </c>
    </row>
    <row r="84" spans="1:11" ht="30" x14ac:dyDescent="0.2">
      <c r="A84" s="2029"/>
      <c r="B84" s="2029"/>
      <c r="C84" s="1987"/>
      <c r="D84" s="1987"/>
      <c r="E84" s="1987"/>
      <c r="F84" s="1987"/>
      <c r="G84" s="1987"/>
      <c r="H84" s="2027"/>
      <c r="I84" s="2028"/>
      <c r="J84" s="1733">
        <v>45897</v>
      </c>
      <c r="K84" s="1744" t="s">
        <v>1663</v>
      </c>
    </row>
    <row r="85" spans="1:11" x14ac:dyDescent="0.2">
      <c r="A85" s="2029"/>
      <c r="B85" s="2029"/>
      <c r="C85" s="1987"/>
      <c r="D85" s="1987"/>
      <c r="E85" s="1987"/>
      <c r="F85" s="1987"/>
      <c r="G85" s="1987"/>
      <c r="H85" s="2027"/>
      <c r="I85" s="2028"/>
      <c r="J85" s="1733">
        <v>45905</v>
      </c>
      <c r="K85" s="1744" t="s">
        <v>1664</v>
      </c>
    </row>
    <row r="86" spans="1:11" x14ac:dyDescent="0.2">
      <c r="A86" s="2029"/>
      <c r="B86" s="2029"/>
      <c r="C86" s="1987"/>
      <c r="D86" s="1987"/>
      <c r="E86" s="1987"/>
      <c r="F86" s="1987"/>
      <c r="G86" s="1987"/>
      <c r="H86" s="2027"/>
      <c r="I86" s="2028"/>
      <c r="J86" s="1733">
        <v>45936</v>
      </c>
      <c r="K86" s="1744" t="s">
        <v>1665</v>
      </c>
    </row>
    <row r="87" spans="1:11" x14ac:dyDescent="0.2">
      <c r="A87" s="2029"/>
      <c r="B87" s="2029"/>
      <c r="C87" s="1987"/>
      <c r="D87" s="1987"/>
      <c r="E87" s="1987"/>
      <c r="F87" s="1987"/>
      <c r="G87" s="1987"/>
      <c r="H87" s="2027"/>
      <c r="I87" s="2028"/>
      <c r="J87" s="1733">
        <v>45937</v>
      </c>
      <c r="K87" s="1744" t="s">
        <v>1666</v>
      </c>
    </row>
    <row r="88" spans="1:11" x14ac:dyDescent="0.2">
      <c r="A88" s="2029"/>
      <c r="B88" s="2029"/>
      <c r="C88" s="1987"/>
      <c r="D88" s="1987"/>
      <c r="E88" s="1987"/>
      <c r="F88" s="1987"/>
      <c r="G88" s="1987"/>
      <c r="H88" s="2027"/>
      <c r="I88" s="2028"/>
      <c r="J88" s="1733">
        <v>45939</v>
      </c>
      <c r="K88" s="1744" t="s">
        <v>1632</v>
      </c>
    </row>
    <row r="89" spans="1:11" x14ac:dyDescent="0.2">
      <c r="A89" s="1226"/>
      <c r="B89" s="1226"/>
      <c r="C89" s="1226"/>
      <c r="D89" s="1226"/>
      <c r="E89" s="1226"/>
      <c r="F89" s="1226"/>
      <c r="G89" s="1226"/>
      <c r="H89" s="1226"/>
      <c r="I89" s="1226"/>
      <c r="J89" s="1226"/>
      <c r="K89" s="1226"/>
    </row>
    <row r="90" spans="1:11" x14ac:dyDescent="0.2">
      <c r="A90" s="1226"/>
      <c r="B90" s="1226"/>
      <c r="C90" s="1226"/>
      <c r="D90" s="1226"/>
      <c r="E90" s="1226"/>
      <c r="F90" s="1226"/>
      <c r="G90" s="1226"/>
      <c r="H90" s="1226"/>
      <c r="I90" s="1226"/>
      <c r="J90" s="1226"/>
      <c r="K90" s="1226"/>
    </row>
    <row r="91" spans="1:11" x14ac:dyDescent="0.2">
      <c r="A91" s="1226"/>
      <c r="B91" s="1226"/>
      <c r="C91" s="1226"/>
      <c r="D91" s="1226"/>
      <c r="E91" s="1226"/>
      <c r="F91" s="1226"/>
      <c r="G91" s="1226"/>
      <c r="H91" s="1226"/>
      <c r="I91" s="1226"/>
      <c r="J91" s="1226"/>
      <c r="K91" s="1226"/>
    </row>
    <row r="92" spans="1:11" x14ac:dyDescent="0.2">
      <c r="A92" s="1226"/>
      <c r="B92" s="1226"/>
      <c r="C92" s="1226"/>
      <c r="D92" s="1226"/>
      <c r="E92" s="1226"/>
      <c r="F92" s="1226"/>
      <c r="G92" s="1226"/>
      <c r="H92" s="1226"/>
      <c r="I92" s="1226"/>
      <c r="J92" s="1226"/>
      <c r="K92" s="1226"/>
    </row>
    <row r="93" spans="1:11" x14ac:dyDescent="0.2">
      <c r="A93" s="1226"/>
      <c r="B93" s="1226"/>
      <c r="C93" s="1226"/>
      <c r="D93" s="1226"/>
      <c r="E93" s="1226"/>
      <c r="F93" s="1226"/>
      <c r="G93" s="1226"/>
      <c r="H93" s="1226"/>
      <c r="I93" s="1226"/>
      <c r="J93" s="1226"/>
      <c r="K93" s="1226"/>
    </row>
    <row r="94" spans="1:11" x14ac:dyDescent="0.2">
      <c r="A94" s="1226"/>
      <c r="B94" s="1226"/>
      <c r="C94" s="1226"/>
      <c r="D94" s="1226"/>
      <c r="E94" s="1226"/>
      <c r="F94" s="1226"/>
      <c r="G94" s="1226"/>
      <c r="H94" s="1226"/>
      <c r="I94" s="1226"/>
      <c r="J94" s="1226"/>
      <c r="K94" s="1226"/>
    </row>
    <row r="95" spans="1:11" x14ac:dyDescent="0.2">
      <c r="A95" s="1226"/>
      <c r="B95" s="1226"/>
      <c r="C95" s="1226"/>
      <c r="D95" s="1226"/>
      <c r="E95" s="1226"/>
      <c r="F95" s="1226"/>
      <c r="G95" s="1226"/>
      <c r="H95" s="1226"/>
      <c r="I95" s="1226"/>
      <c r="J95" s="1226"/>
      <c r="K95" s="1226"/>
    </row>
    <row r="96" spans="1:11" x14ac:dyDescent="0.2">
      <c r="A96" s="1226"/>
      <c r="B96" s="1226"/>
      <c r="C96" s="1226"/>
      <c r="D96" s="1226"/>
      <c r="E96" s="1226"/>
      <c r="F96" s="1226"/>
      <c r="G96" s="1226"/>
      <c r="H96" s="1226"/>
      <c r="I96" s="1226"/>
      <c r="J96" s="1226"/>
      <c r="K96" s="1226"/>
    </row>
    <row r="97" s="1226" customFormat="1" x14ac:dyDescent="0.2"/>
    <row r="98" s="1226" customFormat="1" x14ac:dyDescent="0.2"/>
    <row r="99" s="1226" customFormat="1" x14ac:dyDescent="0.2"/>
    <row r="100" s="1226" customFormat="1" x14ac:dyDescent="0.2"/>
    <row r="101" s="1226" customFormat="1" x14ac:dyDescent="0.2"/>
    <row r="102" s="1226" customFormat="1" x14ac:dyDescent="0.2"/>
    <row r="103" s="1226" customFormat="1" x14ac:dyDescent="0.2"/>
    <row r="104" s="1226" customFormat="1" x14ac:dyDescent="0.2"/>
    <row r="105" s="1226" customFormat="1" x14ac:dyDescent="0.2"/>
    <row r="106" s="1226" customFormat="1" x14ac:dyDescent="0.2"/>
    <row r="107" s="1226" customFormat="1" x14ac:dyDescent="0.2"/>
    <row r="108" s="1226" customFormat="1" x14ac:dyDescent="0.2"/>
    <row r="109" s="1226" customFormat="1" x14ac:dyDescent="0.2"/>
    <row r="110" s="1226" customFormat="1" x14ac:dyDescent="0.2"/>
    <row r="111" s="1226" customFormat="1" x14ac:dyDescent="0.2"/>
    <row r="112" s="1226" customFormat="1" x14ac:dyDescent="0.2"/>
    <row r="113" s="1226" customFormat="1" x14ac:dyDescent="0.2"/>
    <row r="114" s="1226" customFormat="1" x14ac:dyDescent="0.2"/>
    <row r="115" s="1226" customFormat="1" x14ac:dyDescent="0.2"/>
    <row r="116" s="1226" customFormat="1" x14ac:dyDescent="0.2"/>
    <row r="117" s="1226" customFormat="1" x14ac:dyDescent="0.2"/>
    <row r="118" s="1226" customFormat="1" x14ac:dyDescent="0.2"/>
    <row r="119" s="1226" customFormat="1" x14ac:dyDescent="0.2"/>
    <row r="120" s="1226" customFormat="1" x14ac:dyDescent="0.2"/>
    <row r="121" s="1226" customFormat="1" x14ac:dyDescent="0.2"/>
    <row r="122" s="1226" customFormat="1" x14ac:dyDescent="0.2"/>
    <row r="123" s="1226" customFormat="1" x14ac:dyDescent="0.2"/>
    <row r="124" s="1226" customFormat="1" x14ac:dyDescent="0.2"/>
    <row r="125" s="1226" customFormat="1" x14ac:dyDescent="0.2"/>
    <row r="126" s="1226" customFormat="1" x14ac:dyDescent="0.2"/>
    <row r="127" s="1226" customFormat="1" x14ac:dyDescent="0.2"/>
    <row r="128" s="1226" customFormat="1" x14ac:dyDescent="0.2"/>
    <row r="129" s="1226" customFormat="1" x14ac:dyDescent="0.2"/>
    <row r="130" s="1226" customFormat="1" x14ac:dyDescent="0.2"/>
    <row r="131" s="1226" customFormat="1" x14ac:dyDescent="0.2"/>
    <row r="132" s="1226" customFormat="1" x14ac:dyDescent="0.2"/>
    <row r="133" s="1226" customFormat="1" x14ac:dyDescent="0.2"/>
    <row r="134" s="1226" customFormat="1" x14ac:dyDescent="0.2"/>
    <row r="135" s="1226" customFormat="1" x14ac:dyDescent="0.2"/>
    <row r="136" s="1226" customFormat="1" x14ac:dyDescent="0.2"/>
    <row r="137" s="1226" customFormat="1" x14ac:dyDescent="0.2"/>
    <row r="138" s="1226" customFormat="1" x14ac:dyDescent="0.2"/>
    <row r="139" s="1226" customFormat="1" x14ac:dyDescent="0.2"/>
    <row r="140" s="1226" customFormat="1" x14ac:dyDescent="0.2"/>
    <row r="141" s="1226" customFormat="1" x14ac:dyDescent="0.2"/>
    <row r="142" s="1226" customFormat="1" x14ac:dyDescent="0.2"/>
    <row r="143" s="1226" customFormat="1" x14ac:dyDescent="0.2"/>
    <row r="144" s="1226" customFormat="1" x14ac:dyDescent="0.2"/>
    <row r="145" s="1226" customFormat="1" x14ac:dyDescent="0.2"/>
    <row r="146" s="1226" customFormat="1" x14ac:dyDescent="0.2"/>
    <row r="147" s="1226" customFormat="1" x14ac:dyDescent="0.2"/>
    <row r="148" s="1226" customFormat="1" x14ac:dyDescent="0.2"/>
    <row r="149" s="1226" customFormat="1" x14ac:dyDescent="0.2"/>
    <row r="150" s="1226" customFormat="1" x14ac:dyDescent="0.2"/>
    <row r="151" s="1226" customFormat="1" x14ac:dyDescent="0.2"/>
    <row r="152" s="1226" customFormat="1" x14ac:dyDescent="0.2"/>
    <row r="153" s="1226" customFormat="1" x14ac:dyDescent="0.2"/>
    <row r="154" s="1226" customFormat="1" x14ac:dyDescent="0.2"/>
    <row r="155" s="1226" customFormat="1" x14ac:dyDescent="0.2"/>
    <row r="156" s="1226" customFormat="1" x14ac:dyDescent="0.2"/>
    <row r="157" s="1226" customFormat="1" x14ac:dyDescent="0.2"/>
    <row r="158" s="1226" customFormat="1" x14ac:dyDescent="0.2"/>
    <row r="159" s="1226" customFormat="1" x14ac:dyDescent="0.2"/>
    <row r="160" s="1226" customFormat="1" x14ac:dyDescent="0.2"/>
    <row r="161" s="1226" customFormat="1" x14ac:dyDescent="0.2"/>
    <row r="162" s="1226" customFormat="1" x14ac:dyDescent="0.2"/>
    <row r="163" s="1226" customFormat="1" x14ac:dyDescent="0.2"/>
    <row r="164" s="1226" customFormat="1" x14ac:dyDescent="0.2"/>
    <row r="165" s="1226" customFormat="1" x14ac:dyDescent="0.2"/>
    <row r="166" s="1226" customFormat="1" x14ac:dyDescent="0.2"/>
    <row r="167" s="1226" customFormat="1" x14ac:dyDescent="0.2"/>
    <row r="168" s="1226" customFormat="1" x14ac:dyDescent="0.2"/>
    <row r="169" s="1226" customFormat="1" x14ac:dyDescent="0.2"/>
    <row r="170" s="1226" customFormat="1" x14ac:dyDescent="0.2"/>
    <row r="171" s="1226" customFormat="1" x14ac:dyDescent="0.2"/>
    <row r="172" s="1226" customFormat="1" x14ac:dyDescent="0.2"/>
    <row r="173" s="1226" customFormat="1" x14ac:dyDescent="0.2"/>
    <row r="174" s="1226" customFormat="1" x14ac:dyDescent="0.2"/>
    <row r="175" s="1226" customFormat="1" x14ac:dyDescent="0.2"/>
    <row r="176" s="1226" customFormat="1" x14ac:dyDescent="0.2"/>
    <row r="177" s="1226" customFormat="1" x14ac:dyDescent="0.2"/>
    <row r="178" s="1226" customFormat="1" x14ac:dyDescent="0.2"/>
    <row r="179" s="1226" customFormat="1" x14ac:dyDescent="0.2"/>
    <row r="180" s="1226" customFormat="1" x14ac:dyDescent="0.2"/>
    <row r="181" s="1226" customFormat="1" x14ac:dyDescent="0.2"/>
    <row r="182" s="1226" customFormat="1" x14ac:dyDescent="0.2"/>
    <row r="183" s="1226" customFormat="1" x14ac:dyDescent="0.2"/>
    <row r="184" s="1226" customFormat="1" x14ac:dyDescent="0.2"/>
    <row r="185" s="1226" customFormat="1" x14ac:dyDescent="0.2"/>
    <row r="186" s="1226" customFormat="1" x14ac:dyDescent="0.2"/>
    <row r="187" s="1226" customFormat="1" x14ac:dyDescent="0.2"/>
    <row r="188" s="1226" customFormat="1" x14ac:dyDescent="0.2"/>
    <row r="189" s="1226" customFormat="1" x14ac:dyDescent="0.2"/>
    <row r="190" s="1226" customFormat="1" x14ac:dyDescent="0.2"/>
    <row r="191" s="1226" customFormat="1" x14ac:dyDescent="0.2"/>
    <row r="192" s="1226" customFormat="1" x14ac:dyDescent="0.2"/>
    <row r="193" s="1226" customFormat="1" x14ac:dyDescent="0.2"/>
    <row r="194" s="1226" customFormat="1" x14ac:dyDescent="0.2"/>
    <row r="195" s="1226" customFormat="1" x14ac:dyDescent="0.2"/>
    <row r="196" s="1226" customFormat="1" x14ac:dyDescent="0.2"/>
    <row r="197" s="1226" customFormat="1" x14ac:dyDescent="0.2"/>
    <row r="198" s="1226" customFormat="1" x14ac:dyDescent="0.2"/>
    <row r="199" s="1226" customFormat="1" x14ac:dyDescent="0.2"/>
    <row r="200" s="1226" customFormat="1" x14ac:dyDescent="0.2"/>
    <row r="201" s="1226" customFormat="1" x14ac:dyDescent="0.2"/>
    <row r="202" s="1226" customFormat="1" x14ac:dyDescent="0.2"/>
    <row r="203" s="1226" customFormat="1" x14ac:dyDescent="0.2"/>
    <row r="204" s="1226" customFormat="1" x14ac:dyDescent="0.2"/>
    <row r="205" s="1226" customFormat="1" x14ac:dyDescent="0.2"/>
    <row r="206" s="1226" customFormat="1" x14ac:dyDescent="0.2"/>
    <row r="207" s="1226" customFormat="1" x14ac:dyDescent="0.2"/>
  </sheetData>
  <mergeCells count="58">
    <mergeCell ref="A5:K5"/>
    <mergeCell ref="A3:K3"/>
    <mergeCell ref="A1:K1"/>
    <mergeCell ref="A2:K2"/>
    <mergeCell ref="A8:A36"/>
    <mergeCell ref="B8:B36"/>
    <mergeCell ref="C8:C36"/>
    <mergeCell ref="D8:D36"/>
    <mergeCell ref="E8:E36"/>
    <mergeCell ref="F8:F36"/>
    <mergeCell ref="G8:G36"/>
    <mergeCell ref="H8:H36"/>
    <mergeCell ref="I8:I36"/>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D50:D53"/>
    <mergeCell ref="E50:E53"/>
    <mergeCell ref="F37:F40"/>
    <mergeCell ref="G37:G40"/>
    <mergeCell ref="H37:H40"/>
    <mergeCell ref="F50:F53"/>
    <mergeCell ref="G50:G53"/>
    <mergeCell ref="H50:H53"/>
    <mergeCell ref="I50:I53"/>
    <mergeCell ref="A54:A68"/>
    <mergeCell ref="B54:B68"/>
    <mergeCell ref="C54:C68"/>
    <mergeCell ref="D54:D68"/>
    <mergeCell ref="E54:E68"/>
    <mergeCell ref="F54:F68"/>
    <mergeCell ref="G54:G68"/>
    <mergeCell ref="H54:H68"/>
    <mergeCell ref="I54:I68"/>
    <mergeCell ref="A50:A53"/>
    <mergeCell ref="B50:B53"/>
    <mergeCell ref="C50:C53"/>
    <mergeCell ref="F69:F88"/>
    <mergeCell ref="G69:G88"/>
    <mergeCell ref="H69:H88"/>
    <mergeCell ref="I69:I88"/>
    <mergeCell ref="A69:A88"/>
    <mergeCell ref="B69:B88"/>
    <mergeCell ref="C69:C88"/>
    <mergeCell ref="D69:D88"/>
    <mergeCell ref="E69:E88"/>
  </mergeCells>
  <dataValidations count="6">
    <dataValidation type="list" allowBlank="1" showInputMessage="1" showErrorMessage="1" sqref="K31:K33" xr:uid="{0360FBE9-64F7-4656-ADA8-E4591A47FDA7}">
      <formula1>$L$4:$L$13</formula1>
    </dataValidation>
    <dataValidation type="list" allowBlank="1" showInputMessage="1" showErrorMessage="1" sqref="K60:K62 K54:K56" xr:uid="{2C2C7517-CD44-4440-A474-084A3BE1427F}">
      <formula1>$L$4:$L$6</formula1>
    </dataValidation>
    <dataValidation type="list" allowBlank="1" showInputMessage="1" showErrorMessage="1" sqref="K54:K55" xr:uid="{8C402DE9-8A5F-4B82-AA28-19C3BC855DC4}">
      <formula1>$L$1:$L$7</formula1>
    </dataValidation>
    <dataValidation type="list" allowBlank="1" showInputMessage="1" showErrorMessage="1" sqref="K50:K52" xr:uid="{69F8754E-D913-437D-83A7-C561E77A9238}">
      <formula1>$L$4:$L$8</formula1>
    </dataValidation>
    <dataValidation type="list" allowBlank="1" showInputMessage="1" showErrorMessage="1" sqref="K53" xr:uid="{7D5825EB-FAC1-4730-A780-A9F8F284E8E5}">
      <formula1>$L$1:$L$11</formula1>
    </dataValidation>
    <dataValidation type="list" allowBlank="1" showInputMessage="1" showErrorMessage="1" sqref="K70:K71 K8:K24 K37:K40" xr:uid="{F349974F-3B30-4D0B-B310-7B80FC7B6511}">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rowBreaks count="1" manualBreakCount="1">
    <brk id="49" max="11"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307"/>
  <sheetViews>
    <sheetView showGridLines="0" topLeftCell="A4" zoomScale="80" zoomScaleNormal="80" zoomScaleSheetLayoutView="70" zoomScalePageLayoutView="70" workbookViewId="0">
      <selection activeCell="A4" sqref="A4"/>
    </sheetView>
  </sheetViews>
  <sheetFormatPr baseColWidth="10" defaultColWidth="10.7109375" defaultRowHeight="15" customHeight="1" x14ac:dyDescent="0.2"/>
  <cols>
    <col min="1" max="1" width="14.28515625" style="1234" customWidth="1"/>
    <col min="2" max="2" width="19.42578125" style="1234" customWidth="1"/>
    <col min="3" max="3" width="17.7109375" style="1233" customWidth="1"/>
    <col min="4" max="4" width="29.7109375" style="1233" customWidth="1"/>
    <col min="5" max="5" width="17.42578125" style="1233" bestFit="1" customWidth="1"/>
    <col min="6" max="6" width="18.28515625" style="1235" customWidth="1"/>
    <col min="7" max="7" width="24" style="1235" customWidth="1"/>
    <col min="8" max="8" width="20.5703125" style="1233" bestFit="1" customWidth="1"/>
    <col min="9" max="9" width="20.7109375" style="1233" customWidth="1"/>
    <col min="10" max="10" width="14.5703125" style="1236" customWidth="1"/>
    <col min="11" max="11" width="84" style="1237" customWidth="1"/>
    <col min="12" max="12" width="21" style="1226" customWidth="1"/>
    <col min="13" max="13" width="50.28515625" style="1226" customWidth="1"/>
    <col min="14" max="16384" width="10.7109375" style="1226"/>
  </cols>
  <sheetData>
    <row r="1" spans="1:13" s="332" customFormat="1" ht="12.75" customHeight="1" x14ac:dyDescent="0.2">
      <c r="A1" s="1939" t="s">
        <v>0</v>
      </c>
      <c r="B1" s="1939"/>
      <c r="C1" s="1939"/>
      <c r="D1" s="1939"/>
      <c r="E1" s="1939"/>
      <c r="F1" s="1939"/>
      <c r="G1" s="1939"/>
      <c r="H1" s="1939"/>
      <c r="I1" s="1939"/>
      <c r="J1" s="1939"/>
      <c r="K1" s="1939"/>
      <c r="L1" s="529"/>
      <c r="M1" s="529"/>
    </row>
    <row r="2" spans="1:13" s="332" customFormat="1" ht="12.75" customHeight="1" x14ac:dyDescent="0.2">
      <c r="A2" s="1939" t="s">
        <v>414</v>
      </c>
      <c r="B2" s="1939"/>
      <c r="C2" s="1939"/>
      <c r="D2" s="1939"/>
      <c r="E2" s="1939"/>
      <c r="F2" s="1939"/>
      <c r="G2" s="1939"/>
      <c r="H2" s="1939"/>
      <c r="I2" s="1939"/>
      <c r="J2" s="1939"/>
      <c r="K2" s="1939"/>
      <c r="L2" s="529"/>
      <c r="M2" s="529"/>
    </row>
    <row r="3" spans="1:13" s="332" customFormat="1" ht="12.75" customHeight="1" x14ac:dyDescent="0.2">
      <c r="A3" s="1939" t="s">
        <v>1423</v>
      </c>
      <c r="B3" s="1939"/>
      <c r="C3" s="1939"/>
      <c r="D3" s="1939"/>
      <c r="E3" s="1939"/>
      <c r="F3" s="1939"/>
      <c r="G3" s="1939"/>
      <c r="H3" s="1939"/>
      <c r="I3" s="1939"/>
      <c r="J3" s="1939"/>
      <c r="K3" s="1939"/>
      <c r="L3" s="529"/>
      <c r="M3" s="529"/>
    </row>
    <row r="4" spans="1:13" s="332" customFormat="1" ht="9.75" customHeight="1" x14ac:dyDescent="0.2">
      <c r="A4" s="1089"/>
      <c r="B4" s="1089"/>
      <c r="C4" s="1089"/>
      <c r="D4" s="1089"/>
      <c r="E4" s="1089"/>
      <c r="F4" s="1089"/>
      <c r="G4" s="1089"/>
      <c r="H4" s="1089"/>
      <c r="I4" s="1089"/>
      <c r="J4" s="1089"/>
      <c r="K4" s="529"/>
      <c r="L4" s="530"/>
    </row>
    <row r="5" spans="1:13" s="1309" customFormat="1" ht="32.1" customHeight="1" x14ac:dyDescent="0.2">
      <c r="A5" s="2021" t="s">
        <v>417</v>
      </c>
      <c r="B5" s="2022"/>
      <c r="C5" s="2022"/>
      <c r="D5" s="2022"/>
      <c r="E5" s="2022"/>
      <c r="F5" s="2022"/>
      <c r="G5" s="2022"/>
      <c r="H5" s="2022"/>
      <c r="I5" s="2022"/>
      <c r="J5" s="2022"/>
      <c r="K5" s="2022"/>
      <c r="L5" s="1299"/>
      <c r="M5" s="1299"/>
    </row>
    <row r="6" spans="1:13" x14ac:dyDescent="0.2">
      <c r="A6" s="1228"/>
      <c r="B6" s="1228"/>
      <c r="C6" s="1227"/>
      <c r="D6" s="1227"/>
      <c r="E6" s="1227"/>
      <c r="F6" s="1229"/>
      <c r="G6" s="1229"/>
      <c r="H6" s="1227"/>
      <c r="I6" s="1227"/>
      <c r="J6" s="1230"/>
      <c r="K6" s="1231"/>
    </row>
    <row r="7" spans="1:13" ht="31.5" x14ac:dyDescent="0.2">
      <c r="A7" s="1305" t="s">
        <v>540</v>
      </c>
      <c r="B7" s="1305" t="s">
        <v>631</v>
      </c>
      <c r="C7" s="1306" t="s">
        <v>62</v>
      </c>
      <c r="D7" s="1306" t="s">
        <v>47</v>
      </c>
      <c r="E7" s="1306" t="s">
        <v>128</v>
      </c>
      <c r="F7" s="1306" t="s">
        <v>517</v>
      </c>
      <c r="G7" s="1306" t="s">
        <v>273</v>
      </c>
      <c r="H7" s="1306" t="s">
        <v>632</v>
      </c>
      <c r="I7" s="1307" t="s">
        <v>633</v>
      </c>
      <c r="J7" s="1308" t="s">
        <v>634</v>
      </c>
      <c r="K7" s="1307" t="s">
        <v>635</v>
      </c>
    </row>
    <row r="8" spans="1:13" ht="15" customHeight="1" x14ac:dyDescent="0.2">
      <c r="A8" s="2018" t="s">
        <v>1561</v>
      </c>
      <c r="B8" s="2029" t="s">
        <v>1667</v>
      </c>
      <c r="C8" s="1987" t="s">
        <v>1668</v>
      </c>
      <c r="D8" s="1987" t="s">
        <v>1669</v>
      </c>
      <c r="E8" s="1987" t="s">
        <v>1546</v>
      </c>
      <c r="F8" s="1987">
        <v>72</v>
      </c>
      <c r="G8" s="2058" t="s">
        <v>627</v>
      </c>
      <c r="H8" s="2028">
        <v>2139944642.4000001</v>
      </c>
      <c r="I8" s="2028">
        <f>H8/F8</f>
        <v>29721453.366666667</v>
      </c>
      <c r="J8" s="1733">
        <v>44902</v>
      </c>
      <c r="K8" s="1732" t="s">
        <v>1670</v>
      </c>
    </row>
    <row r="9" spans="1:13" ht="15" customHeight="1" x14ac:dyDescent="0.2">
      <c r="A9" s="2019"/>
      <c r="B9" s="2029"/>
      <c r="C9" s="1987"/>
      <c r="D9" s="1987"/>
      <c r="E9" s="1987"/>
      <c r="F9" s="1987"/>
      <c r="G9" s="2058"/>
      <c r="H9" s="2028"/>
      <c r="I9" s="2028"/>
      <c r="J9" s="1733">
        <v>44902</v>
      </c>
      <c r="K9" s="1732" t="s">
        <v>1508</v>
      </c>
    </row>
    <row r="10" spans="1:13" ht="15" customHeight="1" x14ac:dyDescent="0.2">
      <c r="A10" s="2019"/>
      <c r="B10" s="2029"/>
      <c r="C10" s="1987"/>
      <c r="D10" s="1987"/>
      <c r="E10" s="1987"/>
      <c r="F10" s="1987"/>
      <c r="G10" s="2058"/>
      <c r="H10" s="2028"/>
      <c r="I10" s="2028"/>
      <c r="J10" s="1733">
        <v>44902</v>
      </c>
      <c r="K10" s="1732" t="s">
        <v>1509</v>
      </c>
    </row>
    <row r="11" spans="1:13" ht="15" customHeight="1" x14ac:dyDescent="0.2">
      <c r="A11" s="2019"/>
      <c r="B11" s="2029"/>
      <c r="C11" s="1987"/>
      <c r="D11" s="1987"/>
      <c r="E11" s="1987"/>
      <c r="F11" s="1987"/>
      <c r="G11" s="2058"/>
      <c r="H11" s="2028"/>
      <c r="I11" s="2028"/>
      <c r="J11" s="1733">
        <v>45030</v>
      </c>
      <c r="K11" s="1732" t="s">
        <v>1671</v>
      </c>
    </row>
    <row r="12" spans="1:13" ht="15" customHeight="1" x14ac:dyDescent="0.2">
      <c r="A12" s="2019"/>
      <c r="B12" s="2029"/>
      <c r="C12" s="1987"/>
      <c r="D12" s="1987"/>
      <c r="E12" s="1987"/>
      <c r="F12" s="1987"/>
      <c r="G12" s="2058"/>
      <c r="H12" s="2028"/>
      <c r="I12" s="2028"/>
      <c r="J12" s="1733">
        <v>45099</v>
      </c>
      <c r="K12" s="1732" t="s">
        <v>1672</v>
      </c>
    </row>
    <row r="13" spans="1:13" ht="15" customHeight="1" x14ac:dyDescent="0.2">
      <c r="A13" s="2019"/>
      <c r="B13" s="2029"/>
      <c r="C13" s="1987"/>
      <c r="D13" s="1987"/>
      <c r="E13" s="1987"/>
      <c r="F13" s="1987"/>
      <c r="G13" s="2058"/>
      <c r="H13" s="2028"/>
      <c r="I13" s="2028"/>
      <c r="J13" s="1733">
        <v>45135</v>
      </c>
      <c r="K13" s="1732" t="s">
        <v>1673</v>
      </c>
    </row>
    <row r="14" spans="1:13" ht="32.1" customHeight="1" x14ac:dyDescent="0.2">
      <c r="A14" s="2019"/>
      <c r="B14" s="2029"/>
      <c r="C14" s="1987"/>
      <c r="D14" s="1987"/>
      <c r="E14" s="1987"/>
      <c r="F14" s="1987"/>
      <c r="G14" s="2058"/>
      <c r="H14" s="2028"/>
      <c r="I14" s="2028"/>
      <c r="J14" s="1733">
        <v>45145</v>
      </c>
      <c r="K14" s="1732" t="s">
        <v>1674</v>
      </c>
    </row>
    <row r="15" spans="1:13" ht="15" customHeight="1" x14ac:dyDescent="0.2">
      <c r="A15" s="2019"/>
      <c r="B15" s="2029"/>
      <c r="C15" s="1987"/>
      <c r="D15" s="1987"/>
      <c r="E15" s="1987"/>
      <c r="F15" s="1987"/>
      <c r="G15" s="2058"/>
      <c r="H15" s="2028"/>
      <c r="I15" s="2028"/>
      <c r="J15" s="1733">
        <v>45160</v>
      </c>
      <c r="K15" s="1732" t="s">
        <v>1675</v>
      </c>
    </row>
    <row r="16" spans="1:13" ht="15" customHeight="1" x14ac:dyDescent="0.2">
      <c r="A16" s="2019"/>
      <c r="B16" s="2029"/>
      <c r="C16" s="1987"/>
      <c r="D16" s="1987"/>
      <c r="E16" s="1987"/>
      <c r="F16" s="1987"/>
      <c r="G16" s="2058"/>
      <c r="H16" s="2028"/>
      <c r="I16" s="2028"/>
      <c r="J16" s="1759">
        <v>45516</v>
      </c>
      <c r="K16" s="1731" t="s">
        <v>1509</v>
      </c>
    </row>
    <row r="17" spans="1:11" ht="15" customHeight="1" x14ac:dyDescent="0.2">
      <c r="A17" s="2019"/>
      <c r="B17" s="2029"/>
      <c r="C17" s="1987"/>
      <c r="D17" s="1987"/>
      <c r="E17" s="1987"/>
      <c r="F17" s="1987"/>
      <c r="G17" s="2058"/>
      <c r="H17" s="2028"/>
      <c r="I17" s="2028"/>
      <c r="J17" s="1759">
        <v>45518</v>
      </c>
      <c r="K17" s="1731" t="s">
        <v>1510</v>
      </c>
    </row>
    <row r="18" spans="1:11" ht="15" customHeight="1" x14ac:dyDescent="0.2">
      <c r="A18" s="2019"/>
      <c r="B18" s="2029"/>
      <c r="C18" s="1987"/>
      <c r="D18" s="1987"/>
      <c r="E18" s="1987"/>
      <c r="F18" s="1987"/>
      <c r="G18" s="2058"/>
      <c r="H18" s="2028"/>
      <c r="I18" s="2028"/>
      <c r="J18" s="1759">
        <v>45524</v>
      </c>
      <c r="K18" s="1731" t="s">
        <v>1537</v>
      </c>
    </row>
    <row r="19" spans="1:11" ht="15" customHeight="1" x14ac:dyDescent="0.2">
      <c r="A19" s="2019"/>
      <c r="B19" s="2029"/>
      <c r="C19" s="1987"/>
      <c r="D19" s="1987"/>
      <c r="E19" s="1987"/>
      <c r="F19" s="1987"/>
      <c r="G19" s="2058"/>
      <c r="H19" s="2028"/>
      <c r="I19" s="2028"/>
      <c r="J19" s="1759">
        <v>45540</v>
      </c>
      <c r="K19" s="1731" t="s">
        <v>1525</v>
      </c>
    </row>
    <row r="20" spans="1:11" ht="15" customHeight="1" x14ac:dyDescent="0.2">
      <c r="A20" s="2019"/>
      <c r="B20" s="2029"/>
      <c r="C20" s="1987"/>
      <c r="D20" s="1987"/>
      <c r="E20" s="1987"/>
      <c r="F20" s="1987"/>
      <c r="G20" s="2058"/>
      <c r="H20" s="2028"/>
      <c r="I20" s="2028"/>
      <c r="J20" s="1733">
        <v>45552</v>
      </c>
      <c r="K20" s="1732" t="s">
        <v>1676</v>
      </c>
    </row>
    <row r="21" spans="1:11" ht="30" x14ac:dyDescent="0.2">
      <c r="A21" s="2019"/>
      <c r="B21" s="2029"/>
      <c r="C21" s="1987"/>
      <c r="D21" s="1987"/>
      <c r="E21" s="1987"/>
      <c r="F21" s="1987"/>
      <c r="G21" s="2058"/>
      <c r="H21" s="2028"/>
      <c r="I21" s="2028"/>
      <c r="J21" s="1733">
        <v>45588</v>
      </c>
      <c r="K21" s="1732" t="s">
        <v>1677</v>
      </c>
    </row>
    <row r="22" spans="1:11" ht="15" customHeight="1" x14ac:dyDescent="0.2">
      <c r="A22" s="2019"/>
      <c r="B22" s="2029"/>
      <c r="C22" s="1987"/>
      <c r="D22" s="1987"/>
      <c r="E22" s="1987"/>
      <c r="F22" s="1987"/>
      <c r="G22" s="2058"/>
      <c r="H22" s="2028"/>
      <c r="I22" s="2028"/>
      <c r="J22" s="1733">
        <v>45597</v>
      </c>
      <c r="K22" s="1731" t="s">
        <v>1537</v>
      </c>
    </row>
    <row r="23" spans="1:11" ht="15" customHeight="1" x14ac:dyDescent="0.2">
      <c r="A23" s="2019"/>
      <c r="B23" s="2029"/>
      <c r="C23" s="1987"/>
      <c r="D23" s="1987"/>
      <c r="E23" s="1987"/>
      <c r="F23" s="1987"/>
      <c r="G23" s="2058"/>
      <c r="H23" s="2028"/>
      <c r="I23" s="2028"/>
      <c r="J23" s="1733">
        <v>45602</v>
      </c>
      <c r="K23" s="1731" t="s">
        <v>1525</v>
      </c>
    </row>
    <row r="24" spans="1:11" ht="15" customHeight="1" x14ac:dyDescent="0.2">
      <c r="A24" s="2019"/>
      <c r="B24" s="2029"/>
      <c r="C24" s="1987"/>
      <c r="D24" s="1987"/>
      <c r="E24" s="1987"/>
      <c r="F24" s="1987"/>
      <c r="G24" s="2058"/>
      <c r="H24" s="2028"/>
      <c r="I24" s="2028"/>
      <c r="J24" s="1733">
        <v>45610</v>
      </c>
      <c r="K24" s="1734" t="s">
        <v>1678</v>
      </c>
    </row>
    <row r="25" spans="1:11" ht="15" customHeight="1" x14ac:dyDescent="0.2">
      <c r="A25" s="2019"/>
      <c r="B25" s="2029"/>
      <c r="C25" s="1987"/>
      <c r="D25" s="1987"/>
      <c r="E25" s="1987"/>
      <c r="F25" s="1987"/>
      <c r="G25" s="2058"/>
      <c r="H25" s="2028"/>
      <c r="I25" s="2028"/>
      <c r="J25" s="1733">
        <v>45636</v>
      </c>
      <c r="K25" s="1734" t="s">
        <v>1679</v>
      </c>
    </row>
    <row r="26" spans="1:11" ht="15" customHeight="1" x14ac:dyDescent="0.2">
      <c r="A26" s="2020"/>
      <c r="B26" s="2029"/>
      <c r="C26" s="1987"/>
      <c r="D26" s="1987"/>
      <c r="E26" s="1987"/>
      <c r="F26" s="1987"/>
      <c r="G26" s="2058"/>
      <c r="H26" s="2028"/>
      <c r="I26" s="2028"/>
      <c r="J26" s="1733">
        <v>45698</v>
      </c>
      <c r="K26" s="1734" t="s">
        <v>1680</v>
      </c>
    </row>
    <row r="27" spans="1:11" ht="15" customHeight="1" x14ac:dyDescent="0.2">
      <c r="A27" s="2052" t="s">
        <v>1552</v>
      </c>
      <c r="B27" s="2052" t="s">
        <v>1681</v>
      </c>
      <c r="C27" s="2041" t="s">
        <v>1604</v>
      </c>
      <c r="D27" s="2041" t="s">
        <v>1682</v>
      </c>
      <c r="E27" s="2041" t="s">
        <v>174</v>
      </c>
      <c r="F27" s="2041">
        <v>71</v>
      </c>
      <c r="G27" s="2041" t="s">
        <v>1224</v>
      </c>
      <c r="H27" s="2026">
        <v>1524553283.4200001</v>
      </c>
      <c r="I27" s="2026">
        <f>+H27/F27</f>
        <v>21472581.456619721</v>
      </c>
      <c r="J27" s="1729">
        <v>45596</v>
      </c>
      <c r="K27" s="1749" t="s">
        <v>1558</v>
      </c>
    </row>
    <row r="28" spans="1:11" ht="15" customHeight="1" x14ac:dyDescent="0.2">
      <c r="A28" s="2053"/>
      <c r="B28" s="2053"/>
      <c r="C28" s="2042"/>
      <c r="D28" s="2042"/>
      <c r="E28" s="2042"/>
      <c r="F28" s="2042"/>
      <c r="G28" s="2042"/>
      <c r="H28" s="2026"/>
      <c r="I28" s="2026"/>
      <c r="J28" s="1729">
        <v>45596</v>
      </c>
      <c r="K28" s="1726" t="s">
        <v>1508</v>
      </c>
    </row>
    <row r="29" spans="1:11" ht="15" customHeight="1" x14ac:dyDescent="0.2">
      <c r="A29" s="2053"/>
      <c r="B29" s="2053"/>
      <c r="C29" s="2042"/>
      <c r="D29" s="2042"/>
      <c r="E29" s="2042"/>
      <c r="F29" s="2042"/>
      <c r="G29" s="2042"/>
      <c r="H29" s="2026"/>
      <c r="I29" s="2026"/>
      <c r="J29" s="1729">
        <v>45596</v>
      </c>
      <c r="K29" s="1726" t="s">
        <v>1509</v>
      </c>
    </row>
    <row r="30" spans="1:11" ht="15" customHeight="1" x14ac:dyDescent="0.2">
      <c r="A30" s="2053"/>
      <c r="B30" s="2053"/>
      <c r="C30" s="2042"/>
      <c r="D30" s="2042"/>
      <c r="E30" s="2042"/>
      <c r="F30" s="2042"/>
      <c r="G30" s="2042"/>
      <c r="H30" s="2026"/>
      <c r="I30" s="2026"/>
      <c r="J30" s="1729">
        <v>45629</v>
      </c>
      <c r="K30" s="1749" t="s">
        <v>1683</v>
      </c>
    </row>
    <row r="31" spans="1:11" ht="15" customHeight="1" x14ac:dyDescent="0.2">
      <c r="A31" s="2053"/>
      <c r="B31" s="2053"/>
      <c r="C31" s="2042"/>
      <c r="D31" s="2042"/>
      <c r="E31" s="2042"/>
      <c r="F31" s="2042"/>
      <c r="G31" s="2042"/>
      <c r="H31" s="2026"/>
      <c r="I31" s="2026"/>
      <c r="J31" s="1729">
        <v>45701</v>
      </c>
      <c r="K31" s="1727" t="s">
        <v>1684</v>
      </c>
    </row>
    <row r="32" spans="1:11" ht="15" customHeight="1" x14ac:dyDescent="0.2">
      <c r="A32" s="2053"/>
      <c r="B32" s="2053"/>
      <c r="C32" s="2042"/>
      <c r="D32" s="2042"/>
      <c r="E32" s="2042"/>
      <c r="F32" s="2042"/>
      <c r="G32" s="2042"/>
      <c r="H32" s="2026"/>
      <c r="I32" s="2026"/>
      <c r="J32" s="1729">
        <v>45708</v>
      </c>
      <c r="K32" s="1749" t="s">
        <v>1685</v>
      </c>
    </row>
    <row r="33" spans="1:11" ht="15" customHeight="1" x14ac:dyDescent="0.2">
      <c r="A33" s="2054"/>
      <c r="B33" s="2054"/>
      <c r="C33" s="2043"/>
      <c r="D33" s="2043"/>
      <c r="E33" s="2043"/>
      <c r="F33" s="2043"/>
      <c r="G33" s="2043"/>
      <c r="H33" s="2026"/>
      <c r="I33" s="2026"/>
      <c r="J33" s="1729">
        <v>45712</v>
      </c>
      <c r="K33" s="1749" t="s">
        <v>1680</v>
      </c>
    </row>
    <row r="34" spans="1:11" ht="14.45" customHeight="1" x14ac:dyDescent="0.2">
      <c r="A34" s="2055" t="s">
        <v>1552</v>
      </c>
      <c r="B34" s="2055" t="s">
        <v>1686</v>
      </c>
      <c r="C34" s="1955" t="s">
        <v>1604</v>
      </c>
      <c r="D34" s="1955" t="s">
        <v>1682</v>
      </c>
      <c r="E34" s="1955" t="s">
        <v>174</v>
      </c>
      <c r="F34" s="1955">
        <v>79</v>
      </c>
      <c r="G34" s="1955" t="s">
        <v>1224</v>
      </c>
      <c r="H34" s="2028">
        <v>1697993945.05</v>
      </c>
      <c r="I34" s="2028">
        <f>+H34/F34</f>
        <v>21493594.241139241</v>
      </c>
      <c r="J34" s="1733">
        <v>45630</v>
      </c>
      <c r="K34" s="1744" t="s">
        <v>1558</v>
      </c>
    </row>
    <row r="35" spans="1:11" x14ac:dyDescent="0.2">
      <c r="A35" s="2056"/>
      <c r="B35" s="2056"/>
      <c r="C35" s="1956"/>
      <c r="D35" s="1956"/>
      <c r="E35" s="1956"/>
      <c r="F35" s="1956"/>
      <c r="G35" s="1956"/>
      <c r="H35" s="2028"/>
      <c r="I35" s="2028"/>
      <c r="J35" s="1733">
        <v>45630</v>
      </c>
      <c r="K35" s="1732" t="s">
        <v>1508</v>
      </c>
    </row>
    <row r="36" spans="1:11" x14ac:dyDescent="0.2">
      <c r="A36" s="2056"/>
      <c r="B36" s="2056"/>
      <c r="C36" s="1956"/>
      <c r="D36" s="1956"/>
      <c r="E36" s="1956"/>
      <c r="F36" s="1956"/>
      <c r="G36" s="1956"/>
      <c r="H36" s="2028"/>
      <c r="I36" s="2028"/>
      <c r="J36" s="1733">
        <v>45630</v>
      </c>
      <c r="K36" s="1732" t="s">
        <v>1509</v>
      </c>
    </row>
    <row r="37" spans="1:11" x14ac:dyDescent="0.2">
      <c r="A37" s="2056"/>
      <c r="B37" s="2056"/>
      <c r="C37" s="1956"/>
      <c r="D37" s="1956"/>
      <c r="E37" s="1956"/>
      <c r="F37" s="1956"/>
      <c r="G37" s="1956"/>
      <c r="H37" s="2028"/>
      <c r="I37" s="2028"/>
      <c r="J37" s="1733">
        <v>45701</v>
      </c>
      <c r="K37" s="1732" t="s">
        <v>1684</v>
      </c>
    </row>
    <row r="38" spans="1:11" x14ac:dyDescent="0.2">
      <c r="A38" s="2056"/>
      <c r="B38" s="2056"/>
      <c r="C38" s="1956"/>
      <c r="D38" s="1956"/>
      <c r="E38" s="1956"/>
      <c r="F38" s="1956"/>
      <c r="G38" s="1956"/>
      <c r="H38" s="2028"/>
      <c r="I38" s="2028"/>
      <c r="J38" s="1733">
        <v>45708</v>
      </c>
      <c r="K38" s="1732" t="s">
        <v>1685</v>
      </c>
    </row>
    <row r="39" spans="1:11" x14ac:dyDescent="0.2">
      <c r="A39" s="2057"/>
      <c r="B39" s="2057"/>
      <c r="C39" s="1957"/>
      <c r="D39" s="1957"/>
      <c r="E39" s="1957"/>
      <c r="F39" s="1957"/>
      <c r="G39" s="1957"/>
      <c r="H39" s="2028"/>
      <c r="I39" s="2028"/>
      <c r="J39" s="1733">
        <v>45712</v>
      </c>
      <c r="K39" s="1732" t="s">
        <v>1680</v>
      </c>
    </row>
    <row r="40" spans="1:11" ht="14.45" customHeight="1" x14ac:dyDescent="0.2">
      <c r="A40" s="2052" t="s">
        <v>1552</v>
      </c>
      <c r="B40" s="2052" t="s">
        <v>1687</v>
      </c>
      <c r="C40" s="2041" t="s">
        <v>1554</v>
      </c>
      <c r="D40" s="2041" t="s">
        <v>1682</v>
      </c>
      <c r="E40" s="2041" t="s">
        <v>174</v>
      </c>
      <c r="F40" s="2041">
        <v>87</v>
      </c>
      <c r="G40" s="2041" t="s">
        <v>1224</v>
      </c>
      <c r="H40" s="2026">
        <v>1870768497.51</v>
      </c>
      <c r="I40" s="2026">
        <f>+H40/F40</f>
        <v>21503086.178275861</v>
      </c>
      <c r="J40" s="1729">
        <v>45541</v>
      </c>
      <c r="K40" s="1749" t="s">
        <v>1558</v>
      </c>
    </row>
    <row r="41" spans="1:11" x14ac:dyDescent="0.2">
      <c r="A41" s="2053"/>
      <c r="B41" s="2053"/>
      <c r="C41" s="2042"/>
      <c r="D41" s="2042"/>
      <c r="E41" s="2042"/>
      <c r="F41" s="2042"/>
      <c r="G41" s="2042"/>
      <c r="H41" s="2026"/>
      <c r="I41" s="2026"/>
      <c r="J41" s="1729">
        <v>45541</v>
      </c>
      <c r="K41" s="1726" t="s">
        <v>1508</v>
      </c>
    </row>
    <row r="42" spans="1:11" x14ac:dyDescent="0.2">
      <c r="A42" s="2053"/>
      <c r="B42" s="2053"/>
      <c r="C42" s="2042"/>
      <c r="D42" s="2042"/>
      <c r="E42" s="2042"/>
      <c r="F42" s="2042"/>
      <c r="G42" s="2042"/>
      <c r="H42" s="2026"/>
      <c r="I42" s="2026"/>
      <c r="J42" s="1729">
        <v>45541</v>
      </c>
      <c r="K42" s="1726" t="s">
        <v>1509</v>
      </c>
    </row>
    <row r="43" spans="1:11" x14ac:dyDescent="0.2">
      <c r="A43" s="2053"/>
      <c r="B43" s="2053"/>
      <c r="C43" s="2042"/>
      <c r="D43" s="2042"/>
      <c r="E43" s="2042"/>
      <c r="F43" s="2042"/>
      <c r="G43" s="2042"/>
      <c r="H43" s="2026"/>
      <c r="I43" s="2026"/>
      <c r="J43" s="1729">
        <v>45629</v>
      </c>
      <c r="K43" s="1749" t="s">
        <v>1683</v>
      </c>
    </row>
    <row r="44" spans="1:11" x14ac:dyDescent="0.2">
      <c r="A44" s="2053"/>
      <c r="B44" s="2053"/>
      <c r="C44" s="2042"/>
      <c r="D44" s="2042"/>
      <c r="E44" s="2042"/>
      <c r="F44" s="2042"/>
      <c r="G44" s="2042"/>
      <c r="H44" s="2026"/>
      <c r="I44" s="2026"/>
      <c r="J44" s="1729">
        <v>45700</v>
      </c>
      <c r="K44" s="1749" t="s">
        <v>1684</v>
      </c>
    </row>
    <row r="45" spans="1:11" x14ac:dyDescent="0.2">
      <c r="A45" s="2053"/>
      <c r="B45" s="2053"/>
      <c r="C45" s="2042"/>
      <c r="D45" s="2042"/>
      <c r="E45" s="2042"/>
      <c r="F45" s="2042"/>
      <c r="G45" s="2042"/>
      <c r="H45" s="2026"/>
      <c r="I45" s="2026"/>
      <c r="J45" s="1729">
        <v>45715</v>
      </c>
      <c r="K45" s="1749" t="s">
        <v>1688</v>
      </c>
    </row>
    <row r="46" spans="1:11" x14ac:dyDescent="0.2">
      <c r="A46" s="2054"/>
      <c r="B46" s="2054"/>
      <c r="C46" s="2043"/>
      <c r="D46" s="2043"/>
      <c r="E46" s="2043"/>
      <c r="F46" s="2043"/>
      <c r="G46" s="2043"/>
      <c r="H46" s="2026"/>
      <c r="I46" s="2026"/>
      <c r="J46" s="1729">
        <v>45733</v>
      </c>
      <c r="K46" s="1749" t="s">
        <v>1680</v>
      </c>
    </row>
    <row r="47" spans="1:11" ht="14.45" customHeight="1" x14ac:dyDescent="0.2">
      <c r="A47" s="2018" t="s">
        <v>1561</v>
      </c>
      <c r="B47" s="2036" t="s">
        <v>1689</v>
      </c>
      <c r="C47" s="2033" t="s">
        <v>296</v>
      </c>
      <c r="D47" s="2033" t="s">
        <v>1690</v>
      </c>
      <c r="E47" s="2033" t="s">
        <v>1546</v>
      </c>
      <c r="F47" s="2033">
        <v>36</v>
      </c>
      <c r="G47" s="2033" t="s">
        <v>1691</v>
      </c>
      <c r="H47" s="2034">
        <v>1122780161.1988122</v>
      </c>
      <c r="I47" s="2034">
        <f>H47/F47</f>
        <v>31188337.811078116</v>
      </c>
      <c r="J47" s="1762">
        <v>45499</v>
      </c>
      <c r="K47" s="1731" t="s">
        <v>1507</v>
      </c>
    </row>
    <row r="48" spans="1:11" ht="15" customHeight="1" x14ac:dyDescent="0.2">
      <c r="A48" s="2019"/>
      <c r="B48" s="2036"/>
      <c r="C48" s="2033"/>
      <c r="D48" s="2033"/>
      <c r="E48" s="2033"/>
      <c r="F48" s="2033"/>
      <c r="G48" s="2033"/>
      <c r="H48" s="2034"/>
      <c r="I48" s="2034"/>
      <c r="J48" s="1762">
        <v>45499</v>
      </c>
      <c r="K48" s="1731" t="s">
        <v>1509</v>
      </c>
    </row>
    <row r="49" spans="1:11" ht="15" customHeight="1" x14ac:dyDescent="0.2">
      <c r="A49" s="2019"/>
      <c r="B49" s="2036"/>
      <c r="C49" s="2033"/>
      <c r="D49" s="2033"/>
      <c r="E49" s="2033"/>
      <c r="F49" s="2033"/>
      <c r="G49" s="2033"/>
      <c r="H49" s="2034"/>
      <c r="I49" s="2034"/>
      <c r="J49" s="1762">
        <v>45511</v>
      </c>
      <c r="K49" s="1731" t="s">
        <v>1537</v>
      </c>
    </row>
    <row r="50" spans="1:11" ht="15" customHeight="1" x14ac:dyDescent="0.2">
      <c r="A50" s="2019"/>
      <c r="B50" s="2036"/>
      <c r="C50" s="2033"/>
      <c r="D50" s="2033"/>
      <c r="E50" s="2033"/>
      <c r="F50" s="2033"/>
      <c r="G50" s="2033"/>
      <c r="H50" s="2034"/>
      <c r="I50" s="2034"/>
      <c r="J50" s="1762">
        <v>45530</v>
      </c>
      <c r="K50" s="1763" t="s">
        <v>1692</v>
      </c>
    </row>
    <row r="51" spans="1:11" ht="15" customHeight="1" x14ac:dyDescent="0.2">
      <c r="A51" s="2019"/>
      <c r="B51" s="2036"/>
      <c r="C51" s="2033"/>
      <c r="D51" s="2033"/>
      <c r="E51" s="2033"/>
      <c r="F51" s="2033"/>
      <c r="G51" s="2033"/>
      <c r="H51" s="2034"/>
      <c r="I51" s="2034"/>
      <c r="J51" s="1762">
        <v>45531</v>
      </c>
      <c r="K51" s="1731" t="s">
        <v>1525</v>
      </c>
    </row>
    <row r="52" spans="1:11" ht="15" customHeight="1" x14ac:dyDescent="0.2">
      <c r="A52" s="2019"/>
      <c r="B52" s="2036"/>
      <c r="C52" s="2033"/>
      <c r="D52" s="2033"/>
      <c r="E52" s="2033"/>
      <c r="F52" s="2033"/>
      <c r="G52" s="2033"/>
      <c r="H52" s="2034"/>
      <c r="I52" s="2034"/>
      <c r="J52" s="1762">
        <v>45531</v>
      </c>
      <c r="K52" s="1731" t="s">
        <v>1537</v>
      </c>
    </row>
    <row r="53" spans="1:11" ht="15" customHeight="1" x14ac:dyDescent="0.2">
      <c r="A53" s="2019"/>
      <c r="B53" s="2036"/>
      <c r="C53" s="2033"/>
      <c r="D53" s="2033"/>
      <c r="E53" s="2033"/>
      <c r="F53" s="2033"/>
      <c r="G53" s="2033"/>
      <c r="H53" s="2034"/>
      <c r="I53" s="2034"/>
      <c r="J53" s="1762">
        <v>45546</v>
      </c>
      <c r="K53" s="1763" t="s">
        <v>1692</v>
      </c>
    </row>
    <row r="54" spans="1:11" ht="15" customHeight="1" x14ac:dyDescent="0.2">
      <c r="A54" s="2019"/>
      <c r="B54" s="2036"/>
      <c r="C54" s="2033"/>
      <c r="D54" s="2033"/>
      <c r="E54" s="2033"/>
      <c r="F54" s="2033"/>
      <c r="G54" s="2033"/>
      <c r="H54" s="2034"/>
      <c r="I54" s="2034"/>
      <c r="J54" s="1762">
        <v>45544</v>
      </c>
      <c r="K54" s="1731" t="s">
        <v>1537</v>
      </c>
    </row>
    <row r="55" spans="1:11" ht="15" customHeight="1" x14ac:dyDescent="0.2">
      <c r="A55" s="2019"/>
      <c r="B55" s="2036"/>
      <c r="C55" s="2033"/>
      <c r="D55" s="2033"/>
      <c r="E55" s="2033"/>
      <c r="F55" s="2033"/>
      <c r="G55" s="2033"/>
      <c r="H55" s="2034"/>
      <c r="I55" s="2034"/>
      <c r="J55" s="1762">
        <v>45554</v>
      </c>
      <c r="K55" s="1734" t="s">
        <v>1693</v>
      </c>
    </row>
    <row r="56" spans="1:11" ht="15" customHeight="1" x14ac:dyDescent="0.2">
      <c r="A56" s="2019"/>
      <c r="B56" s="2036"/>
      <c r="C56" s="2033"/>
      <c r="D56" s="2033"/>
      <c r="E56" s="2033"/>
      <c r="F56" s="2033"/>
      <c r="G56" s="2033"/>
      <c r="H56" s="2034"/>
      <c r="I56" s="2034"/>
      <c r="J56" s="1762">
        <v>45588</v>
      </c>
      <c r="K56" s="1731" t="s">
        <v>1525</v>
      </c>
    </row>
    <row r="57" spans="1:11" ht="15" customHeight="1" x14ac:dyDescent="0.2">
      <c r="A57" s="2019"/>
      <c r="B57" s="2036"/>
      <c r="C57" s="2033"/>
      <c r="D57" s="2033"/>
      <c r="E57" s="2033"/>
      <c r="F57" s="2033"/>
      <c r="G57" s="2033"/>
      <c r="H57" s="2034"/>
      <c r="I57" s="2034"/>
      <c r="J57" s="1762">
        <v>45588</v>
      </c>
      <c r="K57" s="1764" t="s">
        <v>1678</v>
      </c>
    </row>
    <row r="58" spans="1:11" ht="15" customHeight="1" x14ac:dyDescent="0.2">
      <c r="A58" s="2019"/>
      <c r="B58" s="2036"/>
      <c r="C58" s="2033"/>
      <c r="D58" s="2033"/>
      <c r="E58" s="2033"/>
      <c r="F58" s="2033"/>
      <c r="G58" s="2033"/>
      <c r="H58" s="2034"/>
      <c r="I58" s="2034"/>
      <c r="J58" s="1762">
        <v>45588</v>
      </c>
      <c r="K58" s="1764" t="s">
        <v>1632</v>
      </c>
    </row>
    <row r="59" spans="1:11" ht="15" customHeight="1" x14ac:dyDescent="0.2">
      <c r="A59" s="2020"/>
      <c r="B59" s="2036"/>
      <c r="C59" s="2033"/>
      <c r="D59" s="2033"/>
      <c r="E59" s="2033"/>
      <c r="F59" s="2033"/>
      <c r="G59" s="2033"/>
      <c r="H59" s="2034"/>
      <c r="I59" s="2034"/>
      <c r="J59" s="1762">
        <v>45776</v>
      </c>
      <c r="K59" s="1744" t="s">
        <v>1680</v>
      </c>
    </row>
    <row r="60" spans="1:11" ht="15" customHeight="1" x14ac:dyDescent="0.2">
      <c r="A60" s="2023" t="s">
        <v>1552</v>
      </c>
      <c r="B60" s="2023" t="s">
        <v>1694</v>
      </c>
      <c r="C60" s="2024" t="s">
        <v>296</v>
      </c>
      <c r="D60" s="2025" t="s">
        <v>1695</v>
      </c>
      <c r="E60" s="2048" t="s">
        <v>174</v>
      </c>
      <c r="F60" s="2024">
        <v>13</v>
      </c>
      <c r="G60" s="2025" t="s">
        <v>1696</v>
      </c>
      <c r="H60" s="2026">
        <v>215677914.69</v>
      </c>
      <c r="I60" s="2049">
        <f>+H60/F60</f>
        <v>16590608.822307693</v>
      </c>
      <c r="J60" s="1745">
        <v>45672</v>
      </c>
      <c r="K60" s="1765" t="s">
        <v>1558</v>
      </c>
    </row>
    <row r="61" spans="1:11" ht="15" customHeight="1" x14ac:dyDescent="0.2">
      <c r="A61" s="2023"/>
      <c r="B61" s="2023"/>
      <c r="C61" s="2024"/>
      <c r="D61" s="2025"/>
      <c r="E61" s="2048"/>
      <c r="F61" s="2024"/>
      <c r="G61" s="2025"/>
      <c r="H61" s="2026"/>
      <c r="I61" s="2049"/>
      <c r="J61" s="1729">
        <v>45686</v>
      </c>
      <c r="K61" s="1728" t="s">
        <v>1509</v>
      </c>
    </row>
    <row r="62" spans="1:11" ht="15" customHeight="1" x14ac:dyDescent="0.2">
      <c r="A62" s="2023"/>
      <c r="B62" s="2023"/>
      <c r="C62" s="2024"/>
      <c r="D62" s="2025"/>
      <c r="E62" s="2048"/>
      <c r="F62" s="2024"/>
      <c r="G62" s="2025"/>
      <c r="H62" s="2026"/>
      <c r="I62" s="2049"/>
      <c r="J62" s="1729">
        <v>45716</v>
      </c>
      <c r="K62" s="1728" t="s">
        <v>1697</v>
      </c>
    </row>
    <row r="63" spans="1:11" ht="15" customHeight="1" x14ac:dyDescent="0.2">
      <c r="A63" s="2023"/>
      <c r="B63" s="2023"/>
      <c r="C63" s="2024"/>
      <c r="D63" s="2025"/>
      <c r="E63" s="2048"/>
      <c r="F63" s="2024"/>
      <c r="G63" s="2025"/>
      <c r="H63" s="2026"/>
      <c r="I63" s="2049"/>
      <c r="J63" s="1729">
        <v>45813</v>
      </c>
      <c r="K63" s="1728" t="s">
        <v>1698</v>
      </c>
    </row>
    <row r="64" spans="1:11" ht="15" customHeight="1" x14ac:dyDescent="0.2">
      <c r="A64" s="2023"/>
      <c r="B64" s="2023"/>
      <c r="C64" s="2024"/>
      <c r="D64" s="2025"/>
      <c r="E64" s="2048"/>
      <c r="F64" s="2024"/>
      <c r="G64" s="2025"/>
      <c r="H64" s="2026"/>
      <c r="I64" s="2049"/>
      <c r="J64" s="1729">
        <v>45818</v>
      </c>
      <c r="K64" s="1728" t="s">
        <v>1699</v>
      </c>
    </row>
    <row r="65" spans="1:11" ht="15" customHeight="1" x14ac:dyDescent="0.2">
      <c r="A65" s="2023"/>
      <c r="B65" s="2023"/>
      <c r="C65" s="2024"/>
      <c r="D65" s="2025"/>
      <c r="E65" s="2048"/>
      <c r="F65" s="2024"/>
      <c r="G65" s="2025"/>
      <c r="H65" s="2026"/>
      <c r="I65" s="2049"/>
      <c r="J65" s="1729">
        <v>45819</v>
      </c>
      <c r="K65" s="1728" t="s">
        <v>1678</v>
      </c>
    </row>
    <row r="66" spans="1:11" ht="15" customHeight="1" x14ac:dyDescent="0.2">
      <c r="A66" s="2023"/>
      <c r="B66" s="2023"/>
      <c r="C66" s="2024"/>
      <c r="D66" s="2025"/>
      <c r="E66" s="2048"/>
      <c r="F66" s="2024"/>
      <c r="G66" s="2025"/>
      <c r="H66" s="2026"/>
      <c r="I66" s="2049"/>
      <c r="J66" s="1729">
        <v>45821</v>
      </c>
      <c r="K66" s="1728" t="s">
        <v>1632</v>
      </c>
    </row>
    <row r="67" spans="1:11" ht="15" customHeight="1" x14ac:dyDescent="0.2">
      <c r="A67" s="2023"/>
      <c r="B67" s="2023"/>
      <c r="C67" s="2024"/>
      <c r="D67" s="2025"/>
      <c r="E67" s="2048"/>
      <c r="F67" s="2024"/>
      <c r="G67" s="2025"/>
      <c r="H67" s="2026"/>
      <c r="I67" s="2049"/>
      <c r="J67" s="1729">
        <v>45840</v>
      </c>
      <c r="K67" s="1728" t="s">
        <v>1680</v>
      </c>
    </row>
    <row r="68" spans="1:11" ht="15" customHeight="1" x14ac:dyDescent="0.2">
      <c r="A68" s="2050" t="s">
        <v>1502</v>
      </c>
      <c r="B68" s="2050" t="s">
        <v>1700</v>
      </c>
      <c r="C68" s="2028" t="s">
        <v>78</v>
      </c>
      <c r="D68" s="2028" t="s">
        <v>1701</v>
      </c>
      <c r="E68" s="2028" t="s">
        <v>1505</v>
      </c>
      <c r="F68" s="2051">
        <v>107</v>
      </c>
      <c r="G68" s="2028" t="s">
        <v>369</v>
      </c>
      <c r="H68" s="2028">
        <v>3575057023.1900001</v>
      </c>
      <c r="I68" s="2028">
        <f>H68/F68</f>
        <v>33411747.880280375</v>
      </c>
      <c r="J68" s="1733">
        <v>45590</v>
      </c>
      <c r="K68" s="1734" t="s">
        <v>1702</v>
      </c>
    </row>
    <row r="69" spans="1:11" ht="15" customHeight="1" x14ac:dyDescent="0.2">
      <c r="A69" s="2050"/>
      <c r="B69" s="2050"/>
      <c r="C69" s="2028"/>
      <c r="D69" s="2028"/>
      <c r="E69" s="2028"/>
      <c r="F69" s="2051"/>
      <c r="G69" s="2028"/>
      <c r="H69" s="2028"/>
      <c r="I69" s="2028"/>
      <c r="J69" s="1733">
        <v>45594</v>
      </c>
      <c r="K69" s="1734" t="s">
        <v>1703</v>
      </c>
    </row>
    <row r="70" spans="1:11" ht="15" customHeight="1" x14ac:dyDescent="0.2">
      <c r="A70" s="2050"/>
      <c r="B70" s="2050"/>
      <c r="C70" s="2028"/>
      <c r="D70" s="2028"/>
      <c r="E70" s="2028"/>
      <c r="F70" s="2051"/>
      <c r="G70" s="2028"/>
      <c r="H70" s="2028"/>
      <c r="I70" s="2028"/>
      <c r="J70" s="1733">
        <v>45625</v>
      </c>
      <c r="K70" s="1734" t="s">
        <v>1510</v>
      </c>
    </row>
    <row r="71" spans="1:11" ht="15" customHeight="1" x14ac:dyDescent="0.2">
      <c r="A71" s="2050"/>
      <c r="B71" s="2050"/>
      <c r="C71" s="2028"/>
      <c r="D71" s="2028"/>
      <c r="E71" s="2028"/>
      <c r="F71" s="2051"/>
      <c r="G71" s="2028"/>
      <c r="H71" s="2028"/>
      <c r="I71" s="2028"/>
      <c r="J71" s="1733">
        <v>45646</v>
      </c>
      <c r="K71" s="1734" t="s">
        <v>1538</v>
      </c>
    </row>
    <row r="72" spans="1:11" ht="15" customHeight="1" x14ac:dyDescent="0.2">
      <c r="A72" s="2050"/>
      <c r="B72" s="2050"/>
      <c r="C72" s="2028"/>
      <c r="D72" s="2028"/>
      <c r="E72" s="2028"/>
      <c r="F72" s="2051"/>
      <c r="G72" s="2028"/>
      <c r="H72" s="2028"/>
      <c r="I72" s="2028"/>
      <c r="J72" s="1733">
        <v>45673</v>
      </c>
      <c r="K72" s="1734" t="s">
        <v>1524</v>
      </c>
    </row>
    <row r="73" spans="1:11" ht="15" customHeight="1" x14ac:dyDescent="0.2">
      <c r="A73" s="2050"/>
      <c r="B73" s="2050"/>
      <c r="C73" s="2028"/>
      <c r="D73" s="2028"/>
      <c r="E73" s="2028"/>
      <c r="F73" s="2051"/>
      <c r="G73" s="2028"/>
      <c r="H73" s="2028"/>
      <c r="I73" s="2028"/>
      <c r="J73" s="1733">
        <v>45688</v>
      </c>
      <c r="K73" s="1734" t="s">
        <v>1536</v>
      </c>
    </row>
    <row r="74" spans="1:11" ht="15" customHeight="1" x14ac:dyDescent="0.2">
      <c r="A74" s="2050"/>
      <c r="B74" s="2050"/>
      <c r="C74" s="2028"/>
      <c r="D74" s="2028"/>
      <c r="E74" s="2028"/>
      <c r="F74" s="2051"/>
      <c r="G74" s="2028"/>
      <c r="H74" s="2028"/>
      <c r="I74" s="2028"/>
      <c r="J74" s="1733">
        <v>45699</v>
      </c>
      <c r="K74" s="1734" t="s">
        <v>1537</v>
      </c>
    </row>
    <row r="75" spans="1:11" ht="15" customHeight="1" x14ac:dyDescent="0.2">
      <c r="A75" s="2050"/>
      <c r="B75" s="2050"/>
      <c r="C75" s="2028"/>
      <c r="D75" s="2028"/>
      <c r="E75" s="2028"/>
      <c r="F75" s="2051"/>
      <c r="G75" s="2028"/>
      <c r="H75" s="2028"/>
      <c r="I75" s="2028"/>
      <c r="J75" s="1733">
        <v>45710</v>
      </c>
      <c r="K75" s="1734" t="s">
        <v>1525</v>
      </c>
    </row>
    <row r="76" spans="1:11" ht="15" customHeight="1" x14ac:dyDescent="0.2">
      <c r="A76" s="2050"/>
      <c r="B76" s="2050"/>
      <c r="C76" s="2028"/>
      <c r="D76" s="2028"/>
      <c r="E76" s="2028"/>
      <c r="F76" s="2051"/>
      <c r="G76" s="2028"/>
      <c r="H76" s="2028"/>
      <c r="I76" s="2028"/>
      <c r="J76" s="1733">
        <v>45716</v>
      </c>
      <c r="K76" s="1734" t="s">
        <v>1536</v>
      </c>
    </row>
    <row r="77" spans="1:11" ht="15" customHeight="1" x14ac:dyDescent="0.2">
      <c r="A77" s="2050"/>
      <c r="B77" s="2050"/>
      <c r="C77" s="2028"/>
      <c r="D77" s="2028"/>
      <c r="E77" s="2028"/>
      <c r="F77" s="2051"/>
      <c r="G77" s="2028"/>
      <c r="H77" s="2028"/>
      <c r="I77" s="2028"/>
      <c r="J77" s="1733">
        <v>45723</v>
      </c>
      <c r="K77" s="1734" t="s">
        <v>1524</v>
      </c>
    </row>
    <row r="78" spans="1:11" ht="15" customHeight="1" x14ac:dyDescent="0.2">
      <c r="A78" s="2050"/>
      <c r="B78" s="2050"/>
      <c r="C78" s="2028"/>
      <c r="D78" s="2028"/>
      <c r="E78" s="2028"/>
      <c r="F78" s="2051"/>
      <c r="G78" s="2028"/>
      <c r="H78" s="2028"/>
      <c r="I78" s="2028"/>
      <c r="J78" s="1733">
        <v>45742</v>
      </c>
      <c r="K78" s="1734" t="s">
        <v>1525</v>
      </c>
    </row>
    <row r="79" spans="1:11" ht="15" customHeight="1" x14ac:dyDescent="0.2">
      <c r="A79" s="2050"/>
      <c r="B79" s="2050"/>
      <c r="C79" s="2028"/>
      <c r="D79" s="2028"/>
      <c r="E79" s="2028"/>
      <c r="F79" s="2051"/>
      <c r="G79" s="2028"/>
      <c r="H79" s="2028"/>
      <c r="I79" s="2028"/>
      <c r="J79" s="1733">
        <v>45743</v>
      </c>
      <c r="K79" s="1734" t="s">
        <v>1704</v>
      </c>
    </row>
    <row r="80" spans="1:11" ht="15" customHeight="1" x14ac:dyDescent="0.2">
      <c r="A80" s="2050"/>
      <c r="B80" s="2050"/>
      <c r="C80" s="2028"/>
      <c r="D80" s="2028"/>
      <c r="E80" s="2028"/>
      <c r="F80" s="2051"/>
      <c r="G80" s="2028"/>
      <c r="H80" s="2028"/>
      <c r="I80" s="2028"/>
      <c r="J80" s="1733">
        <v>45775</v>
      </c>
      <c r="K80" s="1734" t="s">
        <v>1537</v>
      </c>
    </row>
    <row r="81" spans="1:11" ht="15" customHeight="1" x14ac:dyDescent="0.2">
      <c r="A81" s="2050"/>
      <c r="B81" s="2050"/>
      <c r="C81" s="2028"/>
      <c r="D81" s="2028"/>
      <c r="E81" s="2028"/>
      <c r="F81" s="2051"/>
      <c r="G81" s="2028"/>
      <c r="H81" s="2028"/>
      <c r="I81" s="2028"/>
      <c r="J81" s="1733">
        <v>45807</v>
      </c>
      <c r="K81" s="1732" t="s">
        <v>1509</v>
      </c>
    </row>
    <row r="82" spans="1:11" ht="15" customHeight="1" x14ac:dyDescent="0.2">
      <c r="A82" s="2050"/>
      <c r="B82" s="2050"/>
      <c r="C82" s="2028"/>
      <c r="D82" s="2028"/>
      <c r="E82" s="2028"/>
      <c r="F82" s="2051"/>
      <c r="G82" s="2028"/>
      <c r="H82" s="2028"/>
      <c r="I82" s="2028"/>
      <c r="J82" s="1733">
        <v>45807</v>
      </c>
      <c r="K82" s="1734" t="s">
        <v>1537</v>
      </c>
    </row>
    <row r="83" spans="1:11" ht="15" customHeight="1" x14ac:dyDescent="0.2">
      <c r="A83" s="2050"/>
      <c r="B83" s="2050"/>
      <c r="C83" s="2028"/>
      <c r="D83" s="2028"/>
      <c r="E83" s="2028"/>
      <c r="F83" s="2051"/>
      <c r="G83" s="2028"/>
      <c r="H83" s="2028"/>
      <c r="I83" s="2028"/>
      <c r="J83" s="1733">
        <v>45807</v>
      </c>
      <c r="K83" s="1734" t="s">
        <v>1705</v>
      </c>
    </row>
    <row r="84" spans="1:11" ht="15" customHeight="1" x14ac:dyDescent="0.2">
      <c r="A84" s="2050"/>
      <c r="B84" s="2050"/>
      <c r="C84" s="2028"/>
      <c r="D84" s="2028"/>
      <c r="E84" s="2028"/>
      <c r="F84" s="2051"/>
      <c r="G84" s="2028"/>
      <c r="H84" s="2028"/>
      <c r="I84" s="2028"/>
      <c r="J84" s="1733">
        <v>45814</v>
      </c>
      <c r="K84" s="1734" t="s">
        <v>1706</v>
      </c>
    </row>
    <row r="85" spans="1:11" ht="15" customHeight="1" x14ac:dyDescent="0.2">
      <c r="A85" s="2050"/>
      <c r="B85" s="2050"/>
      <c r="C85" s="2028"/>
      <c r="D85" s="2028"/>
      <c r="E85" s="2028"/>
      <c r="F85" s="2051"/>
      <c r="G85" s="2028"/>
      <c r="H85" s="2028"/>
      <c r="I85" s="2028"/>
      <c r="J85" s="1733">
        <v>45831</v>
      </c>
      <c r="K85" s="1734" t="s">
        <v>1707</v>
      </c>
    </row>
    <row r="86" spans="1:11" ht="15" customHeight="1" x14ac:dyDescent="0.2">
      <c r="A86" s="2050"/>
      <c r="B86" s="2050"/>
      <c r="C86" s="2028"/>
      <c r="D86" s="2028"/>
      <c r="E86" s="2028"/>
      <c r="F86" s="2051"/>
      <c r="G86" s="2028"/>
      <c r="H86" s="2028"/>
      <c r="I86" s="2028"/>
      <c r="J86" s="1733">
        <v>45831</v>
      </c>
      <c r="K86" s="1731" t="s">
        <v>1680</v>
      </c>
    </row>
    <row r="87" spans="1:11" ht="15" customHeight="1" x14ac:dyDescent="0.2">
      <c r="A87" s="2015" t="s">
        <v>1552</v>
      </c>
      <c r="B87" s="2015" t="s">
        <v>1708</v>
      </c>
      <c r="C87" s="2025" t="s">
        <v>1554</v>
      </c>
      <c r="D87" s="2025" t="s">
        <v>1709</v>
      </c>
      <c r="E87" s="2025" t="s">
        <v>174</v>
      </c>
      <c r="F87" s="2025">
        <v>45</v>
      </c>
      <c r="G87" s="2025" t="s">
        <v>1650</v>
      </c>
      <c r="H87" s="2026">
        <v>731737566.50999999</v>
      </c>
      <c r="I87" s="2026">
        <f>+H87/F87</f>
        <v>16260834.811333332</v>
      </c>
      <c r="J87" s="1729">
        <v>45183</v>
      </c>
      <c r="K87" s="1749" t="s">
        <v>1558</v>
      </c>
    </row>
    <row r="88" spans="1:11" ht="15" customHeight="1" x14ac:dyDescent="0.2">
      <c r="A88" s="2015"/>
      <c r="B88" s="2015"/>
      <c r="C88" s="2025"/>
      <c r="D88" s="2025"/>
      <c r="E88" s="2025"/>
      <c r="F88" s="2025"/>
      <c r="G88" s="2025"/>
      <c r="H88" s="2026"/>
      <c r="I88" s="2026"/>
      <c r="J88" s="1729">
        <v>45549</v>
      </c>
      <c r="K88" s="1726" t="s">
        <v>1508</v>
      </c>
    </row>
    <row r="89" spans="1:11" ht="15" customHeight="1" x14ac:dyDescent="0.2">
      <c r="A89" s="2015"/>
      <c r="B89" s="2015"/>
      <c r="C89" s="2025"/>
      <c r="D89" s="2025"/>
      <c r="E89" s="2025"/>
      <c r="F89" s="2025"/>
      <c r="G89" s="2025"/>
      <c r="H89" s="2026"/>
      <c r="I89" s="2026"/>
      <c r="J89" s="1729">
        <v>45549</v>
      </c>
      <c r="K89" s="1726" t="s">
        <v>1509</v>
      </c>
    </row>
    <row r="90" spans="1:11" ht="15" customHeight="1" x14ac:dyDescent="0.2">
      <c r="A90" s="2015"/>
      <c r="B90" s="2015"/>
      <c r="C90" s="2025"/>
      <c r="D90" s="2025"/>
      <c r="E90" s="2025"/>
      <c r="F90" s="2025"/>
      <c r="G90" s="2025"/>
      <c r="H90" s="2026"/>
      <c r="I90" s="2026"/>
      <c r="J90" s="1729">
        <v>45187</v>
      </c>
      <c r="K90" s="1726" t="s">
        <v>1510</v>
      </c>
    </row>
    <row r="91" spans="1:11" ht="15" customHeight="1" x14ac:dyDescent="0.2">
      <c r="A91" s="2015"/>
      <c r="B91" s="2015"/>
      <c r="C91" s="2025"/>
      <c r="D91" s="2025"/>
      <c r="E91" s="2025"/>
      <c r="F91" s="2025"/>
      <c r="G91" s="2025"/>
      <c r="H91" s="2026"/>
      <c r="I91" s="2026"/>
      <c r="J91" s="1729">
        <v>45187</v>
      </c>
      <c r="K91" s="1726" t="s">
        <v>1511</v>
      </c>
    </row>
    <row r="92" spans="1:11" ht="15" customHeight="1" x14ac:dyDescent="0.2">
      <c r="A92" s="2015"/>
      <c r="B92" s="2015"/>
      <c r="C92" s="2025"/>
      <c r="D92" s="2025"/>
      <c r="E92" s="2025"/>
      <c r="F92" s="2025"/>
      <c r="G92" s="2025"/>
      <c r="H92" s="2026"/>
      <c r="I92" s="2026"/>
      <c r="J92" s="1729">
        <v>45188</v>
      </c>
      <c r="K92" s="1726" t="s">
        <v>1710</v>
      </c>
    </row>
    <row r="93" spans="1:11" ht="15" customHeight="1" x14ac:dyDescent="0.2">
      <c r="A93" s="2015"/>
      <c r="B93" s="2015"/>
      <c r="C93" s="2025"/>
      <c r="D93" s="2025"/>
      <c r="E93" s="2025"/>
      <c r="F93" s="2025"/>
      <c r="G93" s="2025"/>
      <c r="H93" s="2026"/>
      <c r="I93" s="2026"/>
      <c r="J93" s="1729">
        <v>45209</v>
      </c>
      <c r="K93" s="1726" t="s">
        <v>1511</v>
      </c>
    </row>
    <row r="94" spans="1:11" ht="15" customHeight="1" x14ac:dyDescent="0.2">
      <c r="A94" s="2015"/>
      <c r="B94" s="2015"/>
      <c r="C94" s="2025"/>
      <c r="D94" s="2025"/>
      <c r="E94" s="2025"/>
      <c r="F94" s="2025"/>
      <c r="G94" s="2025"/>
      <c r="H94" s="2026"/>
      <c r="I94" s="2026"/>
      <c r="J94" s="1729">
        <v>45231</v>
      </c>
      <c r="K94" s="1726" t="s">
        <v>1710</v>
      </c>
    </row>
    <row r="95" spans="1:11" ht="15" customHeight="1" x14ac:dyDescent="0.2">
      <c r="A95" s="2015"/>
      <c r="B95" s="2015"/>
      <c r="C95" s="2025"/>
      <c r="D95" s="2025"/>
      <c r="E95" s="2025"/>
      <c r="F95" s="2025"/>
      <c r="G95" s="2025"/>
      <c r="H95" s="2026"/>
      <c r="I95" s="2026"/>
      <c r="J95" s="1729">
        <v>45232</v>
      </c>
      <c r="K95" s="1726" t="s">
        <v>1536</v>
      </c>
    </row>
    <row r="96" spans="1:11" ht="15" customHeight="1" x14ac:dyDescent="0.2">
      <c r="A96" s="2015"/>
      <c r="B96" s="2015"/>
      <c r="C96" s="2025"/>
      <c r="D96" s="2025"/>
      <c r="E96" s="2025"/>
      <c r="F96" s="2025"/>
      <c r="G96" s="2025"/>
      <c r="H96" s="2026"/>
      <c r="I96" s="2026"/>
      <c r="J96" s="1729">
        <v>45232</v>
      </c>
      <c r="K96" s="1726" t="s">
        <v>1620</v>
      </c>
    </row>
    <row r="97" spans="1:11" ht="15" customHeight="1" x14ac:dyDescent="0.2">
      <c r="A97" s="2015"/>
      <c r="B97" s="2015"/>
      <c r="C97" s="2025"/>
      <c r="D97" s="2025"/>
      <c r="E97" s="2025"/>
      <c r="F97" s="2025"/>
      <c r="G97" s="2025"/>
      <c r="H97" s="2026"/>
      <c r="I97" s="2026"/>
      <c r="J97" s="1729">
        <v>45233</v>
      </c>
      <c r="K97" s="1726" t="s">
        <v>1627</v>
      </c>
    </row>
    <row r="98" spans="1:11" ht="15" customHeight="1" x14ac:dyDescent="0.2">
      <c r="A98" s="2015"/>
      <c r="B98" s="2015"/>
      <c r="C98" s="2025"/>
      <c r="D98" s="2025"/>
      <c r="E98" s="2025"/>
      <c r="F98" s="2025"/>
      <c r="G98" s="2025"/>
      <c r="H98" s="2026"/>
      <c r="I98" s="2026"/>
      <c r="J98" s="1729">
        <v>45233</v>
      </c>
      <c r="K98" s="1726" t="s">
        <v>1520</v>
      </c>
    </row>
    <row r="99" spans="1:11" ht="15" customHeight="1" x14ac:dyDescent="0.2">
      <c r="A99" s="2015"/>
      <c r="B99" s="2015"/>
      <c r="C99" s="2025"/>
      <c r="D99" s="2025"/>
      <c r="E99" s="2025"/>
      <c r="F99" s="2025"/>
      <c r="G99" s="2025"/>
      <c r="H99" s="2026"/>
      <c r="I99" s="2026"/>
      <c r="J99" s="1729">
        <v>45642</v>
      </c>
      <c r="K99" s="1749" t="s">
        <v>1651</v>
      </c>
    </row>
    <row r="100" spans="1:11" ht="15" customHeight="1" x14ac:dyDescent="0.2">
      <c r="A100" s="2015"/>
      <c r="B100" s="2015"/>
      <c r="C100" s="2025"/>
      <c r="D100" s="2025"/>
      <c r="E100" s="2025"/>
      <c r="F100" s="2025"/>
      <c r="G100" s="2025"/>
      <c r="H100" s="2026"/>
      <c r="I100" s="2026"/>
      <c r="J100" s="1729">
        <v>45688</v>
      </c>
      <c r="K100" s="1749" t="s">
        <v>1652</v>
      </c>
    </row>
    <row r="101" spans="1:11" ht="15" customHeight="1" x14ac:dyDescent="0.2">
      <c r="A101" s="2015"/>
      <c r="B101" s="2015"/>
      <c r="C101" s="2025"/>
      <c r="D101" s="2025"/>
      <c r="E101" s="2025"/>
      <c r="F101" s="2025"/>
      <c r="G101" s="2025"/>
      <c r="H101" s="2026"/>
      <c r="I101" s="2026"/>
      <c r="J101" s="1729">
        <v>45716</v>
      </c>
      <c r="K101" s="1749" t="s">
        <v>1653</v>
      </c>
    </row>
    <row r="102" spans="1:11" ht="15" customHeight="1" x14ac:dyDescent="0.2">
      <c r="A102" s="2015"/>
      <c r="B102" s="2015"/>
      <c r="C102" s="2025"/>
      <c r="D102" s="2025"/>
      <c r="E102" s="2025"/>
      <c r="F102" s="2025"/>
      <c r="G102" s="2025"/>
      <c r="H102" s="2026"/>
      <c r="I102" s="2026"/>
      <c r="J102" s="1729">
        <v>45769</v>
      </c>
      <c r="K102" s="1749" t="s">
        <v>1654</v>
      </c>
    </row>
    <row r="103" spans="1:11" ht="15" customHeight="1" x14ac:dyDescent="0.2">
      <c r="A103" s="2015"/>
      <c r="B103" s="2015"/>
      <c r="C103" s="2025"/>
      <c r="D103" s="2025"/>
      <c r="E103" s="2025"/>
      <c r="F103" s="2025"/>
      <c r="G103" s="2025"/>
      <c r="H103" s="2026"/>
      <c r="I103" s="2026"/>
      <c r="J103" s="1729">
        <v>45806</v>
      </c>
      <c r="K103" s="1749" t="s">
        <v>1671</v>
      </c>
    </row>
    <row r="104" spans="1:11" ht="15" customHeight="1" x14ac:dyDescent="0.2">
      <c r="A104" s="2015"/>
      <c r="B104" s="2015"/>
      <c r="C104" s="2025"/>
      <c r="D104" s="2025"/>
      <c r="E104" s="2025"/>
      <c r="F104" s="2025"/>
      <c r="G104" s="2025"/>
      <c r="H104" s="2026"/>
      <c r="I104" s="2026"/>
      <c r="J104" s="1729">
        <v>45810</v>
      </c>
      <c r="K104" s="1749" t="s">
        <v>1711</v>
      </c>
    </row>
    <row r="105" spans="1:11" ht="15" customHeight="1" x14ac:dyDescent="0.2">
      <c r="A105" s="2015"/>
      <c r="B105" s="2015"/>
      <c r="C105" s="2025"/>
      <c r="D105" s="2025"/>
      <c r="E105" s="2025"/>
      <c r="F105" s="2025"/>
      <c r="G105" s="2025"/>
      <c r="H105" s="2026"/>
      <c r="I105" s="2026"/>
      <c r="J105" s="1729">
        <v>45820</v>
      </c>
      <c r="K105" s="1749" t="s">
        <v>1712</v>
      </c>
    </row>
    <row r="106" spans="1:11" ht="15" customHeight="1" x14ac:dyDescent="0.2">
      <c r="A106" s="2015"/>
      <c r="B106" s="2015"/>
      <c r="C106" s="2025"/>
      <c r="D106" s="2025"/>
      <c r="E106" s="2025"/>
      <c r="F106" s="2025"/>
      <c r="G106" s="2025"/>
      <c r="H106" s="2026"/>
      <c r="I106" s="2026"/>
      <c r="J106" s="1729">
        <v>45834</v>
      </c>
      <c r="K106" s="1749" t="s">
        <v>1713</v>
      </c>
    </row>
    <row r="107" spans="1:11" ht="15" customHeight="1" x14ac:dyDescent="0.2">
      <c r="A107" s="2015"/>
      <c r="B107" s="2015"/>
      <c r="C107" s="2025"/>
      <c r="D107" s="2025"/>
      <c r="E107" s="2025"/>
      <c r="F107" s="2025"/>
      <c r="G107" s="2025"/>
      <c r="H107" s="2026"/>
      <c r="I107" s="2026"/>
      <c r="J107" s="1729">
        <v>45835</v>
      </c>
      <c r="K107" s="1749" t="s">
        <v>1714</v>
      </c>
    </row>
    <row r="108" spans="1:11" ht="15" customHeight="1" x14ac:dyDescent="0.2">
      <c r="A108" s="2015"/>
      <c r="B108" s="2015"/>
      <c r="C108" s="2025"/>
      <c r="D108" s="2025"/>
      <c r="E108" s="2025"/>
      <c r="F108" s="2025"/>
      <c r="G108" s="2025"/>
      <c r="H108" s="2026"/>
      <c r="I108" s="2026"/>
      <c r="J108" s="1729">
        <v>45839</v>
      </c>
      <c r="K108" s="1749" t="s">
        <v>1632</v>
      </c>
    </row>
    <row r="109" spans="1:11" ht="15" customHeight="1" x14ac:dyDescent="0.2">
      <c r="A109" s="2015"/>
      <c r="B109" s="2015"/>
      <c r="C109" s="2025"/>
      <c r="D109" s="2025"/>
      <c r="E109" s="2025"/>
      <c r="F109" s="2025"/>
      <c r="G109" s="2025"/>
      <c r="H109" s="2026"/>
      <c r="I109" s="2026"/>
      <c r="J109" s="1729">
        <v>45859</v>
      </c>
      <c r="K109" s="1749" t="s">
        <v>1680</v>
      </c>
    </row>
    <row r="110" spans="1:11" ht="15" customHeight="1" x14ac:dyDescent="0.2">
      <c r="A110" s="2035" t="s">
        <v>1502</v>
      </c>
      <c r="B110" s="2036" t="s">
        <v>1621</v>
      </c>
      <c r="C110" s="2033" t="s">
        <v>1622</v>
      </c>
      <c r="D110" s="2033" t="s">
        <v>1623</v>
      </c>
      <c r="E110" s="2033" t="s">
        <v>174</v>
      </c>
      <c r="F110" s="2033">
        <v>105</v>
      </c>
      <c r="G110" s="2033" t="s">
        <v>1624</v>
      </c>
      <c r="H110" s="2034">
        <v>1960000000</v>
      </c>
      <c r="I110" s="2034">
        <f>+H110/F110</f>
        <v>18666666.666666668</v>
      </c>
      <c r="J110" s="1759">
        <v>45279</v>
      </c>
      <c r="K110" s="1731" t="s">
        <v>1507</v>
      </c>
    </row>
    <row r="111" spans="1:11" ht="15" customHeight="1" x14ac:dyDescent="0.2">
      <c r="A111" s="2035"/>
      <c r="B111" s="2036"/>
      <c r="C111" s="2033"/>
      <c r="D111" s="2033"/>
      <c r="E111" s="2033"/>
      <c r="F111" s="2033"/>
      <c r="G111" s="2033"/>
      <c r="H111" s="2034"/>
      <c r="I111" s="2034"/>
      <c r="J111" s="1759">
        <v>45306</v>
      </c>
      <c r="K111" s="1731" t="s">
        <v>1509</v>
      </c>
    </row>
    <row r="112" spans="1:11" ht="15" customHeight="1" x14ac:dyDescent="0.2">
      <c r="A112" s="2035"/>
      <c r="B112" s="2036"/>
      <c r="C112" s="2033"/>
      <c r="D112" s="2033"/>
      <c r="E112" s="2033"/>
      <c r="F112" s="2033"/>
      <c r="G112" s="2033"/>
      <c r="H112" s="2034"/>
      <c r="I112" s="2034"/>
      <c r="J112" s="1759">
        <v>45359</v>
      </c>
      <c r="K112" s="1731" t="s">
        <v>1510</v>
      </c>
    </row>
    <row r="113" spans="1:11" ht="15" customHeight="1" x14ac:dyDescent="0.2">
      <c r="A113" s="2035"/>
      <c r="B113" s="2036"/>
      <c r="C113" s="2033"/>
      <c r="D113" s="2033"/>
      <c r="E113" s="2033"/>
      <c r="F113" s="2033"/>
      <c r="G113" s="2033"/>
      <c r="H113" s="2034"/>
      <c r="I113" s="2034"/>
      <c r="J113" s="1759">
        <v>45386</v>
      </c>
      <c r="K113" s="1731" t="s">
        <v>1534</v>
      </c>
    </row>
    <row r="114" spans="1:11" ht="15" customHeight="1" x14ac:dyDescent="0.2">
      <c r="A114" s="2030" t="s">
        <v>1552</v>
      </c>
      <c r="B114" s="2023" t="s">
        <v>1715</v>
      </c>
      <c r="C114" s="2031" t="s">
        <v>1554</v>
      </c>
      <c r="D114" s="2031" t="s">
        <v>1649</v>
      </c>
      <c r="E114" s="2031" t="s">
        <v>174</v>
      </c>
      <c r="F114" s="2031">
        <v>16</v>
      </c>
      <c r="G114" s="2031" t="s">
        <v>1716</v>
      </c>
      <c r="H114" s="2040">
        <v>294604051.36000001</v>
      </c>
      <c r="I114" s="2026">
        <f>+H114/F114</f>
        <v>18412753.210000001</v>
      </c>
      <c r="J114" s="1729">
        <v>45539</v>
      </c>
      <c r="K114" s="1766" t="s">
        <v>1558</v>
      </c>
    </row>
    <row r="115" spans="1:11" ht="15" customHeight="1" x14ac:dyDescent="0.2">
      <c r="A115" s="2030"/>
      <c r="B115" s="2023"/>
      <c r="C115" s="2031"/>
      <c r="D115" s="2031"/>
      <c r="E115" s="2031"/>
      <c r="F115" s="2031"/>
      <c r="G115" s="2031"/>
      <c r="H115" s="2040"/>
      <c r="I115" s="2026"/>
      <c r="J115" s="1729">
        <v>45539</v>
      </c>
      <c r="K115" s="1766" t="s">
        <v>1508</v>
      </c>
    </row>
    <row r="116" spans="1:11" ht="15" customHeight="1" x14ac:dyDescent="0.2">
      <c r="A116" s="2030"/>
      <c r="B116" s="2023"/>
      <c r="C116" s="2031"/>
      <c r="D116" s="2031"/>
      <c r="E116" s="2031"/>
      <c r="F116" s="2031"/>
      <c r="G116" s="2031"/>
      <c r="H116" s="2040"/>
      <c r="I116" s="2026"/>
      <c r="J116" s="1729">
        <v>45541</v>
      </c>
      <c r="K116" s="1766" t="s">
        <v>1509</v>
      </c>
    </row>
    <row r="117" spans="1:11" ht="15" customHeight="1" x14ac:dyDescent="0.2">
      <c r="A117" s="2030"/>
      <c r="B117" s="2023"/>
      <c r="C117" s="2031"/>
      <c r="D117" s="2031"/>
      <c r="E117" s="2031"/>
      <c r="F117" s="2031"/>
      <c r="G117" s="2031"/>
      <c r="H117" s="2040"/>
      <c r="I117" s="2026"/>
      <c r="J117" s="1729">
        <v>45629</v>
      </c>
      <c r="K117" s="1766" t="s">
        <v>1651</v>
      </c>
    </row>
    <row r="118" spans="1:11" ht="15" customHeight="1" x14ac:dyDescent="0.2">
      <c r="A118" s="2030"/>
      <c r="B118" s="2023"/>
      <c r="C118" s="2031"/>
      <c r="D118" s="2031"/>
      <c r="E118" s="2031"/>
      <c r="F118" s="2031"/>
      <c r="G118" s="2031"/>
      <c r="H118" s="2040"/>
      <c r="I118" s="2026"/>
      <c r="J118" s="1729">
        <v>45688</v>
      </c>
      <c r="K118" s="1766" t="s">
        <v>1652</v>
      </c>
    </row>
    <row r="119" spans="1:11" ht="15" customHeight="1" x14ac:dyDescent="0.2">
      <c r="A119" s="2030"/>
      <c r="B119" s="2023"/>
      <c r="C119" s="2031"/>
      <c r="D119" s="2031"/>
      <c r="E119" s="2031"/>
      <c r="F119" s="2031"/>
      <c r="G119" s="2031"/>
      <c r="H119" s="2040"/>
      <c r="I119" s="2026"/>
      <c r="J119" s="1729">
        <v>45716</v>
      </c>
      <c r="K119" s="1766" t="s">
        <v>1653</v>
      </c>
    </row>
    <row r="120" spans="1:11" ht="15" customHeight="1" x14ac:dyDescent="0.2">
      <c r="A120" s="2030"/>
      <c r="B120" s="2023"/>
      <c r="C120" s="2031"/>
      <c r="D120" s="2031"/>
      <c r="E120" s="2031"/>
      <c r="F120" s="2031"/>
      <c r="G120" s="2031"/>
      <c r="H120" s="2040"/>
      <c r="I120" s="2026"/>
      <c r="J120" s="1729">
        <v>45769</v>
      </c>
      <c r="K120" s="1766" t="s">
        <v>1654</v>
      </c>
    </row>
    <row r="121" spans="1:11" ht="15" customHeight="1" x14ac:dyDescent="0.2">
      <c r="A121" s="2030"/>
      <c r="B121" s="2023"/>
      <c r="C121" s="2031"/>
      <c r="D121" s="2031"/>
      <c r="E121" s="2031"/>
      <c r="F121" s="2031"/>
      <c r="G121" s="2031"/>
      <c r="H121" s="2040"/>
      <c r="I121" s="2026"/>
      <c r="J121" s="1729">
        <v>45804</v>
      </c>
      <c r="K121" s="1766" t="s">
        <v>1559</v>
      </c>
    </row>
    <row r="122" spans="1:11" ht="15" customHeight="1" x14ac:dyDescent="0.2">
      <c r="A122" s="2030"/>
      <c r="B122" s="2023"/>
      <c r="C122" s="2031"/>
      <c r="D122" s="2031"/>
      <c r="E122" s="2031"/>
      <c r="F122" s="2031"/>
      <c r="G122" s="2031"/>
      <c r="H122" s="2040"/>
      <c r="I122" s="2026"/>
      <c r="J122" s="1729">
        <v>45824</v>
      </c>
      <c r="K122" s="1766" t="s">
        <v>1717</v>
      </c>
    </row>
    <row r="123" spans="1:11" ht="15" customHeight="1" x14ac:dyDescent="0.2">
      <c r="A123" s="2030"/>
      <c r="B123" s="2023"/>
      <c r="C123" s="2031"/>
      <c r="D123" s="2031"/>
      <c r="E123" s="2031"/>
      <c r="F123" s="2031"/>
      <c r="G123" s="2031"/>
      <c r="H123" s="2040"/>
      <c r="I123" s="2026"/>
      <c r="J123" s="1729">
        <v>45838</v>
      </c>
      <c r="K123" s="1766" t="s">
        <v>1718</v>
      </c>
    </row>
    <row r="124" spans="1:11" ht="15" customHeight="1" x14ac:dyDescent="0.2">
      <c r="A124" s="2030"/>
      <c r="B124" s="2023"/>
      <c r="C124" s="2031"/>
      <c r="D124" s="2031"/>
      <c r="E124" s="2031"/>
      <c r="F124" s="2031"/>
      <c r="G124" s="2031"/>
      <c r="H124" s="2040"/>
      <c r="I124" s="2026"/>
      <c r="J124" s="1729">
        <v>45849</v>
      </c>
      <c r="K124" s="1766" t="s">
        <v>1719</v>
      </c>
    </row>
    <row r="125" spans="1:11" ht="15" customHeight="1" x14ac:dyDescent="0.2">
      <c r="A125" s="2030"/>
      <c r="B125" s="2023"/>
      <c r="C125" s="2031"/>
      <c r="D125" s="2031"/>
      <c r="E125" s="2031"/>
      <c r="F125" s="2031"/>
      <c r="G125" s="2031"/>
      <c r="H125" s="2040"/>
      <c r="I125" s="2026"/>
      <c r="J125" s="1737">
        <v>45867</v>
      </c>
      <c r="K125" s="1750" t="s">
        <v>1657</v>
      </c>
    </row>
    <row r="126" spans="1:11" ht="15" customHeight="1" x14ac:dyDescent="0.2">
      <c r="A126" s="2030"/>
      <c r="B126" s="2023"/>
      <c r="C126" s="2031"/>
      <c r="D126" s="2031"/>
      <c r="E126" s="2031"/>
      <c r="F126" s="2031"/>
      <c r="G126" s="2031"/>
      <c r="H126" s="2040"/>
      <c r="I126" s="2026"/>
      <c r="J126" s="1737">
        <v>45876</v>
      </c>
      <c r="K126" s="1750" t="s">
        <v>1658</v>
      </c>
    </row>
    <row r="127" spans="1:11" ht="15" customHeight="1" x14ac:dyDescent="0.2">
      <c r="A127" s="2030"/>
      <c r="B127" s="2023"/>
      <c r="C127" s="2031"/>
      <c r="D127" s="2031"/>
      <c r="E127" s="2031"/>
      <c r="F127" s="2031"/>
      <c r="G127" s="2031"/>
      <c r="H127" s="2040"/>
      <c r="I127" s="2026"/>
      <c r="J127" s="1737">
        <v>45888</v>
      </c>
      <c r="K127" s="1750" t="s">
        <v>1659</v>
      </c>
    </row>
    <row r="128" spans="1:11" ht="15" customHeight="1" x14ac:dyDescent="0.2">
      <c r="A128" s="2030"/>
      <c r="B128" s="2023"/>
      <c r="C128" s="2031"/>
      <c r="D128" s="2031"/>
      <c r="E128" s="2031"/>
      <c r="F128" s="2031"/>
      <c r="G128" s="2031"/>
      <c r="H128" s="2040"/>
      <c r="I128" s="2026"/>
      <c r="J128" s="1737">
        <v>45890</v>
      </c>
      <c r="K128" s="1750" t="s">
        <v>1661</v>
      </c>
    </row>
    <row r="129" spans="1:11" ht="15" customHeight="1" x14ac:dyDescent="0.2">
      <c r="A129" s="2030"/>
      <c r="B129" s="2023"/>
      <c r="C129" s="2031"/>
      <c r="D129" s="2031"/>
      <c r="E129" s="2031"/>
      <c r="F129" s="2031"/>
      <c r="G129" s="2031"/>
      <c r="H129" s="2040"/>
      <c r="I129" s="2026"/>
      <c r="J129" s="1737">
        <v>45905</v>
      </c>
      <c r="K129" s="1750" t="s">
        <v>1662</v>
      </c>
    </row>
    <row r="130" spans="1:11" ht="15" customHeight="1" x14ac:dyDescent="0.2">
      <c r="A130" s="2030"/>
      <c r="B130" s="2023"/>
      <c r="C130" s="2031"/>
      <c r="D130" s="2031"/>
      <c r="E130" s="2031"/>
      <c r="F130" s="2031"/>
      <c r="G130" s="2031"/>
      <c r="H130" s="2040"/>
      <c r="I130" s="2026"/>
      <c r="J130" s="1737">
        <v>45912</v>
      </c>
      <c r="K130" s="1750" t="s">
        <v>1720</v>
      </c>
    </row>
    <row r="131" spans="1:11" ht="15" customHeight="1" x14ac:dyDescent="0.2">
      <c r="A131" s="2030"/>
      <c r="B131" s="2023"/>
      <c r="C131" s="2031"/>
      <c r="D131" s="2031"/>
      <c r="E131" s="2031"/>
      <c r="F131" s="2031"/>
      <c r="G131" s="2031"/>
      <c r="H131" s="2040"/>
      <c r="I131" s="2026"/>
      <c r="J131" s="1737">
        <v>45917</v>
      </c>
      <c r="K131" s="1750" t="s">
        <v>1721</v>
      </c>
    </row>
    <row r="132" spans="1:11" ht="15" customHeight="1" x14ac:dyDescent="0.2">
      <c r="A132" s="2030"/>
      <c r="B132" s="2023"/>
      <c r="C132" s="2031"/>
      <c r="D132" s="2031"/>
      <c r="E132" s="2031"/>
      <c r="F132" s="2031"/>
      <c r="G132" s="2031"/>
      <c r="H132" s="2040"/>
      <c r="I132" s="2026"/>
      <c r="J132" s="1737">
        <v>45926</v>
      </c>
      <c r="K132" s="1750" t="s">
        <v>1722</v>
      </c>
    </row>
    <row r="133" spans="1:11" ht="15" customHeight="1" x14ac:dyDescent="0.2">
      <c r="A133" s="2030"/>
      <c r="B133" s="2023"/>
      <c r="C133" s="2031"/>
      <c r="D133" s="2031"/>
      <c r="E133" s="2031"/>
      <c r="F133" s="2031"/>
      <c r="G133" s="2031"/>
      <c r="H133" s="2040"/>
      <c r="I133" s="2026"/>
      <c r="J133" s="1737">
        <v>45929</v>
      </c>
      <c r="K133" s="1750" t="s">
        <v>1723</v>
      </c>
    </row>
    <row r="134" spans="1:11" ht="15" customHeight="1" x14ac:dyDescent="0.2">
      <c r="A134" s="2030"/>
      <c r="B134" s="2023"/>
      <c r="C134" s="2031"/>
      <c r="D134" s="2031"/>
      <c r="E134" s="2031"/>
      <c r="F134" s="2031"/>
      <c r="G134" s="2031"/>
      <c r="H134" s="2040"/>
      <c r="I134" s="2026"/>
      <c r="J134" s="1737">
        <v>45930</v>
      </c>
      <c r="K134" s="1750" t="s">
        <v>1724</v>
      </c>
    </row>
    <row r="135" spans="1:11" ht="15" customHeight="1" x14ac:dyDescent="0.2">
      <c r="A135" s="2030"/>
      <c r="B135" s="2023"/>
      <c r="C135" s="2031"/>
      <c r="D135" s="2031"/>
      <c r="E135" s="2031"/>
      <c r="F135" s="2031"/>
      <c r="G135" s="2031"/>
      <c r="H135" s="2040"/>
      <c r="I135" s="2026"/>
      <c r="J135" s="1737">
        <v>45944</v>
      </c>
      <c r="K135" s="1750" t="s">
        <v>1725</v>
      </c>
    </row>
    <row r="136" spans="1:11" ht="15" customHeight="1" x14ac:dyDescent="0.2">
      <c r="A136" s="2030"/>
      <c r="B136" s="2023"/>
      <c r="C136" s="2031"/>
      <c r="D136" s="2031"/>
      <c r="E136" s="2031"/>
      <c r="F136" s="2031"/>
      <c r="G136" s="2031"/>
      <c r="H136" s="2040"/>
      <c r="I136" s="2026"/>
      <c r="J136" s="1737">
        <v>45947</v>
      </c>
      <c r="K136" s="1750" t="s">
        <v>1726</v>
      </c>
    </row>
    <row r="137" spans="1:11" ht="15" customHeight="1" x14ac:dyDescent="0.2">
      <c r="A137" s="2030"/>
      <c r="B137" s="2023"/>
      <c r="C137" s="2031"/>
      <c r="D137" s="2031"/>
      <c r="E137" s="2031"/>
      <c r="F137" s="2031"/>
      <c r="G137" s="2031"/>
      <c r="H137" s="2040"/>
      <c r="I137" s="2026"/>
      <c r="J137" s="1737">
        <v>45950</v>
      </c>
      <c r="K137" s="1750" t="s">
        <v>1727</v>
      </c>
    </row>
    <row r="138" spans="1:11" ht="15" customHeight="1" x14ac:dyDescent="0.2">
      <c r="A138" s="1985" t="s">
        <v>1561</v>
      </c>
      <c r="B138" s="1985" t="s">
        <v>1728</v>
      </c>
      <c r="C138" s="1982" t="s">
        <v>136</v>
      </c>
      <c r="D138" s="1987" t="s">
        <v>1729</v>
      </c>
      <c r="E138" s="2008" t="s">
        <v>1505</v>
      </c>
      <c r="F138" s="1982">
        <v>40</v>
      </c>
      <c r="G138" s="1982" t="s">
        <v>1224</v>
      </c>
      <c r="H138" s="1983">
        <v>1057426911.25</v>
      </c>
      <c r="I138" s="1984">
        <f>+H138/F138</f>
        <v>26435672.78125</v>
      </c>
      <c r="J138" s="1733">
        <v>45433</v>
      </c>
      <c r="K138" s="1734" t="s">
        <v>1558</v>
      </c>
    </row>
    <row r="139" spans="1:11" ht="15" customHeight="1" x14ac:dyDescent="0.2">
      <c r="A139" s="1985"/>
      <c r="B139" s="1985"/>
      <c r="C139" s="1982"/>
      <c r="D139" s="1987"/>
      <c r="E139" s="2008"/>
      <c r="F139" s="1982"/>
      <c r="G139" s="1982"/>
      <c r="H139" s="1983"/>
      <c r="I139" s="1984"/>
      <c r="J139" s="1733">
        <v>45434</v>
      </c>
      <c r="K139" s="1731" t="s">
        <v>1509</v>
      </c>
    </row>
    <row r="140" spans="1:11" ht="15" customHeight="1" x14ac:dyDescent="0.2">
      <c r="A140" s="1985"/>
      <c r="B140" s="1985"/>
      <c r="C140" s="1982"/>
      <c r="D140" s="1987"/>
      <c r="E140" s="2008"/>
      <c r="F140" s="1982"/>
      <c r="G140" s="1982"/>
      <c r="H140" s="1983"/>
      <c r="I140" s="1984"/>
      <c r="J140" s="1733">
        <v>45435</v>
      </c>
      <c r="K140" s="1767" t="s">
        <v>1646</v>
      </c>
    </row>
    <row r="141" spans="1:11" ht="15" customHeight="1" x14ac:dyDescent="0.2">
      <c r="A141" s="1985"/>
      <c r="B141" s="1985"/>
      <c r="C141" s="1982"/>
      <c r="D141" s="1987"/>
      <c r="E141" s="2008"/>
      <c r="F141" s="1982"/>
      <c r="G141" s="1982"/>
      <c r="H141" s="1983"/>
      <c r="I141" s="1984"/>
      <c r="J141" s="1733">
        <v>45436</v>
      </c>
      <c r="K141" s="1767" t="s">
        <v>1651</v>
      </c>
    </row>
    <row r="142" spans="1:11" ht="15" customHeight="1" x14ac:dyDescent="0.2">
      <c r="A142" s="1985"/>
      <c r="B142" s="1985"/>
      <c r="C142" s="1982"/>
      <c r="D142" s="1987"/>
      <c r="E142" s="2008"/>
      <c r="F142" s="1982"/>
      <c r="G142" s="1982"/>
      <c r="H142" s="1983"/>
      <c r="I142" s="1984"/>
      <c r="J142" s="1733">
        <v>45473</v>
      </c>
      <c r="K142" s="1767" t="s">
        <v>1730</v>
      </c>
    </row>
    <row r="143" spans="1:11" ht="15" customHeight="1" x14ac:dyDescent="0.2">
      <c r="A143" s="1985"/>
      <c r="B143" s="1985"/>
      <c r="C143" s="1982"/>
      <c r="D143" s="1987"/>
      <c r="E143" s="2008"/>
      <c r="F143" s="1982"/>
      <c r="G143" s="1982"/>
      <c r="H143" s="1983"/>
      <c r="I143" s="1984"/>
      <c r="J143" s="1733">
        <v>45848</v>
      </c>
      <c r="K143" s="1767" t="s">
        <v>1731</v>
      </c>
    </row>
    <row r="144" spans="1:11" ht="15" customHeight="1" x14ac:dyDescent="0.2">
      <c r="A144" s="1985"/>
      <c r="B144" s="1985"/>
      <c r="C144" s="1982"/>
      <c r="D144" s="1987"/>
      <c r="E144" s="2008"/>
      <c r="F144" s="1982"/>
      <c r="G144" s="1982"/>
      <c r="H144" s="1983"/>
      <c r="I144" s="1984"/>
      <c r="J144" s="1733">
        <v>45868</v>
      </c>
      <c r="K144" s="1767" t="s">
        <v>1732</v>
      </c>
    </row>
    <row r="145" spans="1:11" ht="15" customHeight="1" x14ac:dyDescent="0.2">
      <c r="A145" s="1985"/>
      <c r="B145" s="1985"/>
      <c r="C145" s="1982"/>
      <c r="D145" s="1987"/>
      <c r="E145" s="2008"/>
      <c r="F145" s="1982"/>
      <c r="G145" s="1982"/>
      <c r="H145" s="1983"/>
      <c r="I145" s="1984"/>
      <c r="J145" s="1733">
        <v>45869</v>
      </c>
      <c r="K145" s="1767" t="s">
        <v>1567</v>
      </c>
    </row>
    <row r="146" spans="1:11" ht="15" customHeight="1" x14ac:dyDescent="0.2">
      <c r="A146" s="1985"/>
      <c r="B146" s="1985"/>
      <c r="C146" s="1982"/>
      <c r="D146" s="1987"/>
      <c r="E146" s="2008"/>
      <c r="F146" s="1982"/>
      <c r="G146" s="1982"/>
      <c r="H146" s="1983"/>
      <c r="I146" s="1984"/>
      <c r="J146" s="1733">
        <v>45877</v>
      </c>
      <c r="K146" s="1767" t="s">
        <v>1733</v>
      </c>
    </row>
    <row r="147" spans="1:11" ht="15" customHeight="1" x14ac:dyDescent="0.2">
      <c r="A147" s="1985"/>
      <c r="B147" s="1985"/>
      <c r="C147" s="1982"/>
      <c r="D147" s="1987"/>
      <c r="E147" s="2008"/>
      <c r="F147" s="1982"/>
      <c r="G147" s="1982"/>
      <c r="H147" s="1983"/>
      <c r="I147" s="1984"/>
      <c r="J147" s="1733">
        <v>45894</v>
      </c>
      <c r="K147" s="1767" t="s">
        <v>1734</v>
      </c>
    </row>
    <row r="148" spans="1:11" ht="15" customHeight="1" x14ac:dyDescent="0.2">
      <c r="A148" s="1985"/>
      <c r="B148" s="1985"/>
      <c r="C148" s="1982"/>
      <c r="D148" s="1987"/>
      <c r="E148" s="2008"/>
      <c r="F148" s="1982"/>
      <c r="G148" s="1982"/>
      <c r="H148" s="1983"/>
      <c r="I148" s="1984"/>
      <c r="J148" s="1733">
        <v>45910</v>
      </c>
      <c r="K148" s="1767" t="s">
        <v>1735</v>
      </c>
    </row>
    <row r="149" spans="1:11" ht="15" customHeight="1" x14ac:dyDescent="0.2">
      <c r="A149" s="1985"/>
      <c r="B149" s="1985"/>
      <c r="C149" s="1982"/>
      <c r="D149" s="1987"/>
      <c r="E149" s="2008"/>
      <c r="F149" s="1982"/>
      <c r="G149" s="1982"/>
      <c r="H149" s="1983"/>
      <c r="I149" s="1984"/>
      <c r="J149" s="1733">
        <v>45952</v>
      </c>
      <c r="K149" s="1767" t="s">
        <v>1736</v>
      </c>
    </row>
    <row r="150" spans="1:11" ht="15" customHeight="1" x14ac:dyDescent="0.2">
      <c r="A150" s="1985"/>
      <c r="B150" s="1985"/>
      <c r="C150" s="1982"/>
      <c r="D150" s="1987"/>
      <c r="E150" s="2008"/>
      <c r="F150" s="1982"/>
      <c r="G150" s="1982"/>
      <c r="H150" s="1983"/>
      <c r="I150" s="1984"/>
      <c r="J150" s="1733">
        <v>45964</v>
      </c>
      <c r="K150" s="1767" t="s">
        <v>1727</v>
      </c>
    </row>
    <row r="151" spans="1:11" ht="15" customHeight="1" x14ac:dyDescent="0.2">
      <c r="A151" s="1985" t="s">
        <v>1552</v>
      </c>
      <c r="B151" s="1985" t="s">
        <v>1737</v>
      </c>
      <c r="C151" s="1987" t="s">
        <v>1554</v>
      </c>
      <c r="D151" s="1987" t="s">
        <v>1738</v>
      </c>
      <c r="E151" s="2008" t="s">
        <v>174</v>
      </c>
      <c r="F151" s="1982">
        <v>69</v>
      </c>
      <c r="G151" s="1987" t="s">
        <v>1224</v>
      </c>
      <c r="H151" s="1983">
        <v>1341069903.96</v>
      </c>
      <c r="I151" s="1984">
        <f>+H151/F151</f>
        <v>19435795.709565219</v>
      </c>
      <c r="J151" s="1733">
        <v>45420</v>
      </c>
      <c r="K151" s="1734" t="s">
        <v>1558</v>
      </c>
    </row>
    <row r="152" spans="1:11" ht="15" customHeight="1" x14ac:dyDescent="0.2">
      <c r="A152" s="1985"/>
      <c r="B152" s="1985"/>
      <c r="C152" s="1987"/>
      <c r="D152" s="1987"/>
      <c r="E152" s="2008"/>
      <c r="F152" s="1982"/>
      <c r="G152" s="1987"/>
      <c r="H152" s="1983"/>
      <c r="I152" s="1984"/>
      <c r="J152" s="1733">
        <v>45438</v>
      </c>
      <c r="K152" s="1731" t="s">
        <v>1509</v>
      </c>
    </row>
    <row r="153" spans="1:11" ht="15" customHeight="1" x14ac:dyDescent="0.2">
      <c r="A153" s="1985"/>
      <c r="B153" s="1985"/>
      <c r="C153" s="1987"/>
      <c r="D153" s="1987"/>
      <c r="E153" s="2008"/>
      <c r="F153" s="1982"/>
      <c r="G153" s="1987"/>
      <c r="H153" s="1983"/>
      <c r="I153" s="1984"/>
      <c r="J153" s="1733">
        <v>45883</v>
      </c>
      <c r="K153" s="1734" t="s">
        <v>1656</v>
      </c>
    </row>
    <row r="154" spans="1:11" ht="15" customHeight="1" x14ac:dyDescent="0.2">
      <c r="A154" s="1985"/>
      <c r="B154" s="1985"/>
      <c r="C154" s="1987"/>
      <c r="D154" s="1987"/>
      <c r="E154" s="2008"/>
      <c r="F154" s="1982"/>
      <c r="G154" s="1987"/>
      <c r="H154" s="1983"/>
      <c r="I154" s="1984"/>
      <c r="J154" s="1733">
        <v>45888</v>
      </c>
      <c r="K154" s="1734" t="s">
        <v>1659</v>
      </c>
    </row>
    <row r="155" spans="1:11" ht="15" customHeight="1" x14ac:dyDescent="0.2">
      <c r="A155" s="1985"/>
      <c r="B155" s="1985"/>
      <c r="C155" s="1987"/>
      <c r="D155" s="1987"/>
      <c r="E155" s="2008"/>
      <c r="F155" s="1982"/>
      <c r="G155" s="1987"/>
      <c r="H155" s="1983"/>
      <c r="I155" s="1984"/>
      <c r="J155" s="1733">
        <v>45890</v>
      </c>
      <c r="K155" s="1734" t="s">
        <v>1661</v>
      </c>
    </row>
    <row r="156" spans="1:11" ht="15" customHeight="1" x14ac:dyDescent="0.2">
      <c r="A156" s="1985"/>
      <c r="B156" s="1985"/>
      <c r="C156" s="1987"/>
      <c r="D156" s="1987"/>
      <c r="E156" s="2008"/>
      <c r="F156" s="1982"/>
      <c r="G156" s="1987"/>
      <c r="H156" s="1983"/>
      <c r="I156" s="1984"/>
      <c r="J156" s="1733">
        <v>45930</v>
      </c>
      <c r="K156" s="1734" t="s">
        <v>1739</v>
      </c>
    </row>
    <row r="157" spans="1:11" ht="15" customHeight="1" x14ac:dyDescent="0.2">
      <c r="A157" s="1985"/>
      <c r="B157" s="1985"/>
      <c r="C157" s="1987"/>
      <c r="D157" s="1987"/>
      <c r="E157" s="2008"/>
      <c r="F157" s="1982"/>
      <c r="G157" s="1987"/>
      <c r="H157" s="1983"/>
      <c r="I157" s="1984"/>
      <c r="J157" s="1733">
        <v>45952</v>
      </c>
      <c r="K157" s="1734" t="s">
        <v>1740</v>
      </c>
    </row>
    <row r="158" spans="1:11" ht="15" customHeight="1" x14ac:dyDescent="0.2">
      <c r="A158" s="1985"/>
      <c r="B158" s="1985"/>
      <c r="C158" s="1987"/>
      <c r="D158" s="1987"/>
      <c r="E158" s="2008"/>
      <c r="F158" s="1982"/>
      <c r="G158" s="1987"/>
      <c r="H158" s="1983"/>
      <c r="I158" s="1984"/>
      <c r="J158" s="1733">
        <v>45957</v>
      </c>
      <c r="K158" s="1734" t="s">
        <v>1741</v>
      </c>
    </row>
    <row r="159" spans="1:11" ht="15" customHeight="1" x14ac:dyDescent="0.2">
      <c r="A159" s="1985"/>
      <c r="B159" s="1985"/>
      <c r="C159" s="1987"/>
      <c r="D159" s="1987"/>
      <c r="E159" s="2008"/>
      <c r="F159" s="1982"/>
      <c r="G159" s="1987"/>
      <c r="H159" s="1983"/>
      <c r="I159" s="1984"/>
      <c r="J159" s="1733">
        <v>45988</v>
      </c>
      <c r="K159" s="1734" t="s">
        <v>1664</v>
      </c>
    </row>
    <row r="160" spans="1:11" ht="15" customHeight="1" x14ac:dyDescent="0.2">
      <c r="A160" s="1985"/>
      <c r="B160" s="1985"/>
      <c r="C160" s="1987"/>
      <c r="D160" s="1987"/>
      <c r="E160" s="2008"/>
      <c r="F160" s="1982"/>
      <c r="G160" s="1987"/>
      <c r="H160" s="1983"/>
      <c r="I160" s="1984"/>
      <c r="J160" s="1733">
        <v>45988</v>
      </c>
      <c r="K160" s="1734" t="s">
        <v>1742</v>
      </c>
    </row>
    <row r="161" spans="1:11" ht="15" customHeight="1" x14ac:dyDescent="0.2">
      <c r="A161" s="1985"/>
      <c r="B161" s="1985"/>
      <c r="C161" s="1987"/>
      <c r="D161" s="1987"/>
      <c r="E161" s="2008"/>
      <c r="F161" s="1982"/>
      <c r="G161" s="1987"/>
      <c r="H161" s="1983"/>
      <c r="I161" s="1984"/>
      <c r="J161" s="1733">
        <v>45988</v>
      </c>
      <c r="K161" s="1734" t="s">
        <v>1743</v>
      </c>
    </row>
    <row r="162" spans="1:11" ht="15" customHeight="1" x14ac:dyDescent="0.2">
      <c r="A162" s="1985"/>
      <c r="B162" s="1985"/>
      <c r="C162" s="1987"/>
      <c r="D162" s="1982"/>
      <c r="E162" s="2008"/>
      <c r="F162" s="1982"/>
      <c r="G162" s="1987"/>
      <c r="H162" s="1983"/>
      <c r="I162" s="1984"/>
      <c r="J162" s="1733">
        <v>45993</v>
      </c>
      <c r="K162" s="1734" t="s">
        <v>1727</v>
      </c>
    </row>
    <row r="163" spans="1:11" ht="15" customHeight="1" x14ac:dyDescent="0.2">
      <c r="A163" s="2023" t="s">
        <v>1552</v>
      </c>
      <c r="B163" s="2015" t="s">
        <v>1744</v>
      </c>
      <c r="C163" s="2024" t="s">
        <v>296</v>
      </c>
      <c r="D163" s="2025" t="s">
        <v>1626</v>
      </c>
      <c r="E163" s="2048" t="s">
        <v>1745</v>
      </c>
      <c r="F163" s="2024">
        <v>26</v>
      </c>
      <c r="G163" s="2024" t="s">
        <v>627</v>
      </c>
      <c r="H163" s="2026">
        <v>476102347.50999999</v>
      </c>
      <c r="I163" s="2049">
        <f>+H163/F163</f>
        <v>18311628.750384614</v>
      </c>
      <c r="J163" s="1729">
        <v>45489</v>
      </c>
      <c r="K163" s="1727" t="s">
        <v>1558</v>
      </c>
    </row>
    <row r="164" spans="1:11" ht="15" customHeight="1" x14ac:dyDescent="0.2">
      <c r="A164" s="2023"/>
      <c r="B164" s="2015"/>
      <c r="C164" s="2024"/>
      <c r="D164" s="2025"/>
      <c r="E164" s="2048"/>
      <c r="F164" s="2024"/>
      <c r="G164" s="2024"/>
      <c r="H164" s="2026"/>
      <c r="I164" s="2049"/>
      <c r="J164" s="1729">
        <v>45673</v>
      </c>
      <c r="K164" s="1728" t="s">
        <v>1509</v>
      </c>
    </row>
    <row r="165" spans="1:11" ht="15" customHeight="1" x14ac:dyDescent="0.2">
      <c r="A165" s="2023"/>
      <c r="B165" s="2015"/>
      <c r="C165" s="2024"/>
      <c r="D165" s="2025"/>
      <c r="E165" s="2048"/>
      <c r="F165" s="2024"/>
      <c r="G165" s="2024"/>
      <c r="H165" s="2026"/>
      <c r="I165" s="2049"/>
      <c r="J165" s="1729">
        <v>45709</v>
      </c>
      <c r="K165" s="1727" t="s">
        <v>1746</v>
      </c>
    </row>
    <row r="166" spans="1:11" ht="15" customHeight="1" x14ac:dyDescent="0.2">
      <c r="A166" s="2023"/>
      <c r="B166" s="2015"/>
      <c r="C166" s="2024"/>
      <c r="D166" s="2025"/>
      <c r="E166" s="2048"/>
      <c r="F166" s="2024"/>
      <c r="G166" s="2024"/>
      <c r="H166" s="2026"/>
      <c r="I166" s="2049"/>
      <c r="J166" s="1729">
        <v>45735</v>
      </c>
      <c r="K166" s="1727" t="s">
        <v>1747</v>
      </c>
    </row>
    <row r="167" spans="1:11" ht="15" customHeight="1" x14ac:dyDescent="0.2">
      <c r="A167" s="2023"/>
      <c r="B167" s="2015"/>
      <c r="C167" s="2024"/>
      <c r="D167" s="2025"/>
      <c r="E167" s="2048"/>
      <c r="F167" s="2024"/>
      <c r="G167" s="2024"/>
      <c r="H167" s="2026"/>
      <c r="I167" s="2049"/>
      <c r="J167" s="1729">
        <v>45743</v>
      </c>
      <c r="K167" s="1727" t="s">
        <v>1748</v>
      </c>
    </row>
    <row r="168" spans="1:11" ht="15" customHeight="1" x14ac:dyDescent="0.2">
      <c r="A168" s="2023"/>
      <c r="B168" s="2015"/>
      <c r="C168" s="2024"/>
      <c r="D168" s="2025"/>
      <c r="E168" s="2048"/>
      <c r="F168" s="2024"/>
      <c r="G168" s="2024"/>
      <c r="H168" s="2026"/>
      <c r="I168" s="2049"/>
      <c r="J168" s="1729">
        <v>45813</v>
      </c>
      <c r="K168" s="1727" t="s">
        <v>1749</v>
      </c>
    </row>
    <row r="169" spans="1:11" ht="15" customHeight="1" x14ac:dyDescent="0.2">
      <c r="A169" s="2023"/>
      <c r="B169" s="2015"/>
      <c r="C169" s="2024"/>
      <c r="D169" s="2025"/>
      <c r="E169" s="2048"/>
      <c r="F169" s="2024"/>
      <c r="G169" s="2024"/>
      <c r="H169" s="2026"/>
      <c r="I169" s="2049"/>
      <c r="J169" s="1729">
        <v>45820</v>
      </c>
      <c r="K169" s="1727" t="s">
        <v>1750</v>
      </c>
    </row>
    <row r="170" spans="1:11" ht="15" customHeight="1" x14ac:dyDescent="0.2">
      <c r="A170" s="2023"/>
      <c r="B170" s="2015"/>
      <c r="C170" s="2024"/>
      <c r="D170" s="2025"/>
      <c r="E170" s="2048"/>
      <c r="F170" s="2024"/>
      <c r="G170" s="2024"/>
      <c r="H170" s="2026"/>
      <c r="I170" s="2049"/>
      <c r="J170" s="1729">
        <v>45825</v>
      </c>
      <c r="K170" s="1727" t="s">
        <v>1751</v>
      </c>
    </row>
    <row r="171" spans="1:11" ht="15" customHeight="1" x14ac:dyDescent="0.2">
      <c r="A171" s="2023"/>
      <c r="B171" s="2015"/>
      <c r="C171" s="2024"/>
      <c r="D171" s="2025"/>
      <c r="E171" s="2048"/>
      <c r="F171" s="2024"/>
      <c r="G171" s="2024"/>
      <c r="H171" s="2026"/>
      <c r="I171" s="2049"/>
      <c r="J171" s="1729">
        <v>45826</v>
      </c>
      <c r="K171" s="1727" t="s">
        <v>1632</v>
      </c>
    </row>
    <row r="172" spans="1:11" ht="15" customHeight="1" x14ac:dyDescent="0.2">
      <c r="A172" s="2023"/>
      <c r="B172" s="2015"/>
      <c r="C172" s="2024"/>
      <c r="D172" s="2025"/>
      <c r="E172" s="2048"/>
      <c r="F172" s="2024"/>
      <c r="G172" s="2024"/>
      <c r="H172" s="2026"/>
      <c r="I172" s="2049"/>
      <c r="J172" s="1729">
        <v>45971</v>
      </c>
      <c r="K172" s="1727" t="s">
        <v>1680</v>
      </c>
    </row>
    <row r="173" spans="1:11" ht="15" customHeight="1" x14ac:dyDescent="0.2">
      <c r="A173" s="1985" t="s">
        <v>1552</v>
      </c>
      <c r="B173" s="2029" t="s">
        <v>1752</v>
      </c>
      <c r="C173" s="1982" t="s">
        <v>296</v>
      </c>
      <c r="D173" s="1982" t="s">
        <v>1626</v>
      </c>
      <c r="E173" s="2008" t="s">
        <v>1745</v>
      </c>
      <c r="F173" s="1982">
        <v>36</v>
      </c>
      <c r="G173" s="1982" t="s">
        <v>627</v>
      </c>
      <c r="H173" s="2008">
        <v>660326309.78999996</v>
      </c>
      <c r="I173" s="1984">
        <f>H173/F173</f>
        <v>18342397.494166665</v>
      </c>
      <c r="J173" s="1733">
        <v>45427</v>
      </c>
      <c r="K173" s="1734" t="s">
        <v>1558</v>
      </c>
    </row>
    <row r="174" spans="1:11" ht="15" customHeight="1" x14ac:dyDescent="0.2">
      <c r="A174" s="1985"/>
      <c r="B174" s="2029"/>
      <c r="C174" s="1982"/>
      <c r="D174" s="1982"/>
      <c r="E174" s="2008"/>
      <c r="F174" s="1982"/>
      <c r="G174" s="1982"/>
      <c r="H174" s="2008"/>
      <c r="I174" s="1984"/>
      <c r="J174" s="1733">
        <v>45428</v>
      </c>
      <c r="K174" s="1731" t="s">
        <v>1509</v>
      </c>
    </row>
    <row r="175" spans="1:11" ht="15" customHeight="1" x14ac:dyDescent="0.2">
      <c r="A175" s="1985"/>
      <c r="B175" s="2029"/>
      <c r="C175" s="1982"/>
      <c r="D175" s="1982"/>
      <c r="E175" s="2008"/>
      <c r="F175" s="1982"/>
      <c r="G175" s="1982"/>
      <c r="H175" s="2008"/>
      <c r="I175" s="1984"/>
      <c r="J175" s="1733">
        <v>45429</v>
      </c>
      <c r="K175" s="1734" t="s">
        <v>1748</v>
      </c>
    </row>
    <row r="176" spans="1:11" ht="15" customHeight="1" x14ac:dyDescent="0.2">
      <c r="A176" s="1985"/>
      <c r="B176" s="2029"/>
      <c r="C176" s="1982"/>
      <c r="D176" s="1982"/>
      <c r="E176" s="2008"/>
      <c r="F176" s="1982"/>
      <c r="G176" s="1982"/>
      <c r="H176" s="2008"/>
      <c r="I176" s="1984"/>
      <c r="J176" s="1733">
        <v>45460</v>
      </c>
      <c r="K176" s="1734" t="s">
        <v>1753</v>
      </c>
    </row>
    <row r="177" spans="1:11" ht="15" customHeight="1" x14ac:dyDescent="0.2">
      <c r="A177" s="1985"/>
      <c r="B177" s="2029"/>
      <c r="C177" s="1982"/>
      <c r="D177" s="1982"/>
      <c r="E177" s="2008"/>
      <c r="F177" s="1982"/>
      <c r="G177" s="1982"/>
      <c r="H177" s="2008"/>
      <c r="I177" s="1984"/>
      <c r="J177" s="1733">
        <v>45461</v>
      </c>
      <c r="K177" s="1734" t="s">
        <v>1632</v>
      </c>
    </row>
    <row r="178" spans="1:11" ht="15" customHeight="1" x14ac:dyDescent="0.2">
      <c r="A178" s="1985"/>
      <c r="B178" s="2029"/>
      <c r="C178" s="1982"/>
      <c r="D178" s="1982"/>
      <c r="E178" s="2008"/>
      <c r="F178" s="1982"/>
      <c r="G178" s="1982"/>
      <c r="H178" s="2008"/>
      <c r="I178" s="1984"/>
      <c r="J178" s="1733">
        <v>45950</v>
      </c>
      <c r="K178" s="1734" t="s">
        <v>1680</v>
      </c>
    </row>
    <row r="179" spans="1:11" ht="15" customHeight="1" x14ac:dyDescent="0.2">
      <c r="A179" s="2023" t="s">
        <v>1552</v>
      </c>
      <c r="B179" s="2015" t="s">
        <v>1754</v>
      </c>
      <c r="C179" s="2024" t="s">
        <v>90</v>
      </c>
      <c r="D179" s="2024" t="s">
        <v>1626</v>
      </c>
      <c r="E179" s="2048" t="s">
        <v>1745</v>
      </c>
      <c r="F179" s="2024">
        <v>16</v>
      </c>
      <c r="G179" s="2025" t="s">
        <v>627</v>
      </c>
      <c r="H179" s="2026">
        <v>287337174.67000002</v>
      </c>
      <c r="I179" s="2049">
        <f>+H179/F179</f>
        <v>17958573.416875001</v>
      </c>
      <c r="J179" s="1729">
        <v>45412</v>
      </c>
      <c r="K179" s="1727" t="s">
        <v>1755</v>
      </c>
    </row>
    <row r="180" spans="1:11" ht="15" customHeight="1" x14ac:dyDescent="0.2">
      <c r="A180" s="2023"/>
      <c r="B180" s="2015"/>
      <c r="C180" s="2024"/>
      <c r="D180" s="2024"/>
      <c r="E180" s="2048"/>
      <c r="F180" s="2024"/>
      <c r="G180" s="2025"/>
      <c r="H180" s="2026"/>
      <c r="I180" s="2049"/>
      <c r="J180" s="1729">
        <v>45413</v>
      </c>
      <c r="K180" s="1727" t="s">
        <v>1756</v>
      </c>
    </row>
    <row r="181" spans="1:11" ht="15" customHeight="1" x14ac:dyDescent="0.2">
      <c r="A181" s="2023"/>
      <c r="B181" s="2015"/>
      <c r="C181" s="2024"/>
      <c r="D181" s="2024"/>
      <c r="E181" s="2048"/>
      <c r="F181" s="2024"/>
      <c r="G181" s="2025"/>
      <c r="H181" s="2026"/>
      <c r="I181" s="2049"/>
      <c r="J181" s="1729">
        <v>45414</v>
      </c>
      <c r="K181" s="1727" t="s">
        <v>1651</v>
      </c>
    </row>
    <row r="182" spans="1:11" ht="15" customHeight="1" x14ac:dyDescent="0.2">
      <c r="A182" s="2023"/>
      <c r="B182" s="2015"/>
      <c r="C182" s="2024"/>
      <c r="D182" s="2024"/>
      <c r="E182" s="2048"/>
      <c r="F182" s="2024"/>
      <c r="G182" s="2025"/>
      <c r="H182" s="2026"/>
      <c r="I182" s="2049"/>
      <c r="J182" s="1729">
        <v>45415</v>
      </c>
      <c r="K182" s="1727" t="s">
        <v>1757</v>
      </c>
    </row>
    <row r="183" spans="1:11" ht="15" customHeight="1" x14ac:dyDescent="0.2">
      <c r="A183" s="2023"/>
      <c r="B183" s="2015"/>
      <c r="C183" s="2024"/>
      <c r="D183" s="2024"/>
      <c r="E183" s="2048"/>
      <c r="F183" s="2024"/>
      <c r="G183" s="2025"/>
      <c r="H183" s="2026"/>
      <c r="I183" s="2049"/>
      <c r="J183" s="1729">
        <v>45859</v>
      </c>
      <c r="K183" s="1727" t="s">
        <v>1758</v>
      </c>
    </row>
    <row r="184" spans="1:11" ht="15" customHeight="1" x14ac:dyDescent="0.2">
      <c r="A184" s="2023"/>
      <c r="B184" s="2015"/>
      <c r="C184" s="2024"/>
      <c r="D184" s="2024"/>
      <c r="E184" s="2048"/>
      <c r="F184" s="2024"/>
      <c r="G184" s="2025"/>
      <c r="H184" s="2026"/>
      <c r="I184" s="2049"/>
      <c r="J184" s="1729">
        <v>45869</v>
      </c>
      <c r="K184" s="1727" t="s">
        <v>1759</v>
      </c>
    </row>
    <row r="185" spans="1:11" ht="15" customHeight="1" x14ac:dyDescent="0.2">
      <c r="A185" s="2023"/>
      <c r="B185" s="2015"/>
      <c r="C185" s="2024"/>
      <c r="D185" s="2024"/>
      <c r="E185" s="2048"/>
      <c r="F185" s="2024"/>
      <c r="G185" s="2025"/>
      <c r="H185" s="2026"/>
      <c r="I185" s="2049"/>
      <c r="J185" s="1729">
        <v>45881</v>
      </c>
      <c r="K185" s="1727" t="s">
        <v>1760</v>
      </c>
    </row>
    <row r="186" spans="1:11" ht="15" customHeight="1" x14ac:dyDescent="0.2">
      <c r="A186" s="2023"/>
      <c r="B186" s="2015"/>
      <c r="C186" s="2024"/>
      <c r="D186" s="2024"/>
      <c r="E186" s="2048"/>
      <c r="F186" s="2024"/>
      <c r="G186" s="2025"/>
      <c r="H186" s="2026"/>
      <c r="I186" s="2049"/>
      <c r="J186" s="1729">
        <v>45889</v>
      </c>
      <c r="K186" s="1727" t="s">
        <v>1761</v>
      </c>
    </row>
    <row r="187" spans="1:11" ht="15" customHeight="1" x14ac:dyDescent="0.2">
      <c r="A187" s="2023"/>
      <c r="B187" s="2015"/>
      <c r="C187" s="2024"/>
      <c r="D187" s="2024"/>
      <c r="E187" s="2048"/>
      <c r="F187" s="2024"/>
      <c r="G187" s="2025"/>
      <c r="H187" s="2026"/>
      <c r="I187" s="2049"/>
      <c r="J187" s="1729">
        <v>45894</v>
      </c>
      <c r="K187" s="1727" t="s">
        <v>1656</v>
      </c>
    </row>
    <row r="188" spans="1:11" ht="15" customHeight="1" x14ac:dyDescent="0.2">
      <c r="A188" s="2023"/>
      <c r="B188" s="2015"/>
      <c r="C188" s="2024"/>
      <c r="D188" s="2024"/>
      <c r="E188" s="2048"/>
      <c r="F188" s="2024"/>
      <c r="G188" s="2025"/>
      <c r="H188" s="2026"/>
      <c r="I188" s="2049"/>
      <c r="J188" s="1729">
        <v>45895</v>
      </c>
      <c r="K188" s="1727" t="s">
        <v>1762</v>
      </c>
    </row>
    <row r="189" spans="1:11" ht="15" customHeight="1" x14ac:dyDescent="0.2">
      <c r="A189" s="2023"/>
      <c r="B189" s="2015"/>
      <c r="C189" s="2024"/>
      <c r="D189" s="2024"/>
      <c r="E189" s="2048"/>
      <c r="F189" s="2024"/>
      <c r="G189" s="2025"/>
      <c r="H189" s="2026"/>
      <c r="I189" s="2049"/>
      <c r="J189" s="1729">
        <v>45902</v>
      </c>
      <c r="K189" s="1727" t="s">
        <v>1662</v>
      </c>
    </row>
    <row r="190" spans="1:11" ht="15" customHeight="1" x14ac:dyDescent="0.2">
      <c r="A190" s="2023"/>
      <c r="B190" s="2015"/>
      <c r="C190" s="2024"/>
      <c r="D190" s="2024"/>
      <c r="E190" s="2048"/>
      <c r="F190" s="2024"/>
      <c r="G190" s="2025"/>
      <c r="H190" s="2026"/>
      <c r="I190" s="2049"/>
      <c r="J190" s="1729">
        <v>45905</v>
      </c>
      <c r="K190" s="1727" t="s">
        <v>1763</v>
      </c>
    </row>
    <row r="191" spans="1:11" ht="15" customHeight="1" x14ac:dyDescent="0.2">
      <c r="A191" s="2023"/>
      <c r="B191" s="2015"/>
      <c r="C191" s="2024"/>
      <c r="D191" s="2024"/>
      <c r="E191" s="2048"/>
      <c r="F191" s="2024"/>
      <c r="G191" s="2025"/>
      <c r="H191" s="2026"/>
      <c r="I191" s="2049"/>
      <c r="J191" s="1729">
        <v>45911</v>
      </c>
      <c r="K191" s="1727" t="s">
        <v>1662</v>
      </c>
    </row>
    <row r="192" spans="1:11" ht="15" customHeight="1" x14ac:dyDescent="0.2">
      <c r="A192" s="2023"/>
      <c r="B192" s="2015"/>
      <c r="C192" s="2024"/>
      <c r="D192" s="2024"/>
      <c r="E192" s="2048"/>
      <c r="F192" s="2024"/>
      <c r="G192" s="2025"/>
      <c r="H192" s="2026"/>
      <c r="I192" s="2049"/>
      <c r="J192" s="1729">
        <v>45919</v>
      </c>
      <c r="K192" s="1727" t="s">
        <v>1764</v>
      </c>
    </row>
    <row r="193" spans="1:11" ht="15" customHeight="1" x14ac:dyDescent="0.2">
      <c r="A193" s="2023"/>
      <c r="B193" s="2015"/>
      <c r="C193" s="2024"/>
      <c r="D193" s="2024"/>
      <c r="E193" s="2048"/>
      <c r="F193" s="2024"/>
      <c r="G193" s="2025"/>
      <c r="H193" s="2026"/>
      <c r="I193" s="2049"/>
      <c r="J193" s="1729">
        <v>45922</v>
      </c>
      <c r="K193" s="1727" t="s">
        <v>1765</v>
      </c>
    </row>
    <row r="194" spans="1:11" ht="15" customHeight="1" x14ac:dyDescent="0.2">
      <c r="A194" s="2023"/>
      <c r="B194" s="2015"/>
      <c r="C194" s="2024"/>
      <c r="D194" s="2024"/>
      <c r="E194" s="2048"/>
      <c r="F194" s="2024"/>
      <c r="G194" s="2025"/>
      <c r="H194" s="2026"/>
      <c r="I194" s="2049"/>
      <c r="J194" s="1729">
        <v>45924</v>
      </c>
      <c r="K194" s="1727" t="s">
        <v>1766</v>
      </c>
    </row>
    <row r="195" spans="1:11" ht="15" customHeight="1" x14ac:dyDescent="0.2">
      <c r="A195" s="2023"/>
      <c r="B195" s="2015"/>
      <c r="C195" s="2024"/>
      <c r="D195" s="2024"/>
      <c r="E195" s="2048"/>
      <c r="F195" s="2024"/>
      <c r="G195" s="2025"/>
      <c r="H195" s="2026"/>
      <c r="I195" s="2049"/>
      <c r="J195" s="1729">
        <v>45926</v>
      </c>
      <c r="K195" s="1768" t="s">
        <v>1767</v>
      </c>
    </row>
    <row r="196" spans="1:11" ht="15" customHeight="1" x14ac:dyDescent="0.2">
      <c r="A196" s="2023"/>
      <c r="B196" s="2015"/>
      <c r="C196" s="2024"/>
      <c r="D196" s="2024"/>
      <c r="E196" s="2048"/>
      <c r="F196" s="2024"/>
      <c r="G196" s="2025"/>
      <c r="H196" s="2026"/>
      <c r="I196" s="2049"/>
      <c r="J196" s="1729">
        <v>45926</v>
      </c>
      <c r="K196" s="1727" t="s">
        <v>1768</v>
      </c>
    </row>
    <row r="197" spans="1:11" ht="15" customHeight="1" x14ac:dyDescent="0.2">
      <c r="A197" s="2023"/>
      <c r="B197" s="2015"/>
      <c r="C197" s="2024"/>
      <c r="D197" s="2024"/>
      <c r="E197" s="2048"/>
      <c r="F197" s="2024"/>
      <c r="G197" s="2025"/>
      <c r="H197" s="2026"/>
      <c r="I197" s="2049"/>
      <c r="J197" s="1729">
        <v>45932</v>
      </c>
      <c r="K197" s="1727" t="s">
        <v>1632</v>
      </c>
    </row>
    <row r="198" spans="1:11" ht="15" customHeight="1" x14ac:dyDescent="0.2">
      <c r="A198" s="2023"/>
      <c r="B198" s="2015"/>
      <c r="C198" s="2024"/>
      <c r="D198" s="2024"/>
      <c r="E198" s="2048"/>
      <c r="F198" s="2024"/>
      <c r="G198" s="2025"/>
      <c r="H198" s="2026"/>
      <c r="I198" s="2049"/>
      <c r="J198" s="1729">
        <v>45999</v>
      </c>
      <c r="K198" s="1727" t="s">
        <v>1680</v>
      </c>
    </row>
    <row r="199" spans="1:11" ht="15" customHeight="1" x14ac:dyDescent="0.2">
      <c r="A199" s="1985" t="s">
        <v>1552</v>
      </c>
      <c r="B199" s="2029" t="s">
        <v>1769</v>
      </c>
      <c r="C199" s="1982" t="s">
        <v>90</v>
      </c>
      <c r="D199" s="1982" t="s">
        <v>1626</v>
      </c>
      <c r="E199" s="2008" t="s">
        <v>1745</v>
      </c>
      <c r="F199" s="1982">
        <v>24</v>
      </c>
      <c r="G199" s="1987" t="s">
        <v>627</v>
      </c>
      <c r="H199" s="2028">
        <v>449429460.76999998</v>
      </c>
      <c r="I199" s="1983">
        <f>+H199/F199</f>
        <v>18726227.532083333</v>
      </c>
      <c r="J199" s="1733">
        <v>45416</v>
      </c>
      <c r="K199" s="1734" t="s">
        <v>1755</v>
      </c>
    </row>
    <row r="200" spans="1:11" ht="15" customHeight="1" x14ac:dyDescent="0.2">
      <c r="A200" s="1985"/>
      <c r="B200" s="2029"/>
      <c r="C200" s="1982"/>
      <c r="D200" s="1982"/>
      <c r="E200" s="2008"/>
      <c r="F200" s="1982"/>
      <c r="G200" s="1987"/>
      <c r="H200" s="2028"/>
      <c r="I200" s="1983"/>
      <c r="J200" s="1733">
        <v>45417</v>
      </c>
      <c r="K200" s="1734" t="s">
        <v>1756</v>
      </c>
    </row>
    <row r="201" spans="1:11" ht="15" customHeight="1" x14ac:dyDescent="0.2">
      <c r="A201" s="1985"/>
      <c r="B201" s="2029"/>
      <c r="C201" s="1982"/>
      <c r="D201" s="1982"/>
      <c r="E201" s="2008"/>
      <c r="F201" s="1982"/>
      <c r="G201" s="1987"/>
      <c r="H201" s="2028"/>
      <c r="I201" s="1983"/>
      <c r="J201" s="1733">
        <v>45418</v>
      </c>
      <c r="K201" s="1734" t="s">
        <v>1651</v>
      </c>
    </row>
    <row r="202" spans="1:11" ht="15" customHeight="1" x14ac:dyDescent="0.2">
      <c r="A202" s="1985"/>
      <c r="B202" s="2029"/>
      <c r="C202" s="1982"/>
      <c r="D202" s="1982"/>
      <c r="E202" s="2008"/>
      <c r="F202" s="1982"/>
      <c r="G202" s="1987"/>
      <c r="H202" s="2028"/>
      <c r="I202" s="1983"/>
      <c r="J202" s="1733">
        <v>45419</v>
      </c>
      <c r="K202" s="1734" t="s">
        <v>1770</v>
      </c>
    </row>
    <row r="203" spans="1:11" ht="15" customHeight="1" x14ac:dyDescent="0.2">
      <c r="A203" s="1985"/>
      <c r="B203" s="2029"/>
      <c r="C203" s="1982"/>
      <c r="D203" s="1982"/>
      <c r="E203" s="2008"/>
      <c r="F203" s="1982"/>
      <c r="G203" s="1987"/>
      <c r="H203" s="2028"/>
      <c r="I203" s="1983"/>
      <c r="J203" s="1733">
        <v>45420</v>
      </c>
      <c r="K203" s="1734" t="s">
        <v>1757</v>
      </c>
    </row>
    <row r="204" spans="1:11" ht="15" customHeight="1" x14ac:dyDescent="0.2">
      <c r="A204" s="1985"/>
      <c r="B204" s="2029"/>
      <c r="C204" s="1982"/>
      <c r="D204" s="1982"/>
      <c r="E204" s="2008"/>
      <c r="F204" s="1982"/>
      <c r="G204" s="1987"/>
      <c r="H204" s="2028"/>
      <c r="I204" s="1983"/>
      <c r="J204" s="1733">
        <v>45859</v>
      </c>
      <c r="K204" s="1734" t="s">
        <v>1758</v>
      </c>
    </row>
    <row r="205" spans="1:11" ht="15" customHeight="1" x14ac:dyDescent="0.2">
      <c r="A205" s="1985"/>
      <c r="B205" s="2029"/>
      <c r="C205" s="1982"/>
      <c r="D205" s="1982"/>
      <c r="E205" s="2008"/>
      <c r="F205" s="1982"/>
      <c r="G205" s="1987"/>
      <c r="H205" s="2028"/>
      <c r="I205" s="1983"/>
      <c r="J205" s="1733">
        <v>45869</v>
      </c>
      <c r="K205" s="1734" t="s">
        <v>1759</v>
      </c>
    </row>
    <row r="206" spans="1:11" ht="15" customHeight="1" x14ac:dyDescent="0.2">
      <c r="A206" s="1985"/>
      <c r="B206" s="2029"/>
      <c r="C206" s="1982"/>
      <c r="D206" s="1982"/>
      <c r="E206" s="2008"/>
      <c r="F206" s="1982"/>
      <c r="G206" s="1987"/>
      <c r="H206" s="2028"/>
      <c r="I206" s="1983"/>
      <c r="J206" s="1733">
        <v>56838</v>
      </c>
      <c r="K206" s="1734" t="s">
        <v>1760</v>
      </c>
    </row>
    <row r="207" spans="1:11" ht="15" customHeight="1" x14ac:dyDescent="0.2">
      <c r="A207" s="1985"/>
      <c r="B207" s="2029"/>
      <c r="C207" s="1982"/>
      <c r="D207" s="1982"/>
      <c r="E207" s="2008"/>
      <c r="F207" s="1982"/>
      <c r="G207" s="1987"/>
      <c r="H207" s="2028"/>
      <c r="I207" s="1983"/>
      <c r="J207" s="1733">
        <v>45889</v>
      </c>
      <c r="K207" s="1734" t="s">
        <v>1761</v>
      </c>
    </row>
    <row r="208" spans="1:11" ht="15" customHeight="1" x14ac:dyDescent="0.2">
      <c r="A208" s="1985"/>
      <c r="B208" s="2029"/>
      <c r="C208" s="1982"/>
      <c r="D208" s="1982"/>
      <c r="E208" s="2008"/>
      <c r="F208" s="1982"/>
      <c r="G208" s="1987"/>
      <c r="H208" s="2028"/>
      <c r="I208" s="1983"/>
      <c r="J208" s="1733">
        <v>45894</v>
      </c>
      <c r="K208" s="1734" t="s">
        <v>1656</v>
      </c>
    </row>
    <row r="209" spans="1:11" ht="15" customHeight="1" x14ac:dyDescent="0.2">
      <c r="A209" s="1985"/>
      <c r="B209" s="2029"/>
      <c r="C209" s="1982"/>
      <c r="D209" s="1982"/>
      <c r="E209" s="2008"/>
      <c r="F209" s="1982"/>
      <c r="G209" s="1987"/>
      <c r="H209" s="2028"/>
      <c r="I209" s="1983"/>
      <c r="J209" s="1733">
        <v>45895</v>
      </c>
      <c r="K209" s="1734" t="s">
        <v>1762</v>
      </c>
    </row>
    <row r="210" spans="1:11" ht="15" customHeight="1" x14ac:dyDescent="0.2">
      <c r="A210" s="1985"/>
      <c r="B210" s="2029"/>
      <c r="C210" s="1982"/>
      <c r="D210" s="1982"/>
      <c r="E210" s="2008"/>
      <c r="F210" s="1982"/>
      <c r="G210" s="1987"/>
      <c r="H210" s="2028"/>
      <c r="I210" s="1983"/>
      <c r="J210" s="1733">
        <v>45902</v>
      </c>
      <c r="K210" s="1734" t="s">
        <v>1662</v>
      </c>
    </row>
    <row r="211" spans="1:11" ht="15" customHeight="1" x14ac:dyDescent="0.2">
      <c r="A211" s="1985"/>
      <c r="B211" s="2029"/>
      <c r="C211" s="1982"/>
      <c r="D211" s="1982"/>
      <c r="E211" s="2008"/>
      <c r="F211" s="1982"/>
      <c r="G211" s="1987"/>
      <c r="H211" s="2028"/>
      <c r="I211" s="1983"/>
      <c r="J211" s="1733">
        <v>45905</v>
      </c>
      <c r="K211" s="1734" t="s">
        <v>1763</v>
      </c>
    </row>
    <row r="212" spans="1:11" ht="15" customHeight="1" x14ac:dyDescent="0.2">
      <c r="A212" s="1985"/>
      <c r="B212" s="2029"/>
      <c r="C212" s="1982"/>
      <c r="D212" s="1982"/>
      <c r="E212" s="2008"/>
      <c r="F212" s="1982"/>
      <c r="G212" s="1987"/>
      <c r="H212" s="2028"/>
      <c r="I212" s="1983"/>
      <c r="J212" s="1733">
        <v>45911</v>
      </c>
      <c r="K212" s="1734" t="s">
        <v>1662</v>
      </c>
    </row>
    <row r="213" spans="1:11" ht="15" customHeight="1" x14ac:dyDescent="0.2">
      <c r="A213" s="1985"/>
      <c r="B213" s="2029"/>
      <c r="C213" s="1982"/>
      <c r="D213" s="1982"/>
      <c r="E213" s="2008"/>
      <c r="F213" s="1982"/>
      <c r="G213" s="1987"/>
      <c r="H213" s="2028"/>
      <c r="I213" s="1983"/>
      <c r="J213" s="1733">
        <v>45919</v>
      </c>
      <c r="K213" s="1734" t="s">
        <v>1764</v>
      </c>
    </row>
    <row r="214" spans="1:11" ht="15" customHeight="1" x14ac:dyDescent="0.2">
      <c r="A214" s="1985"/>
      <c r="B214" s="2029"/>
      <c r="C214" s="1982"/>
      <c r="D214" s="1982"/>
      <c r="E214" s="2008"/>
      <c r="F214" s="1982"/>
      <c r="G214" s="1987"/>
      <c r="H214" s="2028"/>
      <c r="I214" s="1983"/>
      <c r="J214" s="1733">
        <v>45922</v>
      </c>
      <c r="K214" s="1734" t="s">
        <v>1765</v>
      </c>
    </row>
    <row r="215" spans="1:11" ht="15" customHeight="1" x14ac:dyDescent="0.2">
      <c r="A215" s="1985"/>
      <c r="B215" s="2029"/>
      <c r="C215" s="1982"/>
      <c r="D215" s="1982"/>
      <c r="E215" s="2008"/>
      <c r="F215" s="1982"/>
      <c r="G215" s="1987"/>
      <c r="H215" s="2028"/>
      <c r="I215" s="1983"/>
      <c r="J215" s="1733">
        <v>45924</v>
      </c>
      <c r="K215" s="1734" t="s">
        <v>1766</v>
      </c>
    </row>
    <row r="216" spans="1:11" ht="15" customHeight="1" x14ac:dyDescent="0.2">
      <c r="A216" s="1985"/>
      <c r="B216" s="2029"/>
      <c r="C216" s="1982"/>
      <c r="D216" s="1982"/>
      <c r="E216" s="2008"/>
      <c r="F216" s="1982"/>
      <c r="G216" s="1987"/>
      <c r="H216" s="2028"/>
      <c r="I216" s="1983"/>
      <c r="J216" s="1733">
        <v>45926</v>
      </c>
      <c r="K216" s="1763" t="s">
        <v>1767</v>
      </c>
    </row>
    <row r="217" spans="1:11" ht="15" customHeight="1" x14ac:dyDescent="0.2">
      <c r="A217" s="1985"/>
      <c r="B217" s="2029"/>
      <c r="C217" s="1982"/>
      <c r="D217" s="1982"/>
      <c r="E217" s="2008"/>
      <c r="F217" s="1982"/>
      <c r="G217" s="1987"/>
      <c r="H217" s="2028"/>
      <c r="I217" s="1983"/>
      <c r="J217" s="1733">
        <v>45926</v>
      </c>
      <c r="K217" s="1734" t="s">
        <v>1768</v>
      </c>
    </row>
    <row r="218" spans="1:11" ht="15" customHeight="1" x14ac:dyDescent="0.2">
      <c r="A218" s="1985"/>
      <c r="B218" s="2029"/>
      <c r="C218" s="1982"/>
      <c r="D218" s="1982"/>
      <c r="E218" s="2008"/>
      <c r="F218" s="1982"/>
      <c r="G218" s="1987"/>
      <c r="H218" s="2028"/>
      <c r="I218" s="1983"/>
      <c r="J218" s="1733">
        <v>45932</v>
      </c>
      <c r="K218" s="1734" t="s">
        <v>1632</v>
      </c>
    </row>
    <row r="219" spans="1:11" ht="15" customHeight="1" x14ac:dyDescent="0.2">
      <c r="A219" s="1985"/>
      <c r="B219" s="2029"/>
      <c r="C219" s="1982"/>
      <c r="D219" s="1982"/>
      <c r="E219" s="2008"/>
      <c r="F219" s="1982"/>
      <c r="G219" s="1987"/>
      <c r="H219" s="2028"/>
      <c r="I219" s="1983"/>
      <c r="J219" s="1733">
        <v>45999</v>
      </c>
      <c r="K219" s="1734" t="s">
        <v>1680</v>
      </c>
    </row>
    <row r="220" spans="1:11" ht="15" customHeight="1" x14ac:dyDescent="0.2">
      <c r="A220" s="1961" t="s">
        <v>1552</v>
      </c>
      <c r="B220" s="1961" t="s">
        <v>1771</v>
      </c>
      <c r="C220" s="1967" t="s">
        <v>1554</v>
      </c>
      <c r="D220" s="1967" t="s">
        <v>1772</v>
      </c>
      <c r="E220" s="1968" t="s">
        <v>174</v>
      </c>
      <c r="F220" s="1964">
        <v>47</v>
      </c>
      <c r="G220" s="1964" t="s">
        <v>1224</v>
      </c>
      <c r="H220" s="1973">
        <v>966488286.44000006</v>
      </c>
      <c r="I220" s="2045">
        <f>+H220/F220</f>
        <v>20563580.562553193</v>
      </c>
      <c r="J220" s="1737">
        <v>45821</v>
      </c>
      <c r="K220" s="1739" t="s">
        <v>1558</v>
      </c>
    </row>
    <row r="221" spans="1:11" ht="15" customHeight="1" x14ac:dyDescent="0.2">
      <c r="A221" s="1962"/>
      <c r="B221" s="1962"/>
      <c r="C221" s="1971"/>
      <c r="D221" s="1971"/>
      <c r="E221" s="1969"/>
      <c r="F221" s="1965"/>
      <c r="G221" s="1965"/>
      <c r="H221" s="1974"/>
      <c r="I221" s="2046"/>
      <c r="J221" s="1737">
        <v>45824</v>
      </c>
      <c r="K221" s="1738" t="s">
        <v>1509</v>
      </c>
    </row>
    <row r="222" spans="1:11" ht="15" customHeight="1" x14ac:dyDescent="0.2">
      <c r="A222" s="1962"/>
      <c r="B222" s="1962"/>
      <c r="C222" s="1971"/>
      <c r="D222" s="1971"/>
      <c r="E222" s="1969"/>
      <c r="F222" s="1965"/>
      <c r="G222" s="1965"/>
      <c r="H222" s="1974"/>
      <c r="I222" s="2046"/>
      <c r="J222" s="1737">
        <v>45950</v>
      </c>
      <c r="K222" s="1739" t="s">
        <v>1773</v>
      </c>
    </row>
    <row r="223" spans="1:11" ht="15" customHeight="1" x14ac:dyDescent="0.2">
      <c r="A223" s="1962"/>
      <c r="B223" s="1962"/>
      <c r="C223" s="1971"/>
      <c r="D223" s="1971"/>
      <c r="E223" s="1969"/>
      <c r="F223" s="1965"/>
      <c r="G223" s="1965"/>
      <c r="H223" s="1974"/>
      <c r="I223" s="2046"/>
      <c r="J223" s="1737">
        <v>45965</v>
      </c>
      <c r="K223" s="1739" t="s">
        <v>1774</v>
      </c>
    </row>
    <row r="224" spans="1:11" ht="15" customHeight="1" x14ac:dyDescent="0.2">
      <c r="A224" s="1962"/>
      <c r="B224" s="1962"/>
      <c r="C224" s="1971"/>
      <c r="D224" s="1971"/>
      <c r="E224" s="1969"/>
      <c r="F224" s="1965"/>
      <c r="G224" s="1965"/>
      <c r="H224" s="1974"/>
      <c r="I224" s="2046"/>
      <c r="J224" s="1737">
        <v>45968</v>
      </c>
      <c r="K224" s="1739" t="s">
        <v>1775</v>
      </c>
    </row>
    <row r="225" spans="1:11" ht="15" customHeight="1" x14ac:dyDescent="0.2">
      <c r="A225" s="1962"/>
      <c r="B225" s="1962"/>
      <c r="C225" s="1971"/>
      <c r="D225" s="1971"/>
      <c r="E225" s="1969"/>
      <c r="F225" s="1965"/>
      <c r="G225" s="1965"/>
      <c r="H225" s="1974"/>
      <c r="I225" s="2046"/>
      <c r="J225" s="1737">
        <v>56944</v>
      </c>
      <c r="K225" s="1739" t="s">
        <v>1776</v>
      </c>
    </row>
    <row r="226" spans="1:11" ht="15" customHeight="1" x14ac:dyDescent="0.2">
      <c r="A226" s="1962"/>
      <c r="B226" s="1962"/>
      <c r="C226" s="1971"/>
      <c r="D226" s="1971"/>
      <c r="E226" s="1969"/>
      <c r="F226" s="1965"/>
      <c r="G226" s="1965"/>
      <c r="H226" s="1974"/>
      <c r="I226" s="2046"/>
      <c r="J226" s="1737">
        <v>45991</v>
      </c>
      <c r="K226" s="1739" t="s">
        <v>1664</v>
      </c>
    </row>
    <row r="227" spans="1:11" ht="15" customHeight="1" x14ac:dyDescent="0.2">
      <c r="A227" s="1962"/>
      <c r="B227" s="1962"/>
      <c r="C227" s="1971"/>
      <c r="D227" s="1971"/>
      <c r="E227" s="1969"/>
      <c r="F227" s="1965"/>
      <c r="G227" s="1965"/>
      <c r="H227" s="1974"/>
      <c r="I227" s="2046"/>
      <c r="J227" s="1737">
        <v>45992</v>
      </c>
      <c r="K227" s="1739" t="s">
        <v>1777</v>
      </c>
    </row>
    <row r="228" spans="1:11" ht="46.9" customHeight="1" x14ac:dyDescent="0.2">
      <c r="A228" s="1962"/>
      <c r="B228" s="1962"/>
      <c r="C228" s="1971"/>
      <c r="D228" s="1971"/>
      <c r="E228" s="1969"/>
      <c r="F228" s="1965"/>
      <c r="G228" s="1965"/>
      <c r="H228" s="1974"/>
      <c r="I228" s="2046"/>
      <c r="J228" s="1737">
        <v>45993</v>
      </c>
      <c r="K228" s="1769" t="s">
        <v>1778</v>
      </c>
    </row>
    <row r="229" spans="1:11" ht="15" customHeight="1" x14ac:dyDescent="0.2">
      <c r="A229" s="1963"/>
      <c r="B229" s="1963"/>
      <c r="C229" s="1972"/>
      <c r="D229" s="1972"/>
      <c r="E229" s="1970"/>
      <c r="F229" s="1966"/>
      <c r="G229" s="1966"/>
      <c r="H229" s="1975"/>
      <c r="I229" s="2047"/>
      <c r="J229" s="1729">
        <v>45999</v>
      </c>
      <c r="K229" s="1727" t="s">
        <v>1680</v>
      </c>
    </row>
    <row r="230" spans="1:11" ht="15" customHeight="1" x14ac:dyDescent="0.2">
      <c r="A230" s="2036" t="s">
        <v>1502</v>
      </c>
      <c r="B230" s="1985" t="s">
        <v>1779</v>
      </c>
      <c r="C230" s="1982" t="s">
        <v>296</v>
      </c>
      <c r="D230" s="2033" t="s">
        <v>1780</v>
      </c>
      <c r="E230" s="2033" t="s">
        <v>1505</v>
      </c>
      <c r="F230" s="1982">
        <v>32</v>
      </c>
      <c r="G230" s="2033" t="s">
        <v>1592</v>
      </c>
      <c r="H230" s="2034">
        <v>863271462.35000002</v>
      </c>
      <c r="I230" s="2034">
        <f>SUM(H230/F230)</f>
        <v>26977233.198437501</v>
      </c>
      <c r="J230" s="1759">
        <v>45531</v>
      </c>
      <c r="K230" s="1731" t="s">
        <v>1558</v>
      </c>
    </row>
    <row r="231" spans="1:11" ht="15" customHeight="1" x14ac:dyDescent="0.2">
      <c r="A231" s="2036"/>
      <c r="B231" s="1985"/>
      <c r="C231" s="1982"/>
      <c r="D231" s="2033"/>
      <c r="E231" s="2033"/>
      <c r="F231" s="1982"/>
      <c r="G231" s="2033"/>
      <c r="H231" s="2034"/>
      <c r="I231" s="2034"/>
      <c r="J231" s="1759">
        <v>45533</v>
      </c>
      <c r="K231" s="1731" t="s">
        <v>1509</v>
      </c>
    </row>
    <row r="232" spans="1:11" ht="15" customHeight="1" x14ac:dyDescent="0.2">
      <c r="A232" s="2036"/>
      <c r="B232" s="1985"/>
      <c r="C232" s="1982"/>
      <c r="D232" s="2033"/>
      <c r="E232" s="2033"/>
      <c r="F232" s="1982"/>
      <c r="G232" s="2033"/>
      <c r="H232" s="2034"/>
      <c r="I232" s="2034"/>
      <c r="J232" s="1759">
        <v>45602</v>
      </c>
      <c r="K232" s="1746" t="s">
        <v>1510</v>
      </c>
    </row>
    <row r="233" spans="1:11" ht="15" customHeight="1" x14ac:dyDescent="0.2">
      <c r="A233" s="2036"/>
      <c r="B233" s="1985"/>
      <c r="C233" s="1982"/>
      <c r="D233" s="2033"/>
      <c r="E233" s="2033"/>
      <c r="F233" s="1982"/>
      <c r="G233" s="2033"/>
      <c r="H233" s="2034"/>
      <c r="I233" s="2034"/>
      <c r="J233" s="1759">
        <v>45705</v>
      </c>
      <c r="K233" s="1746" t="s">
        <v>1517</v>
      </c>
    </row>
    <row r="234" spans="1:11" ht="15" customHeight="1" x14ac:dyDescent="0.2">
      <c r="A234" s="2036"/>
      <c r="B234" s="1985"/>
      <c r="C234" s="1982"/>
      <c r="D234" s="2033"/>
      <c r="E234" s="2033"/>
      <c r="F234" s="1982"/>
      <c r="G234" s="2033"/>
      <c r="H234" s="2034"/>
      <c r="I234" s="2034"/>
      <c r="J234" s="1759">
        <v>45712</v>
      </c>
      <c r="K234" s="1746" t="s">
        <v>1537</v>
      </c>
    </row>
    <row r="235" spans="1:11" ht="15" customHeight="1" x14ac:dyDescent="0.2">
      <c r="A235" s="2036"/>
      <c r="B235" s="1985"/>
      <c r="C235" s="1982"/>
      <c r="D235" s="2033"/>
      <c r="E235" s="2033"/>
      <c r="F235" s="1982"/>
      <c r="G235" s="2033"/>
      <c r="H235" s="2034"/>
      <c r="I235" s="2034"/>
      <c r="J235" s="1759">
        <v>45716</v>
      </c>
      <c r="K235" s="1746" t="s">
        <v>1524</v>
      </c>
    </row>
    <row r="236" spans="1:11" ht="15" customHeight="1" x14ac:dyDescent="0.2">
      <c r="A236" s="2036"/>
      <c r="B236" s="1985"/>
      <c r="C236" s="1982"/>
      <c r="D236" s="2033"/>
      <c r="E236" s="2033"/>
      <c r="F236" s="1982"/>
      <c r="G236" s="2033"/>
      <c r="H236" s="2034"/>
      <c r="I236" s="2034"/>
      <c r="J236" s="1759">
        <v>45748</v>
      </c>
      <c r="K236" s="1746" t="s">
        <v>1525</v>
      </c>
    </row>
    <row r="237" spans="1:11" ht="15" customHeight="1" x14ac:dyDescent="0.2">
      <c r="A237" s="2036"/>
      <c r="B237" s="1985"/>
      <c r="C237" s="1982"/>
      <c r="D237" s="2033"/>
      <c r="E237" s="2033"/>
      <c r="F237" s="1982"/>
      <c r="G237" s="2033"/>
      <c r="H237" s="2034"/>
      <c r="I237" s="2034"/>
      <c r="J237" s="1759">
        <v>45790</v>
      </c>
      <c r="K237" s="1746" t="s">
        <v>1537</v>
      </c>
    </row>
    <row r="238" spans="1:11" ht="15" customHeight="1" x14ac:dyDescent="0.2">
      <c r="A238" s="2036"/>
      <c r="B238" s="1985"/>
      <c r="C238" s="1982"/>
      <c r="D238" s="2033"/>
      <c r="E238" s="2033"/>
      <c r="F238" s="1982"/>
      <c r="G238" s="2033"/>
      <c r="H238" s="2034"/>
      <c r="I238" s="2034"/>
      <c r="J238" s="1759">
        <v>45793</v>
      </c>
      <c r="K238" s="1746" t="s">
        <v>1525</v>
      </c>
    </row>
    <row r="239" spans="1:11" ht="15" customHeight="1" x14ac:dyDescent="0.2">
      <c r="A239" s="2036"/>
      <c r="B239" s="1985"/>
      <c r="C239" s="1982"/>
      <c r="D239" s="2033"/>
      <c r="E239" s="2033"/>
      <c r="F239" s="1982"/>
      <c r="G239" s="2033"/>
      <c r="H239" s="2034"/>
      <c r="I239" s="2034"/>
      <c r="J239" s="1759">
        <v>45797</v>
      </c>
      <c r="K239" s="1746" t="s">
        <v>1525</v>
      </c>
    </row>
    <row r="240" spans="1:11" ht="15" customHeight="1" x14ac:dyDescent="0.2">
      <c r="A240" s="2036"/>
      <c r="B240" s="1985"/>
      <c r="C240" s="1982"/>
      <c r="D240" s="2033"/>
      <c r="E240" s="2033"/>
      <c r="F240" s="1982"/>
      <c r="G240" s="2033"/>
      <c r="H240" s="2034"/>
      <c r="I240" s="2034"/>
      <c r="J240" s="1759">
        <v>45838</v>
      </c>
      <c r="K240" s="1734" t="s">
        <v>1781</v>
      </c>
    </row>
    <row r="241" spans="1:11" ht="15" customHeight="1" x14ac:dyDescent="0.2">
      <c r="A241" s="2036"/>
      <c r="B241" s="1985"/>
      <c r="C241" s="1982"/>
      <c r="D241" s="2033"/>
      <c r="E241" s="2033"/>
      <c r="F241" s="1982"/>
      <c r="G241" s="2033"/>
      <c r="H241" s="2034"/>
      <c r="I241" s="2034"/>
      <c r="J241" s="1759">
        <v>45870</v>
      </c>
      <c r="K241" s="1734" t="s">
        <v>1782</v>
      </c>
    </row>
    <row r="242" spans="1:11" ht="15" customHeight="1" x14ac:dyDescent="0.2">
      <c r="A242" s="2036"/>
      <c r="B242" s="1985"/>
      <c r="C242" s="1982"/>
      <c r="D242" s="2033"/>
      <c r="E242" s="2033"/>
      <c r="F242" s="1982"/>
      <c r="G242" s="2033"/>
      <c r="H242" s="2034"/>
      <c r="I242" s="2034"/>
      <c r="J242" s="1759">
        <v>45876</v>
      </c>
      <c r="K242" s="1746" t="s">
        <v>1525</v>
      </c>
    </row>
    <row r="243" spans="1:11" ht="15" customHeight="1" x14ac:dyDescent="0.2">
      <c r="A243" s="2036"/>
      <c r="B243" s="1985"/>
      <c r="C243" s="1982"/>
      <c r="D243" s="2033"/>
      <c r="E243" s="2033"/>
      <c r="F243" s="1982"/>
      <c r="G243" s="2033"/>
      <c r="H243" s="2034"/>
      <c r="I243" s="2034"/>
      <c r="J243" s="1759">
        <v>45877</v>
      </c>
      <c r="K243" s="1734" t="s">
        <v>1783</v>
      </c>
    </row>
    <row r="244" spans="1:11" ht="15" customHeight="1" x14ac:dyDescent="0.2">
      <c r="A244" s="2036"/>
      <c r="B244" s="1985"/>
      <c r="C244" s="1982"/>
      <c r="D244" s="2033"/>
      <c r="E244" s="2033"/>
      <c r="F244" s="1982"/>
      <c r="G244" s="2033"/>
      <c r="H244" s="2034"/>
      <c r="I244" s="2034"/>
      <c r="J244" s="1759">
        <v>45880</v>
      </c>
      <c r="K244" s="1734" t="s">
        <v>1784</v>
      </c>
    </row>
    <row r="245" spans="1:11" ht="15" customHeight="1" x14ac:dyDescent="0.2">
      <c r="A245" s="2036"/>
      <c r="B245" s="1985"/>
      <c r="C245" s="1982"/>
      <c r="D245" s="2033"/>
      <c r="E245" s="2033"/>
      <c r="F245" s="1982"/>
      <c r="G245" s="2033"/>
      <c r="H245" s="2034"/>
      <c r="I245" s="2034"/>
      <c r="J245" s="1759">
        <v>45881</v>
      </c>
      <c r="K245" s="1734" t="s">
        <v>1632</v>
      </c>
    </row>
    <row r="246" spans="1:11" ht="15" customHeight="1" x14ac:dyDescent="0.2">
      <c r="A246" s="1985" t="s">
        <v>1561</v>
      </c>
      <c r="B246" s="1985" t="s">
        <v>1785</v>
      </c>
      <c r="C246" s="1982" t="s">
        <v>90</v>
      </c>
      <c r="D246" s="1982" t="s">
        <v>1786</v>
      </c>
      <c r="E246" s="2008" t="s">
        <v>1505</v>
      </c>
      <c r="F246" s="1982">
        <v>26</v>
      </c>
      <c r="G246" s="1982" t="s">
        <v>627</v>
      </c>
      <c r="H246" s="2008">
        <v>582727913.59000003</v>
      </c>
      <c r="I246" s="1984">
        <f>H246/F246</f>
        <v>22412612.061153848</v>
      </c>
      <c r="J246" s="1733">
        <v>45786</v>
      </c>
      <c r="K246" s="1734" t="s">
        <v>1756</v>
      </c>
    </row>
    <row r="247" spans="1:11" ht="15" customHeight="1" x14ac:dyDescent="0.2">
      <c r="A247" s="1985"/>
      <c r="B247" s="1985"/>
      <c r="C247" s="1982"/>
      <c r="D247" s="1982"/>
      <c r="E247" s="2008"/>
      <c r="F247" s="1982"/>
      <c r="G247" s="1982"/>
      <c r="H247" s="2008"/>
      <c r="I247" s="1984"/>
      <c r="J247" s="1733">
        <v>45787</v>
      </c>
      <c r="K247" s="1734" t="s">
        <v>1787</v>
      </c>
    </row>
    <row r="248" spans="1:11" ht="15" customHeight="1" x14ac:dyDescent="0.2">
      <c r="A248" s="1985"/>
      <c r="B248" s="1985"/>
      <c r="C248" s="1982"/>
      <c r="D248" s="1982"/>
      <c r="E248" s="2008"/>
      <c r="F248" s="1982"/>
      <c r="G248" s="1982"/>
      <c r="H248" s="2008"/>
      <c r="I248" s="1984"/>
      <c r="J248" s="1733">
        <v>45788</v>
      </c>
      <c r="K248" s="1734" t="s">
        <v>1646</v>
      </c>
    </row>
    <row r="249" spans="1:11" ht="15" customHeight="1" x14ac:dyDescent="0.2">
      <c r="A249" s="1985"/>
      <c r="B249" s="1985"/>
      <c r="C249" s="1982"/>
      <c r="D249" s="1982"/>
      <c r="E249" s="2008"/>
      <c r="F249" s="1982"/>
      <c r="G249" s="1982"/>
      <c r="H249" s="2008"/>
      <c r="I249" s="1984"/>
      <c r="J249" s="1733">
        <v>45789</v>
      </c>
      <c r="K249" s="1734" t="s">
        <v>1788</v>
      </c>
    </row>
    <row r="250" spans="1:11" ht="15" customHeight="1" x14ac:dyDescent="0.2">
      <c r="A250" s="1985"/>
      <c r="B250" s="1985"/>
      <c r="C250" s="1982"/>
      <c r="D250" s="1982"/>
      <c r="E250" s="2008"/>
      <c r="F250" s="1982"/>
      <c r="G250" s="1982"/>
      <c r="H250" s="2008"/>
      <c r="I250" s="1984"/>
      <c r="J250" s="1733">
        <v>45790</v>
      </c>
      <c r="K250" s="1734" t="s">
        <v>1789</v>
      </c>
    </row>
    <row r="251" spans="1:11" ht="15" customHeight="1" x14ac:dyDescent="0.2">
      <c r="A251" s="1985"/>
      <c r="B251" s="1985"/>
      <c r="C251" s="1982"/>
      <c r="D251" s="1982"/>
      <c r="E251" s="2008"/>
      <c r="F251" s="1982"/>
      <c r="G251" s="1982"/>
      <c r="H251" s="2008"/>
      <c r="I251" s="1984"/>
      <c r="J251" s="1733">
        <v>45791</v>
      </c>
      <c r="K251" s="1734" t="s">
        <v>1790</v>
      </c>
    </row>
    <row r="252" spans="1:11" ht="15" customHeight="1" x14ac:dyDescent="0.2">
      <c r="A252" s="1985"/>
      <c r="B252" s="1985"/>
      <c r="C252" s="1982"/>
      <c r="D252" s="1982"/>
      <c r="E252" s="2008"/>
      <c r="F252" s="1982"/>
      <c r="G252" s="1982"/>
      <c r="H252" s="2008"/>
      <c r="I252" s="1984"/>
      <c r="J252" s="1733">
        <v>45838</v>
      </c>
      <c r="K252" s="1734" t="s">
        <v>1791</v>
      </c>
    </row>
    <row r="253" spans="1:11" ht="15" customHeight="1" x14ac:dyDescent="0.2">
      <c r="A253" s="1985"/>
      <c r="B253" s="1985"/>
      <c r="C253" s="1982"/>
      <c r="D253" s="1982"/>
      <c r="E253" s="2008"/>
      <c r="F253" s="1982"/>
      <c r="G253" s="1982"/>
      <c r="H253" s="2008"/>
      <c r="I253" s="1984"/>
      <c r="J253" s="1733">
        <v>45868</v>
      </c>
      <c r="K253" s="1734" t="s">
        <v>1792</v>
      </c>
    </row>
    <row r="254" spans="1:11" ht="15" customHeight="1" x14ac:dyDescent="0.2">
      <c r="A254" s="1985"/>
      <c r="B254" s="1985"/>
      <c r="C254" s="1982"/>
      <c r="D254" s="1982"/>
      <c r="E254" s="2008"/>
      <c r="F254" s="1982"/>
      <c r="G254" s="1982"/>
      <c r="H254" s="2008"/>
      <c r="I254" s="1984"/>
      <c r="J254" s="1733">
        <v>45901</v>
      </c>
      <c r="K254" s="1734" t="s">
        <v>1793</v>
      </c>
    </row>
    <row r="255" spans="1:11" ht="15" customHeight="1" x14ac:dyDescent="0.2">
      <c r="A255" s="1985"/>
      <c r="B255" s="1985"/>
      <c r="C255" s="1982"/>
      <c r="D255" s="1982"/>
      <c r="E255" s="2008"/>
      <c r="F255" s="1982"/>
      <c r="G255" s="1982"/>
      <c r="H255" s="2008"/>
      <c r="I255" s="1984"/>
      <c r="J255" s="1733">
        <v>45937</v>
      </c>
      <c r="K255" s="1734" t="s">
        <v>1794</v>
      </c>
    </row>
    <row r="256" spans="1:11" ht="15" customHeight="1" x14ac:dyDescent="0.2">
      <c r="A256" s="1985"/>
      <c r="B256" s="1985"/>
      <c r="C256" s="1982"/>
      <c r="D256" s="1982"/>
      <c r="E256" s="2008"/>
      <c r="F256" s="1982"/>
      <c r="G256" s="1982"/>
      <c r="H256" s="2008"/>
      <c r="I256" s="1984"/>
      <c r="J256" s="1733">
        <v>45946</v>
      </c>
      <c r="K256" s="1734" t="s">
        <v>1736</v>
      </c>
    </row>
    <row r="257" spans="1:11" ht="15" customHeight="1" x14ac:dyDescent="0.2">
      <c r="A257" s="1988" t="s">
        <v>1561</v>
      </c>
      <c r="B257" s="1988" t="s">
        <v>1795</v>
      </c>
      <c r="C257" s="1989" t="s">
        <v>136</v>
      </c>
      <c r="D257" s="1989" t="s">
        <v>1579</v>
      </c>
      <c r="E257" s="1990" t="s">
        <v>1505</v>
      </c>
      <c r="F257" s="1989">
        <v>109</v>
      </c>
      <c r="G257" s="1989" t="s">
        <v>404</v>
      </c>
      <c r="H257" s="1991">
        <v>3526524942.71</v>
      </c>
      <c r="I257" s="1992">
        <f>H257/F257</f>
        <v>32353439.841376148</v>
      </c>
      <c r="J257" s="1737">
        <v>45842</v>
      </c>
      <c r="K257" s="1738" t="s">
        <v>1509</v>
      </c>
    </row>
    <row r="258" spans="1:11" ht="15" customHeight="1" x14ac:dyDescent="0.2">
      <c r="A258" s="1988"/>
      <c r="B258" s="1988"/>
      <c r="C258" s="1989"/>
      <c r="D258" s="1989"/>
      <c r="E258" s="1990"/>
      <c r="F258" s="1989"/>
      <c r="G258" s="1989"/>
      <c r="H258" s="1991"/>
      <c r="I258" s="1992"/>
      <c r="J258" s="1737">
        <v>45869</v>
      </c>
      <c r="K258" s="1748" t="s">
        <v>1510</v>
      </c>
    </row>
    <row r="259" spans="1:11" ht="15" customHeight="1" x14ac:dyDescent="0.2">
      <c r="A259" s="1988"/>
      <c r="B259" s="1988"/>
      <c r="C259" s="1989"/>
      <c r="D259" s="1989"/>
      <c r="E259" s="1990"/>
      <c r="F259" s="1989"/>
      <c r="G259" s="1989"/>
      <c r="H259" s="1991"/>
      <c r="I259" s="1992"/>
      <c r="J259" s="1737">
        <v>45966</v>
      </c>
      <c r="K259" s="1748" t="s">
        <v>1537</v>
      </c>
    </row>
    <row r="260" spans="1:11" ht="15" customHeight="1" x14ac:dyDescent="0.2">
      <c r="A260" s="1988"/>
      <c r="B260" s="1988"/>
      <c r="C260" s="1989"/>
      <c r="D260" s="1989"/>
      <c r="E260" s="1990"/>
      <c r="F260" s="1989"/>
      <c r="G260" s="1989"/>
      <c r="H260" s="1991"/>
      <c r="I260" s="1992"/>
      <c r="J260" s="1737">
        <v>45995</v>
      </c>
      <c r="K260" s="1748" t="s">
        <v>1743</v>
      </c>
    </row>
    <row r="261" spans="1:11" ht="15" customHeight="1" x14ac:dyDescent="0.2">
      <c r="A261" s="2036" t="s">
        <v>1796</v>
      </c>
      <c r="B261" s="1985" t="s">
        <v>1797</v>
      </c>
      <c r="C261" s="1982" t="s">
        <v>136</v>
      </c>
      <c r="D261" s="2033" t="s">
        <v>1798</v>
      </c>
      <c r="E261" s="2033" t="s">
        <v>1745</v>
      </c>
      <c r="F261" s="1982">
        <v>12</v>
      </c>
      <c r="G261" s="1982" t="s">
        <v>627</v>
      </c>
      <c r="H261" s="2034">
        <v>185414006.94</v>
      </c>
      <c r="I261" s="2034">
        <f>SUM(H261/F261)</f>
        <v>15451167.244999999</v>
      </c>
      <c r="J261" s="1759">
        <v>45492</v>
      </c>
      <c r="K261" s="1731" t="s">
        <v>1509</v>
      </c>
    </row>
    <row r="262" spans="1:11" ht="15" customHeight="1" x14ac:dyDescent="0.2">
      <c r="A262" s="2036"/>
      <c r="B262" s="1985"/>
      <c r="C262" s="1982"/>
      <c r="D262" s="2033"/>
      <c r="E262" s="2033"/>
      <c r="F262" s="1982"/>
      <c r="G262" s="1982"/>
      <c r="H262" s="2034"/>
      <c r="I262" s="2034"/>
      <c r="J262" s="1759">
        <v>45535</v>
      </c>
      <c r="K262" s="1731" t="s">
        <v>1632</v>
      </c>
    </row>
    <row r="263" spans="1:11" ht="15" customHeight="1" x14ac:dyDescent="0.2">
      <c r="A263" s="2036"/>
      <c r="B263" s="1985"/>
      <c r="C263" s="1982"/>
      <c r="D263" s="2033"/>
      <c r="E263" s="2033"/>
      <c r="F263" s="1982"/>
      <c r="G263" s="1982"/>
      <c r="H263" s="2034"/>
      <c r="I263" s="2034"/>
      <c r="J263" s="1759">
        <v>45848</v>
      </c>
      <c r="K263" s="1734" t="s">
        <v>1799</v>
      </c>
    </row>
    <row r="264" spans="1:11" ht="15" customHeight="1" x14ac:dyDescent="0.2">
      <c r="A264" s="2036"/>
      <c r="B264" s="1985"/>
      <c r="C264" s="1982"/>
      <c r="D264" s="2033"/>
      <c r="E264" s="2033"/>
      <c r="F264" s="1982"/>
      <c r="G264" s="1982"/>
      <c r="H264" s="2034"/>
      <c r="I264" s="2034"/>
      <c r="J264" s="1759">
        <v>45852</v>
      </c>
      <c r="K264" s="1734" t="s">
        <v>1800</v>
      </c>
    </row>
    <row r="265" spans="1:11" ht="15" customHeight="1" x14ac:dyDescent="0.2">
      <c r="A265" s="2036"/>
      <c r="B265" s="1985"/>
      <c r="C265" s="1982"/>
      <c r="D265" s="2033"/>
      <c r="E265" s="2033"/>
      <c r="F265" s="1982"/>
      <c r="G265" s="1982"/>
      <c r="H265" s="2034"/>
      <c r="I265" s="2034"/>
      <c r="J265" s="1759">
        <v>45950</v>
      </c>
      <c r="K265" s="1734" t="s">
        <v>1680</v>
      </c>
    </row>
    <row r="266" spans="1:11" ht="15" customHeight="1" x14ac:dyDescent="0.2">
      <c r="A266" s="2030" t="s">
        <v>1796</v>
      </c>
      <c r="B266" s="2023" t="s">
        <v>1801</v>
      </c>
      <c r="C266" s="2024" t="s">
        <v>136</v>
      </c>
      <c r="D266" s="2031" t="s">
        <v>1802</v>
      </c>
      <c r="E266" s="2031" t="s">
        <v>1745</v>
      </c>
      <c r="F266" s="2024">
        <v>12</v>
      </c>
      <c r="G266" s="2024" t="s">
        <v>627</v>
      </c>
      <c r="H266" s="2032">
        <v>175313124.05000001</v>
      </c>
      <c r="I266" s="2044">
        <f>SUM(H266/F266)</f>
        <v>14609427.004166668</v>
      </c>
      <c r="J266" s="1770" t="s">
        <v>1803</v>
      </c>
      <c r="K266" s="1738" t="s">
        <v>1509</v>
      </c>
    </row>
    <row r="267" spans="1:11" ht="15" customHeight="1" x14ac:dyDescent="0.2">
      <c r="A267" s="2030"/>
      <c r="B267" s="2023"/>
      <c r="C267" s="2024"/>
      <c r="D267" s="2031"/>
      <c r="E267" s="2031"/>
      <c r="F267" s="2024"/>
      <c r="G267" s="2024"/>
      <c r="H267" s="2032"/>
      <c r="I267" s="2044"/>
      <c r="J267" s="1770">
        <v>45535</v>
      </c>
      <c r="K267" s="1738" t="s">
        <v>1632</v>
      </c>
    </row>
    <row r="268" spans="1:11" ht="15" customHeight="1" x14ac:dyDescent="0.2">
      <c r="A268" s="2030"/>
      <c r="B268" s="2023"/>
      <c r="C268" s="2024"/>
      <c r="D268" s="2031"/>
      <c r="E268" s="2031"/>
      <c r="F268" s="2024"/>
      <c r="G268" s="2024"/>
      <c r="H268" s="2032"/>
      <c r="I268" s="2044"/>
      <c r="J268" s="1770">
        <v>45848</v>
      </c>
      <c r="K268" s="1739" t="s">
        <v>1799</v>
      </c>
    </row>
    <row r="269" spans="1:11" ht="15" customHeight="1" x14ac:dyDescent="0.2">
      <c r="A269" s="2030"/>
      <c r="B269" s="2023"/>
      <c r="C269" s="2024"/>
      <c r="D269" s="2031"/>
      <c r="E269" s="2031"/>
      <c r="F269" s="2024"/>
      <c r="G269" s="2024"/>
      <c r="H269" s="2032"/>
      <c r="I269" s="2044"/>
      <c r="J269" s="1770">
        <v>45852</v>
      </c>
      <c r="K269" s="1739" t="s">
        <v>1800</v>
      </c>
    </row>
    <row r="270" spans="1:11" ht="15" customHeight="1" x14ac:dyDescent="0.2">
      <c r="A270" s="2030"/>
      <c r="B270" s="2023"/>
      <c r="C270" s="2024"/>
      <c r="D270" s="2031"/>
      <c r="E270" s="2031"/>
      <c r="F270" s="2024"/>
      <c r="G270" s="2024"/>
      <c r="H270" s="2032"/>
      <c r="I270" s="2044"/>
      <c r="J270" s="1770">
        <v>45950</v>
      </c>
      <c r="K270" s="1739" t="s">
        <v>1680</v>
      </c>
    </row>
    <row r="271" spans="1:11" ht="15" customHeight="1" x14ac:dyDescent="0.2">
      <c r="A271" s="2036" t="s">
        <v>1796</v>
      </c>
      <c r="B271" s="1985" t="s">
        <v>1625</v>
      </c>
      <c r="C271" s="1982" t="s">
        <v>136</v>
      </c>
      <c r="D271" s="2033" t="s">
        <v>1804</v>
      </c>
      <c r="E271" s="2033" t="s">
        <v>1745</v>
      </c>
      <c r="F271" s="1982">
        <v>17</v>
      </c>
      <c r="G271" s="1982" t="s">
        <v>627</v>
      </c>
      <c r="H271" s="2034">
        <v>297657272.25</v>
      </c>
      <c r="I271" s="2034">
        <f>SUM(H271/F271)</f>
        <v>17509251.30882353</v>
      </c>
      <c r="J271" s="1759" t="s">
        <v>1805</v>
      </c>
      <c r="K271" s="1731" t="s">
        <v>1509</v>
      </c>
    </row>
    <row r="272" spans="1:11" ht="15" customHeight="1" x14ac:dyDescent="0.2">
      <c r="A272" s="2036"/>
      <c r="B272" s="1985"/>
      <c r="C272" s="1982"/>
      <c r="D272" s="2033"/>
      <c r="E272" s="2033"/>
      <c r="F272" s="1982"/>
      <c r="G272" s="1982"/>
      <c r="H272" s="2034"/>
      <c r="I272" s="2034"/>
      <c r="J272" s="1759">
        <v>45535</v>
      </c>
      <c r="K272" s="1731" t="s">
        <v>1632</v>
      </c>
    </row>
    <row r="273" spans="1:11" ht="15" customHeight="1" x14ac:dyDescent="0.2">
      <c r="A273" s="2036"/>
      <c r="B273" s="1985"/>
      <c r="C273" s="1982"/>
      <c r="D273" s="2033"/>
      <c r="E273" s="2033"/>
      <c r="F273" s="1982"/>
      <c r="G273" s="1982"/>
      <c r="H273" s="2034"/>
      <c r="I273" s="2034"/>
      <c r="J273" s="1759">
        <v>45848</v>
      </c>
      <c r="K273" s="1734" t="s">
        <v>1799</v>
      </c>
    </row>
    <row r="274" spans="1:11" ht="15" customHeight="1" x14ac:dyDescent="0.2">
      <c r="A274" s="2036"/>
      <c r="B274" s="1985"/>
      <c r="C274" s="1982"/>
      <c r="D274" s="2033"/>
      <c r="E274" s="2033"/>
      <c r="F274" s="1982"/>
      <c r="G274" s="1982"/>
      <c r="H274" s="2034"/>
      <c r="I274" s="2034"/>
      <c r="J274" s="1759">
        <v>45852</v>
      </c>
      <c r="K274" s="1734" t="s">
        <v>1800</v>
      </c>
    </row>
    <row r="275" spans="1:11" ht="15" customHeight="1" x14ac:dyDescent="0.2">
      <c r="A275" s="2036"/>
      <c r="B275" s="1985"/>
      <c r="C275" s="1982"/>
      <c r="D275" s="2033"/>
      <c r="E275" s="2033"/>
      <c r="F275" s="1982"/>
      <c r="G275" s="1982"/>
      <c r="H275" s="2034"/>
      <c r="I275" s="2034"/>
      <c r="J275" s="1759">
        <v>45950</v>
      </c>
      <c r="K275" s="1734" t="s">
        <v>1680</v>
      </c>
    </row>
    <row r="276" spans="1:11" ht="15" customHeight="1" x14ac:dyDescent="0.2">
      <c r="A276" s="1993" t="s">
        <v>1552</v>
      </c>
      <c r="B276" s="1993" t="s">
        <v>1806</v>
      </c>
      <c r="C276" s="1996" t="s">
        <v>296</v>
      </c>
      <c r="D276" s="2041" t="s">
        <v>1807</v>
      </c>
      <c r="E276" s="1999" t="s">
        <v>174</v>
      </c>
      <c r="F276" s="1996">
        <v>40</v>
      </c>
      <c r="G276" s="1996" t="s">
        <v>1224</v>
      </c>
      <c r="H276" s="2032">
        <v>784336888.32000005</v>
      </c>
      <c r="I276" s="2032">
        <f>+H276/F276</f>
        <v>19608422.208000001</v>
      </c>
      <c r="J276" s="1737">
        <v>45869</v>
      </c>
      <c r="K276" s="1727" t="s">
        <v>1558</v>
      </c>
    </row>
    <row r="277" spans="1:11" ht="15" customHeight="1" x14ac:dyDescent="0.2">
      <c r="A277" s="1994"/>
      <c r="B277" s="1994"/>
      <c r="C277" s="1997"/>
      <c r="D277" s="1997"/>
      <c r="E277" s="2000"/>
      <c r="F277" s="1997"/>
      <c r="G277" s="1997"/>
      <c r="H277" s="2032"/>
      <c r="I277" s="2032"/>
      <c r="J277" s="1729">
        <v>45951</v>
      </c>
      <c r="K277" s="1727" t="s">
        <v>1509</v>
      </c>
    </row>
    <row r="278" spans="1:11" ht="15" customHeight="1" x14ac:dyDescent="0.2">
      <c r="A278" s="1994"/>
      <c r="B278" s="1994"/>
      <c r="C278" s="1997"/>
      <c r="D278" s="1997"/>
      <c r="E278" s="2000"/>
      <c r="F278" s="1997"/>
      <c r="G278" s="1997"/>
      <c r="H278" s="2032"/>
      <c r="I278" s="2032"/>
      <c r="J278" s="1729">
        <v>45982</v>
      </c>
      <c r="K278" s="1727" t="s">
        <v>1774</v>
      </c>
    </row>
    <row r="279" spans="1:11" ht="15" customHeight="1" x14ac:dyDescent="0.2">
      <c r="A279" s="1994"/>
      <c r="B279" s="1994"/>
      <c r="C279" s="1997"/>
      <c r="D279" s="1997"/>
      <c r="E279" s="2000"/>
      <c r="F279" s="1997"/>
      <c r="G279" s="1997"/>
      <c r="H279" s="2032"/>
      <c r="I279" s="2032"/>
      <c r="J279" s="1729">
        <v>45986</v>
      </c>
      <c r="K279" s="1727" t="s">
        <v>1740</v>
      </c>
    </row>
    <row r="280" spans="1:11" ht="15" customHeight="1" x14ac:dyDescent="0.2">
      <c r="A280" s="1994"/>
      <c r="B280" s="1994"/>
      <c r="C280" s="1997"/>
      <c r="D280" s="1997"/>
      <c r="E280" s="2000"/>
      <c r="F280" s="1997"/>
      <c r="G280" s="1997"/>
      <c r="H280" s="2032"/>
      <c r="I280" s="2032"/>
      <c r="J280" s="1729">
        <v>45994</v>
      </c>
      <c r="K280" s="1727" t="s">
        <v>1808</v>
      </c>
    </row>
    <row r="281" spans="1:11" ht="15" customHeight="1" x14ac:dyDescent="0.2">
      <c r="A281" s="1994"/>
      <c r="B281" s="1994"/>
      <c r="C281" s="1997"/>
      <c r="D281" s="1997"/>
      <c r="E281" s="2000"/>
      <c r="F281" s="1997"/>
      <c r="G281" s="1997"/>
      <c r="H281" s="2032"/>
      <c r="I281" s="2032"/>
      <c r="J281" s="1729">
        <v>45995</v>
      </c>
      <c r="K281" s="1727" t="s">
        <v>1809</v>
      </c>
    </row>
    <row r="282" spans="1:11" ht="15" customHeight="1" x14ac:dyDescent="0.2">
      <c r="A282" s="1994"/>
      <c r="B282" s="1994"/>
      <c r="C282" s="1997"/>
      <c r="D282" s="1997"/>
      <c r="E282" s="2000"/>
      <c r="F282" s="1997"/>
      <c r="G282" s="1997"/>
      <c r="H282" s="2032"/>
      <c r="I282" s="2032"/>
      <c r="J282" s="1729">
        <v>45995</v>
      </c>
      <c r="K282" s="1727" t="s">
        <v>1742</v>
      </c>
    </row>
    <row r="283" spans="1:11" ht="15" customHeight="1" x14ac:dyDescent="0.2">
      <c r="A283" s="1994"/>
      <c r="B283" s="1994"/>
      <c r="C283" s="1997"/>
      <c r="D283" s="1997"/>
      <c r="E283" s="2000"/>
      <c r="F283" s="1997"/>
      <c r="G283" s="1997"/>
      <c r="H283" s="2032"/>
      <c r="I283" s="2032"/>
      <c r="J283" s="1729">
        <v>45995</v>
      </c>
      <c r="K283" s="1727" t="s">
        <v>1632</v>
      </c>
    </row>
    <row r="284" spans="1:11" ht="15" customHeight="1" x14ac:dyDescent="0.2">
      <c r="A284" s="1995"/>
      <c r="B284" s="1995"/>
      <c r="C284" s="1998"/>
      <c r="D284" s="1998"/>
      <c r="E284" s="2001"/>
      <c r="F284" s="1998"/>
      <c r="G284" s="1998"/>
      <c r="H284" s="2032"/>
      <c r="I284" s="2032"/>
      <c r="J284" s="1729">
        <v>46006</v>
      </c>
      <c r="K284" s="1727" t="s">
        <v>1680</v>
      </c>
    </row>
    <row r="285" spans="1:11" ht="15" customHeight="1" x14ac:dyDescent="0.2">
      <c r="A285" s="1985" t="s">
        <v>1502</v>
      </c>
      <c r="B285" s="2029" t="s">
        <v>1810</v>
      </c>
      <c r="C285" s="1982" t="s">
        <v>1554</v>
      </c>
      <c r="D285" s="1982" t="s">
        <v>1811</v>
      </c>
      <c r="E285" s="2008" t="s">
        <v>1546</v>
      </c>
      <c r="F285" s="1982">
        <v>151</v>
      </c>
      <c r="G285" s="1987" t="s">
        <v>1812</v>
      </c>
      <c r="H285" s="1983">
        <v>4378745982.8199997</v>
      </c>
      <c r="I285" s="1983">
        <f>H285/F285</f>
        <v>28998317.767019864</v>
      </c>
      <c r="J285" s="1733">
        <v>45895</v>
      </c>
      <c r="K285" s="1734" t="s">
        <v>1558</v>
      </c>
    </row>
    <row r="286" spans="1:11" ht="15" customHeight="1" x14ac:dyDescent="0.2">
      <c r="A286" s="1985"/>
      <c r="B286" s="2029"/>
      <c r="C286" s="1982"/>
      <c r="D286" s="1982"/>
      <c r="E286" s="2008"/>
      <c r="F286" s="1982"/>
      <c r="G286" s="1987"/>
      <c r="H286" s="1983"/>
      <c r="I286" s="1983"/>
      <c r="J286" s="1733">
        <v>45908</v>
      </c>
      <c r="K286" s="1734" t="s">
        <v>1509</v>
      </c>
    </row>
    <row r="287" spans="1:11" ht="15" customHeight="1" x14ac:dyDescent="0.2">
      <c r="A287" s="1985"/>
      <c r="B287" s="2029"/>
      <c r="C287" s="1982"/>
      <c r="D287" s="1982"/>
      <c r="E287" s="2008"/>
      <c r="F287" s="1982"/>
      <c r="G287" s="1987"/>
      <c r="H287" s="1983"/>
      <c r="I287" s="1983"/>
      <c r="J287" s="1733">
        <v>45933</v>
      </c>
      <c r="K287" s="1734" t="s">
        <v>1813</v>
      </c>
    </row>
    <row r="288" spans="1:11" ht="15" customHeight="1" x14ac:dyDescent="0.2">
      <c r="A288" s="1985"/>
      <c r="B288" s="2029"/>
      <c r="C288" s="1982"/>
      <c r="D288" s="1982"/>
      <c r="E288" s="2008"/>
      <c r="F288" s="1982"/>
      <c r="G288" s="1987"/>
      <c r="H288" s="1983"/>
      <c r="I288" s="1983"/>
      <c r="J288" s="1733">
        <v>45960</v>
      </c>
      <c r="K288" s="1734" t="s">
        <v>1814</v>
      </c>
    </row>
    <row r="289" spans="1:11" ht="15" customHeight="1" x14ac:dyDescent="0.2">
      <c r="A289" s="1985"/>
      <c r="B289" s="2029"/>
      <c r="C289" s="1982"/>
      <c r="D289" s="1982"/>
      <c r="E289" s="2008"/>
      <c r="F289" s="1982"/>
      <c r="G289" s="1987"/>
      <c r="H289" s="1983"/>
      <c r="I289" s="1983"/>
      <c r="J289" s="1733">
        <v>45989</v>
      </c>
      <c r="K289" s="1734" t="s">
        <v>1815</v>
      </c>
    </row>
    <row r="290" spans="1:11" ht="15" customHeight="1" x14ac:dyDescent="0.2">
      <c r="A290" s="1985"/>
      <c r="B290" s="2029"/>
      <c r="C290" s="1982"/>
      <c r="D290" s="1982"/>
      <c r="E290" s="2008"/>
      <c r="F290" s="1982"/>
      <c r="G290" s="1987"/>
      <c r="H290" s="1983"/>
      <c r="I290" s="1983"/>
      <c r="J290" s="1733">
        <v>45989</v>
      </c>
      <c r="K290" s="1734" t="s">
        <v>1582</v>
      </c>
    </row>
    <row r="291" spans="1:11" ht="15" customHeight="1" x14ac:dyDescent="0.2">
      <c r="A291" s="1985"/>
      <c r="B291" s="2029"/>
      <c r="C291" s="1982"/>
      <c r="D291" s="1982"/>
      <c r="E291" s="2008"/>
      <c r="F291" s="1982"/>
      <c r="G291" s="1987"/>
      <c r="H291" s="1983"/>
      <c r="I291" s="1983"/>
      <c r="J291" s="1733">
        <v>45993</v>
      </c>
      <c r="K291" s="1734" t="s">
        <v>1815</v>
      </c>
    </row>
    <row r="292" spans="1:11" ht="15" customHeight="1" x14ac:dyDescent="0.2">
      <c r="A292" s="1985"/>
      <c r="B292" s="2029"/>
      <c r="C292" s="1982"/>
      <c r="D292" s="1982"/>
      <c r="E292" s="2008"/>
      <c r="F292" s="1982"/>
      <c r="G292" s="1987"/>
      <c r="H292" s="1983"/>
      <c r="I292" s="1983"/>
      <c r="J292" s="1733">
        <v>45994</v>
      </c>
      <c r="K292" s="1734" t="s">
        <v>1815</v>
      </c>
    </row>
    <row r="293" spans="1:11" ht="15" customHeight="1" x14ac:dyDescent="0.2">
      <c r="A293" s="1985"/>
      <c r="B293" s="2029"/>
      <c r="C293" s="1982"/>
      <c r="D293" s="1982"/>
      <c r="E293" s="2008"/>
      <c r="F293" s="1982"/>
      <c r="G293" s="1987"/>
      <c r="H293" s="1983"/>
      <c r="I293" s="1983"/>
      <c r="J293" s="1733">
        <v>45999</v>
      </c>
      <c r="K293" s="1734" t="s">
        <v>1816</v>
      </c>
    </row>
    <row r="294" spans="1:11" ht="15" customHeight="1" x14ac:dyDescent="0.2">
      <c r="A294" s="1985"/>
      <c r="B294" s="2029"/>
      <c r="C294" s="1982"/>
      <c r="D294" s="1982"/>
      <c r="E294" s="2008"/>
      <c r="F294" s="1982"/>
      <c r="G294" s="1987"/>
      <c r="H294" s="1983"/>
      <c r="I294" s="1983"/>
      <c r="J294" s="1733">
        <v>46002</v>
      </c>
      <c r="K294" s="1734" t="s">
        <v>1632</v>
      </c>
    </row>
    <row r="295" spans="1:11" ht="15" customHeight="1" x14ac:dyDescent="0.2">
      <c r="A295" s="1985"/>
      <c r="B295" s="2029"/>
      <c r="C295" s="1982"/>
      <c r="D295" s="1982"/>
      <c r="E295" s="2008"/>
      <c r="F295" s="1982"/>
      <c r="G295" s="1987"/>
      <c r="H295" s="1983"/>
      <c r="I295" s="1983"/>
      <c r="J295" s="1733">
        <v>46003</v>
      </c>
      <c r="K295" s="1734" t="s">
        <v>1817</v>
      </c>
    </row>
    <row r="296" spans="1:11" ht="15" customHeight="1" x14ac:dyDescent="0.2">
      <c r="A296" s="1985"/>
      <c r="B296" s="2029"/>
      <c r="C296" s="1982"/>
      <c r="D296" s="1982"/>
      <c r="E296" s="2008"/>
      <c r="F296" s="1982"/>
      <c r="G296" s="1987"/>
      <c r="H296" s="1983"/>
      <c r="I296" s="1983"/>
      <c r="J296" s="1733">
        <v>46006</v>
      </c>
      <c r="K296" s="1734" t="s">
        <v>1680</v>
      </c>
    </row>
    <row r="297" spans="1:11" ht="15" customHeight="1" x14ac:dyDescent="0.2">
      <c r="A297" s="1993" t="s">
        <v>1552</v>
      </c>
      <c r="B297" s="1993" t="s">
        <v>1818</v>
      </c>
      <c r="C297" s="2041" t="s">
        <v>1554</v>
      </c>
      <c r="D297" s="1996" t="s">
        <v>1819</v>
      </c>
      <c r="E297" s="1999" t="s">
        <v>174</v>
      </c>
      <c r="F297" s="1996">
        <v>80</v>
      </c>
      <c r="G297" s="1996" t="s">
        <v>1224</v>
      </c>
      <c r="H297" s="2002">
        <v>1539340114.9200001</v>
      </c>
      <c r="I297" s="2005">
        <f>+H297/F297</f>
        <v>19241751.436500002</v>
      </c>
      <c r="J297" s="1729">
        <v>45431</v>
      </c>
      <c r="K297" s="1727" t="s">
        <v>1558</v>
      </c>
    </row>
    <row r="298" spans="1:11" ht="15" customHeight="1" x14ac:dyDescent="0.2">
      <c r="A298" s="1994"/>
      <c r="B298" s="1994"/>
      <c r="C298" s="2042"/>
      <c r="D298" s="1997"/>
      <c r="E298" s="2000"/>
      <c r="F298" s="1997"/>
      <c r="G298" s="1997"/>
      <c r="H298" s="2003"/>
      <c r="I298" s="2006"/>
      <c r="J298" s="1729">
        <v>45432</v>
      </c>
      <c r="K298" s="1728" t="s">
        <v>1509</v>
      </c>
    </row>
    <row r="299" spans="1:11" ht="15" customHeight="1" x14ac:dyDescent="0.2">
      <c r="A299" s="1994"/>
      <c r="B299" s="1994"/>
      <c r="C299" s="2042"/>
      <c r="D299" s="1997"/>
      <c r="E299" s="2000"/>
      <c r="F299" s="1997"/>
      <c r="G299" s="1997"/>
      <c r="H299" s="2003"/>
      <c r="I299" s="2006"/>
      <c r="J299" s="1729">
        <v>45510</v>
      </c>
      <c r="K299" s="1749" t="s">
        <v>1656</v>
      </c>
    </row>
    <row r="300" spans="1:11" ht="15" customHeight="1" x14ac:dyDescent="0.2">
      <c r="A300" s="1994"/>
      <c r="B300" s="1994"/>
      <c r="C300" s="2042"/>
      <c r="D300" s="1997"/>
      <c r="E300" s="2000"/>
      <c r="F300" s="1997"/>
      <c r="G300" s="1997"/>
      <c r="H300" s="2003"/>
      <c r="I300" s="2006"/>
      <c r="J300" s="1729">
        <v>45888</v>
      </c>
      <c r="K300" s="1749" t="s">
        <v>1659</v>
      </c>
    </row>
    <row r="301" spans="1:11" ht="15" customHeight="1" x14ac:dyDescent="0.2">
      <c r="A301" s="1994"/>
      <c r="B301" s="1994"/>
      <c r="C301" s="2042"/>
      <c r="D301" s="1997"/>
      <c r="E301" s="2000"/>
      <c r="F301" s="1997"/>
      <c r="G301" s="1997"/>
      <c r="H301" s="2003"/>
      <c r="I301" s="2006"/>
      <c r="J301" s="1729">
        <v>45890</v>
      </c>
      <c r="K301" s="1749" t="s">
        <v>1661</v>
      </c>
    </row>
    <row r="302" spans="1:11" ht="15" customHeight="1" x14ac:dyDescent="0.2">
      <c r="A302" s="1994"/>
      <c r="B302" s="1994"/>
      <c r="C302" s="2042"/>
      <c r="D302" s="1997"/>
      <c r="E302" s="2000"/>
      <c r="F302" s="1997"/>
      <c r="G302" s="1997"/>
      <c r="H302" s="2003"/>
      <c r="I302" s="2006"/>
      <c r="J302" s="1729">
        <v>45917</v>
      </c>
      <c r="K302" s="1749" t="s">
        <v>1662</v>
      </c>
    </row>
    <row r="303" spans="1:11" ht="15" customHeight="1" x14ac:dyDescent="0.2">
      <c r="A303" s="1994"/>
      <c r="B303" s="1994"/>
      <c r="C303" s="2042"/>
      <c r="D303" s="1997"/>
      <c r="E303" s="2000"/>
      <c r="F303" s="1997"/>
      <c r="G303" s="1997"/>
      <c r="H303" s="2003"/>
      <c r="I303" s="2006"/>
      <c r="J303" s="1729">
        <v>45938</v>
      </c>
      <c r="K303" s="1727" t="s">
        <v>1763</v>
      </c>
    </row>
    <row r="304" spans="1:11" ht="15" customHeight="1" x14ac:dyDescent="0.2">
      <c r="A304" s="1994"/>
      <c r="B304" s="1994"/>
      <c r="C304" s="2042"/>
      <c r="D304" s="1997"/>
      <c r="E304" s="2000"/>
      <c r="F304" s="1997"/>
      <c r="G304" s="1997"/>
      <c r="H304" s="2003"/>
      <c r="I304" s="2006"/>
      <c r="J304" s="1729">
        <v>45944</v>
      </c>
      <c r="K304" s="1727" t="s">
        <v>1664</v>
      </c>
    </row>
    <row r="305" spans="1:11" ht="15" customHeight="1" x14ac:dyDescent="0.2">
      <c r="A305" s="1994"/>
      <c r="B305" s="1994"/>
      <c r="C305" s="2042"/>
      <c r="D305" s="1997"/>
      <c r="E305" s="2000"/>
      <c r="F305" s="1997"/>
      <c r="G305" s="1997"/>
      <c r="H305" s="2003"/>
      <c r="I305" s="2006"/>
      <c r="J305" s="1729">
        <v>45952</v>
      </c>
      <c r="K305" s="1727" t="s">
        <v>1820</v>
      </c>
    </row>
    <row r="306" spans="1:11" ht="15" customHeight="1" x14ac:dyDescent="0.2">
      <c r="A306" s="1994"/>
      <c r="B306" s="1994"/>
      <c r="C306" s="2042"/>
      <c r="D306" s="1997"/>
      <c r="E306" s="2000"/>
      <c r="F306" s="1997"/>
      <c r="G306" s="1997"/>
      <c r="H306" s="2003"/>
      <c r="I306" s="2006"/>
      <c r="J306" s="1729">
        <v>45953</v>
      </c>
      <c r="K306" s="1727" t="s">
        <v>1821</v>
      </c>
    </row>
    <row r="307" spans="1:11" ht="15" customHeight="1" x14ac:dyDescent="0.2">
      <c r="A307" s="1995"/>
      <c r="B307" s="1995"/>
      <c r="C307" s="2043"/>
      <c r="D307" s="1998"/>
      <c r="E307" s="2001"/>
      <c r="F307" s="1998"/>
      <c r="G307" s="1998"/>
      <c r="H307" s="2004"/>
      <c r="I307" s="2007"/>
      <c r="J307" s="1729">
        <v>45954</v>
      </c>
      <c r="K307" s="1727" t="s">
        <v>1632</v>
      </c>
    </row>
  </sheetData>
  <mergeCells count="238">
    <mergeCell ref="A3:K3"/>
    <mergeCell ref="A1:K1"/>
    <mergeCell ref="A2:K2"/>
    <mergeCell ref="A5:K5"/>
    <mergeCell ref="A8:A26"/>
    <mergeCell ref="B8:B26"/>
    <mergeCell ref="C8:C26"/>
    <mergeCell ref="D8:D26"/>
    <mergeCell ref="E8:E26"/>
    <mergeCell ref="F8:F26"/>
    <mergeCell ref="G8:G26"/>
    <mergeCell ref="H8:H26"/>
    <mergeCell ref="I8:I26"/>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114:F137"/>
    <mergeCell ref="G114:G137"/>
    <mergeCell ref="H114:H137"/>
    <mergeCell ref="I114:I137"/>
    <mergeCell ref="A138:A150"/>
    <mergeCell ref="B138:B150"/>
    <mergeCell ref="C138:C150"/>
    <mergeCell ref="D138:D150"/>
    <mergeCell ref="E138:E150"/>
    <mergeCell ref="F138:F150"/>
    <mergeCell ref="G138:G150"/>
    <mergeCell ref="H138:H150"/>
    <mergeCell ref="I138:I150"/>
    <mergeCell ref="A114:A137"/>
    <mergeCell ref="B114:B137"/>
    <mergeCell ref="C114:C137"/>
    <mergeCell ref="D114:D137"/>
    <mergeCell ref="E114:E137"/>
    <mergeCell ref="F151:F162"/>
    <mergeCell ref="G151:G162"/>
    <mergeCell ref="H151:H162"/>
    <mergeCell ref="I151:I162"/>
    <mergeCell ref="A163:A172"/>
    <mergeCell ref="B163:B172"/>
    <mergeCell ref="C163:C172"/>
    <mergeCell ref="D163:D172"/>
    <mergeCell ref="E163:E172"/>
    <mergeCell ref="F163:F172"/>
    <mergeCell ref="G163:G172"/>
    <mergeCell ref="H163:H172"/>
    <mergeCell ref="I163:I172"/>
    <mergeCell ref="A151:A162"/>
    <mergeCell ref="B151:B162"/>
    <mergeCell ref="C151:C162"/>
    <mergeCell ref="D151:D162"/>
    <mergeCell ref="E151:E162"/>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73:A178"/>
    <mergeCell ref="B173:B178"/>
    <mergeCell ref="C173:C178"/>
    <mergeCell ref="D173:D178"/>
    <mergeCell ref="E173:E178"/>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 ref="A199:A219"/>
    <mergeCell ref="B199:B219"/>
    <mergeCell ref="C199:C219"/>
    <mergeCell ref="D199:D219"/>
    <mergeCell ref="E199:E219"/>
    <mergeCell ref="F230:F245"/>
    <mergeCell ref="G230:G245"/>
    <mergeCell ref="H230:H245"/>
    <mergeCell ref="I230:I245"/>
    <mergeCell ref="A246:A256"/>
    <mergeCell ref="B246:B256"/>
    <mergeCell ref="C246:C256"/>
    <mergeCell ref="D246:D256"/>
    <mergeCell ref="E246:E256"/>
    <mergeCell ref="F246:F256"/>
    <mergeCell ref="G246:G256"/>
    <mergeCell ref="H246:H256"/>
    <mergeCell ref="I246:I256"/>
    <mergeCell ref="A230:A245"/>
    <mergeCell ref="B230:B245"/>
    <mergeCell ref="C230:C245"/>
    <mergeCell ref="D230:D245"/>
    <mergeCell ref="E230:E245"/>
    <mergeCell ref="F257:F260"/>
    <mergeCell ref="G257:G260"/>
    <mergeCell ref="H257:H260"/>
    <mergeCell ref="I257:I260"/>
    <mergeCell ref="A261:A265"/>
    <mergeCell ref="B261:B265"/>
    <mergeCell ref="C261:C265"/>
    <mergeCell ref="D261:D265"/>
    <mergeCell ref="E261:E265"/>
    <mergeCell ref="F261:F265"/>
    <mergeCell ref="G261:G265"/>
    <mergeCell ref="H261:H265"/>
    <mergeCell ref="I261:I265"/>
    <mergeCell ref="A257:A260"/>
    <mergeCell ref="B257:B260"/>
    <mergeCell ref="C257:C260"/>
    <mergeCell ref="D257:D260"/>
    <mergeCell ref="E257:E260"/>
    <mergeCell ref="F266:F270"/>
    <mergeCell ref="G266:G270"/>
    <mergeCell ref="H266:H270"/>
    <mergeCell ref="I266:I270"/>
    <mergeCell ref="A271:A275"/>
    <mergeCell ref="B271:B275"/>
    <mergeCell ref="C271:C275"/>
    <mergeCell ref="D271:D275"/>
    <mergeCell ref="E271:E275"/>
    <mergeCell ref="F271:F275"/>
    <mergeCell ref="G271:G275"/>
    <mergeCell ref="H271:H275"/>
    <mergeCell ref="I271:I275"/>
    <mergeCell ref="A266:A270"/>
    <mergeCell ref="B266:B270"/>
    <mergeCell ref="C266:C270"/>
    <mergeCell ref="D266:D270"/>
    <mergeCell ref="E266:E270"/>
    <mergeCell ref="F276:F284"/>
    <mergeCell ref="G276:G284"/>
    <mergeCell ref="H276:H284"/>
    <mergeCell ref="I276:I284"/>
    <mergeCell ref="A285:A296"/>
    <mergeCell ref="B285:B296"/>
    <mergeCell ref="C285:C296"/>
    <mergeCell ref="D285:D296"/>
    <mergeCell ref="E285:E296"/>
    <mergeCell ref="F285:F296"/>
    <mergeCell ref="G285:G296"/>
    <mergeCell ref="H285:H296"/>
    <mergeCell ref="I285:I296"/>
    <mergeCell ref="A276:A284"/>
    <mergeCell ref="B276:B284"/>
    <mergeCell ref="C276:C284"/>
    <mergeCell ref="D276:D284"/>
    <mergeCell ref="E276:E284"/>
    <mergeCell ref="F297:F307"/>
    <mergeCell ref="G297:G307"/>
    <mergeCell ref="H297:H307"/>
    <mergeCell ref="I297:I307"/>
    <mergeCell ref="A297:A307"/>
    <mergeCell ref="B297:B307"/>
    <mergeCell ref="C297:C307"/>
    <mergeCell ref="D297:D307"/>
    <mergeCell ref="E297:E307"/>
  </mergeCells>
  <dataValidations count="7">
    <dataValidation type="list" allowBlank="1" showInputMessage="1" showErrorMessage="1" sqref="K163:K170 K173:K176" xr:uid="{3F3BD297-23F9-4EA5-86F1-5C19D2323F15}">
      <formula1>$L$1:$L$11</formula1>
    </dataValidation>
    <dataValidation type="list" allowBlank="1" showInputMessage="1" showErrorMessage="1" sqref="K72:K78 K80 K82 K84" xr:uid="{A1FF3935-4288-403F-B640-2FE433A8B2FF}">
      <formula1>$L$1:$L$10</formula1>
    </dataValidation>
    <dataValidation type="list" allowBlank="1" showInputMessage="1" showErrorMessage="1" sqref="K60 J69:J71 K138 K151 K163 K173 K220 K297" xr:uid="{7AED0B7C-89B3-44AE-9F46-B3EACE9C045A}">
      <formula1>#REF!</formula1>
    </dataValidation>
    <dataValidation type="list" allowBlank="1" showInputMessage="1" showErrorMessage="1" sqref="K61 K139 K152 K164 K174 K221 K257 K298:K301" xr:uid="{3D4EE4CC-1A08-4FB9-BD78-E6342B6504DC}">
      <formula1>$L$4:$L$6</formula1>
    </dataValidation>
    <dataValidation type="list" allowBlank="1" showInputMessage="1" showErrorMessage="1" sqref="K41:K42" xr:uid="{21A0AD4B-6AAB-4BE8-8A73-00D591263763}">
      <formula1>$L$4:$L$8</formula1>
    </dataValidation>
    <dataValidation type="list" allowBlank="1" showInputMessage="1" showErrorMessage="1" sqref="K16:K19 K22:K23 K56 K54 K51:K52 K47:K49 K230:K239 K242:K244 K258:K259 K261:K262 K271:K272 K266:K267" xr:uid="{4D90AE2B-AB15-4C92-A5EC-75B03E8FDAC8}">
      <formula1>$L$1:$L$7</formula1>
    </dataValidation>
    <dataValidation type="list" allowBlank="1" showInputMessage="1" showErrorMessage="1" sqref="K28:K29 K35:K36 K71:K78 K80:K82 K84 K88:K89 K110:K113 K115:K116" xr:uid="{DC797A46-25B1-47CF-BFAE-8E1A8D9BF5F9}">
      <formula1>$L$4:$L$7</formula1>
    </dataValidation>
  </dataValidations>
  <printOptions horizontalCentered="1"/>
  <pageMargins left="0.70866141732283472" right="0.70866141732283472" top="0.74803149606299213" bottom="0.74803149606299213" header="0.31496062992125984" footer="0.51181102362204722"/>
  <pageSetup scale="44" fitToHeight="0" orientation="landscape" r:id="rId1"/>
  <headerFooter>
    <oddFooter>&amp;L&amp;G&amp;R&amp;A, página &amp;P de &amp;N</oddFooter>
  </headerFooter>
  <rowBreaks count="4" manualBreakCount="4">
    <brk id="67" max="10" man="1"/>
    <brk id="137" max="10" man="1"/>
    <brk id="198" max="10" man="1"/>
    <brk id="265" max="10"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G13" sqref="G13:G29"/>
    </sheetView>
  </sheetViews>
  <sheetFormatPr baseColWidth="10" defaultColWidth="10.7109375" defaultRowHeight="15.75" x14ac:dyDescent="0.25"/>
  <cols>
    <col min="1" max="1" width="14.28515625" style="1246" customWidth="1"/>
    <col min="2" max="2" width="19.42578125" style="1246" customWidth="1"/>
    <col min="3" max="3" width="17.7109375" style="1247" customWidth="1"/>
    <col min="4" max="4" width="26" style="1247" bestFit="1" customWidth="1"/>
    <col min="5" max="5" width="14.5703125" style="1247" customWidth="1"/>
    <col min="6" max="6" width="18.28515625" style="1248" customWidth="1"/>
    <col min="7" max="7" width="24" style="1248" customWidth="1"/>
    <col min="8" max="8" width="16.5703125" style="1247" customWidth="1"/>
    <col min="9" max="9" width="20.7109375" style="1240" customWidth="1"/>
    <col min="10" max="10" width="14.5703125" style="1249" customWidth="1"/>
    <col min="11" max="11" width="107.140625" style="1250" customWidth="1"/>
    <col min="12" max="12" width="21" style="1244" customWidth="1"/>
    <col min="13" max="13" width="54.140625" style="1245" customWidth="1"/>
    <col min="14" max="16384" width="10.7109375" style="1238"/>
  </cols>
  <sheetData>
    <row r="1" spans="1:13" s="332" customFormat="1" ht="12.75" customHeight="1" x14ac:dyDescent="0.2">
      <c r="A1" s="1939" t="s">
        <v>0</v>
      </c>
      <c r="B1" s="1939"/>
      <c r="C1" s="1939"/>
      <c r="D1" s="1939"/>
      <c r="E1" s="1939"/>
      <c r="F1" s="1939"/>
      <c r="G1" s="1939"/>
      <c r="H1" s="1939"/>
      <c r="I1" s="1939"/>
      <c r="J1" s="1939"/>
      <c r="K1" s="1939"/>
      <c r="L1" s="529"/>
      <c r="M1" s="529"/>
    </row>
    <row r="2" spans="1:13" s="332" customFormat="1" ht="12.75" customHeight="1" x14ac:dyDescent="0.2">
      <c r="A2" s="1939" t="s">
        <v>414</v>
      </c>
      <c r="B2" s="1939"/>
      <c r="C2" s="1939"/>
      <c r="D2" s="1939"/>
      <c r="E2" s="1939"/>
      <c r="F2" s="1939"/>
      <c r="G2" s="1939"/>
      <c r="H2" s="1939"/>
      <c r="I2" s="1939"/>
      <c r="J2" s="1939"/>
      <c r="K2" s="1939"/>
      <c r="L2" s="529"/>
      <c r="M2" s="529"/>
    </row>
    <row r="3" spans="1:13" s="332" customFormat="1" ht="13.5" customHeight="1" x14ac:dyDescent="0.2">
      <c r="A3" s="1939" t="s">
        <v>1402</v>
      </c>
      <c r="B3" s="1939"/>
      <c r="C3" s="1939"/>
      <c r="D3" s="1939"/>
      <c r="E3" s="1939"/>
      <c r="F3" s="1939"/>
      <c r="G3" s="1939"/>
      <c r="H3" s="1939"/>
      <c r="I3" s="1939"/>
      <c r="J3" s="1939"/>
      <c r="K3" s="1939"/>
      <c r="L3" s="529"/>
      <c r="M3" s="529"/>
    </row>
    <row r="4" spans="1:13" s="332" customFormat="1" ht="6.6" customHeight="1" x14ac:dyDescent="0.2">
      <c r="A4" s="1089"/>
      <c r="B4" s="1089"/>
      <c r="C4" s="1089"/>
      <c r="D4" s="1089"/>
      <c r="E4" s="1089"/>
      <c r="F4" s="1089"/>
      <c r="G4" s="1089"/>
      <c r="H4" s="1089"/>
      <c r="I4" s="1089"/>
      <c r="J4" s="1089"/>
      <c r="K4" s="530"/>
    </row>
    <row r="5" spans="1:13" s="1311" customFormat="1" ht="33.950000000000003" customHeight="1" x14ac:dyDescent="0.2">
      <c r="A5" s="2021" t="s">
        <v>418</v>
      </c>
      <c r="B5" s="2022"/>
      <c r="C5" s="2022"/>
      <c r="D5" s="2022"/>
      <c r="E5" s="2022"/>
      <c r="F5" s="2022"/>
      <c r="G5" s="2022"/>
      <c r="H5" s="2022"/>
      <c r="I5" s="2022"/>
      <c r="J5" s="2022"/>
      <c r="K5" s="2022"/>
      <c r="L5" s="1299"/>
      <c r="M5" s="1299"/>
    </row>
    <row r="6" spans="1:13" s="1245" customFormat="1" x14ac:dyDescent="0.2">
      <c r="A6" s="1239"/>
      <c r="B6" s="1239"/>
      <c r="C6" s="1240"/>
      <c r="D6" s="1240"/>
      <c r="E6" s="1240"/>
      <c r="F6" s="1241"/>
      <c r="G6" s="1241"/>
      <c r="H6" s="1240"/>
      <c r="I6" s="1240"/>
      <c r="J6" s="1242"/>
      <c r="K6" s="1243"/>
      <c r="L6" s="1244"/>
    </row>
    <row r="7" spans="1:13" s="1245" customFormat="1" ht="31.5" x14ac:dyDescent="0.2">
      <c r="A7" s="1297" t="s">
        <v>540</v>
      </c>
      <c r="B7" s="1297" t="s">
        <v>631</v>
      </c>
      <c r="C7" s="1297" t="s">
        <v>62</v>
      </c>
      <c r="D7" s="1297" t="s">
        <v>47</v>
      </c>
      <c r="E7" s="1297" t="s">
        <v>128</v>
      </c>
      <c r="F7" s="1297" t="s">
        <v>517</v>
      </c>
      <c r="G7" s="1297" t="s">
        <v>273</v>
      </c>
      <c r="H7" s="1310" t="s">
        <v>632</v>
      </c>
      <c r="I7" s="1310" t="s">
        <v>633</v>
      </c>
      <c r="J7" s="1298" t="s">
        <v>634</v>
      </c>
      <c r="K7" s="1297" t="s">
        <v>635</v>
      </c>
    </row>
    <row r="8" spans="1:13" s="1245" customFormat="1" x14ac:dyDescent="0.2">
      <c r="A8" s="2063" t="s">
        <v>1561</v>
      </c>
      <c r="B8" s="2016" t="s">
        <v>1822</v>
      </c>
      <c r="C8" s="2063" t="s">
        <v>230</v>
      </c>
      <c r="D8" s="2063" t="s">
        <v>1823</v>
      </c>
      <c r="E8" s="2063" t="s">
        <v>1824</v>
      </c>
      <c r="F8" s="2063">
        <v>15</v>
      </c>
      <c r="G8" s="2063" t="s">
        <v>507</v>
      </c>
      <c r="H8" s="2017">
        <v>337</v>
      </c>
      <c r="I8" s="2017">
        <f>H8/15</f>
        <v>22.466666666666665</v>
      </c>
      <c r="J8" s="1737">
        <v>45173</v>
      </c>
      <c r="K8" s="1771" t="s">
        <v>1507</v>
      </c>
    </row>
    <row r="9" spans="1:13" s="1245" customFormat="1" x14ac:dyDescent="0.2">
      <c r="A9" s="2063"/>
      <c r="B9" s="2016"/>
      <c r="C9" s="2063"/>
      <c r="D9" s="2063"/>
      <c r="E9" s="2063"/>
      <c r="F9" s="2063"/>
      <c r="G9" s="2063"/>
      <c r="H9" s="2017"/>
      <c r="I9" s="2063"/>
      <c r="J9" s="1737">
        <v>45173</v>
      </c>
      <c r="K9" s="1772" t="s">
        <v>1508</v>
      </c>
    </row>
    <row r="10" spans="1:13" s="1245" customFormat="1" x14ac:dyDescent="0.2">
      <c r="A10" s="2063"/>
      <c r="B10" s="2016"/>
      <c r="C10" s="2063"/>
      <c r="D10" s="2063"/>
      <c r="E10" s="2063"/>
      <c r="F10" s="2063"/>
      <c r="G10" s="2063"/>
      <c r="H10" s="2017"/>
      <c r="I10" s="2063"/>
      <c r="J10" s="1737">
        <v>45173</v>
      </c>
      <c r="K10" s="1771" t="s">
        <v>1509</v>
      </c>
    </row>
    <row r="11" spans="1:13" s="1245" customFormat="1" x14ac:dyDescent="0.2">
      <c r="A11" s="2063"/>
      <c r="B11" s="2016"/>
      <c r="C11" s="2063"/>
      <c r="D11" s="2063"/>
      <c r="E11" s="2063"/>
      <c r="F11" s="2063"/>
      <c r="G11" s="2063"/>
      <c r="H11" s="2017"/>
      <c r="I11" s="2063"/>
      <c r="J11" s="1737">
        <v>45191</v>
      </c>
      <c r="K11" s="1772" t="s">
        <v>1825</v>
      </c>
    </row>
    <row r="12" spans="1:13" s="1245" customFormat="1" x14ac:dyDescent="0.2">
      <c r="A12" s="2063"/>
      <c r="B12" s="2016"/>
      <c r="C12" s="2063"/>
      <c r="D12" s="2063"/>
      <c r="E12" s="2063"/>
      <c r="F12" s="2063"/>
      <c r="G12" s="2063"/>
      <c r="H12" s="2017"/>
      <c r="I12" s="2063"/>
      <c r="J12" s="1737">
        <v>45237</v>
      </c>
      <c r="K12" s="1771" t="s">
        <v>1547</v>
      </c>
    </row>
    <row r="13" spans="1:13" s="1245" customFormat="1" x14ac:dyDescent="0.2">
      <c r="A13" s="1955" t="s">
        <v>1552</v>
      </c>
      <c r="B13" s="1985" t="s">
        <v>1826</v>
      </c>
      <c r="C13" s="1982" t="s">
        <v>136</v>
      </c>
      <c r="D13" s="1982" t="s">
        <v>1827</v>
      </c>
      <c r="E13" s="2008" t="s">
        <v>1546</v>
      </c>
      <c r="F13" s="1982">
        <v>31</v>
      </c>
      <c r="G13" s="1982" t="s">
        <v>507</v>
      </c>
      <c r="H13" s="1984">
        <v>996103552.41999996</v>
      </c>
      <c r="I13" s="2008">
        <f>+H13/F13</f>
        <v>32132372.658709675</v>
      </c>
      <c r="J13" s="1733">
        <v>45436</v>
      </c>
      <c r="K13" s="1731" t="s">
        <v>1507</v>
      </c>
    </row>
    <row r="14" spans="1:13" s="1245" customFormat="1" x14ac:dyDescent="0.2">
      <c r="A14" s="1956"/>
      <c r="B14" s="1985"/>
      <c r="C14" s="1982"/>
      <c r="D14" s="1982"/>
      <c r="E14" s="2008"/>
      <c r="F14" s="1982"/>
      <c r="G14" s="1982"/>
      <c r="H14" s="1984"/>
      <c r="I14" s="2008"/>
      <c r="J14" s="1733">
        <v>45439</v>
      </c>
      <c r="K14" s="1731" t="s">
        <v>1509</v>
      </c>
    </row>
    <row r="15" spans="1:13" s="1245" customFormat="1" x14ac:dyDescent="0.2">
      <c r="A15" s="1956"/>
      <c r="B15" s="1985"/>
      <c r="C15" s="1982"/>
      <c r="D15" s="1982"/>
      <c r="E15" s="2008"/>
      <c r="F15" s="1982"/>
      <c r="G15" s="1982"/>
      <c r="H15" s="1984"/>
      <c r="I15" s="2008"/>
      <c r="J15" s="1733">
        <v>45471</v>
      </c>
      <c r="K15" s="1732" t="s">
        <v>1510</v>
      </c>
    </row>
    <row r="16" spans="1:13" s="1245" customFormat="1" x14ac:dyDescent="0.2">
      <c r="A16" s="1956"/>
      <c r="B16" s="1985"/>
      <c r="C16" s="1982"/>
      <c r="D16" s="1982"/>
      <c r="E16" s="2008"/>
      <c r="F16" s="1982"/>
      <c r="G16" s="1982"/>
      <c r="H16" s="1984"/>
      <c r="I16" s="2008"/>
      <c r="J16" s="1762">
        <v>45503</v>
      </c>
      <c r="K16" s="1773" t="s">
        <v>1511</v>
      </c>
    </row>
    <row r="17" spans="1:11" s="1245" customFormat="1" x14ac:dyDescent="0.2">
      <c r="A17" s="1956"/>
      <c r="B17" s="1985"/>
      <c r="C17" s="1982"/>
      <c r="D17" s="1982"/>
      <c r="E17" s="2008"/>
      <c r="F17" s="1982"/>
      <c r="G17" s="1982"/>
      <c r="H17" s="1984"/>
      <c r="I17" s="2008"/>
      <c r="J17" s="1762">
        <v>45525</v>
      </c>
      <c r="K17" s="1773" t="s">
        <v>1692</v>
      </c>
    </row>
    <row r="18" spans="1:11" s="1245" customFormat="1" ht="15.6" customHeight="1" x14ac:dyDescent="0.2">
      <c r="A18" s="1956"/>
      <c r="B18" s="1985"/>
      <c r="C18" s="1982"/>
      <c r="D18" s="1982"/>
      <c r="E18" s="2008"/>
      <c r="F18" s="1982"/>
      <c r="G18" s="1982"/>
      <c r="H18" s="1984"/>
      <c r="I18" s="2008"/>
      <c r="J18" s="1762">
        <v>45531</v>
      </c>
      <c r="K18" s="1731" t="s">
        <v>1525</v>
      </c>
    </row>
    <row r="19" spans="1:11" s="1245" customFormat="1" x14ac:dyDescent="0.2">
      <c r="A19" s="1956"/>
      <c r="B19" s="1985"/>
      <c r="C19" s="1982"/>
      <c r="D19" s="1982"/>
      <c r="E19" s="2008"/>
      <c r="F19" s="1982"/>
      <c r="G19" s="1982"/>
      <c r="H19" s="1984"/>
      <c r="I19" s="2008"/>
      <c r="J19" s="1762">
        <v>45551</v>
      </c>
      <c r="K19" s="1734" t="s">
        <v>1693</v>
      </c>
    </row>
    <row r="20" spans="1:11" s="1245" customFormat="1" x14ac:dyDescent="0.2">
      <c r="A20" s="1956"/>
      <c r="B20" s="1985"/>
      <c r="C20" s="1982"/>
      <c r="D20" s="1982"/>
      <c r="E20" s="2008"/>
      <c r="F20" s="1982"/>
      <c r="G20" s="1982"/>
      <c r="H20" s="1984"/>
      <c r="I20" s="2008"/>
      <c r="J20" s="1762">
        <v>45601</v>
      </c>
      <c r="K20" s="1734" t="s">
        <v>1828</v>
      </c>
    </row>
    <row r="21" spans="1:11" s="1245" customFormat="1" x14ac:dyDescent="0.2">
      <c r="A21" s="1956"/>
      <c r="B21" s="1985"/>
      <c r="C21" s="1982"/>
      <c r="D21" s="1982"/>
      <c r="E21" s="2008"/>
      <c r="F21" s="1982"/>
      <c r="G21" s="1982"/>
      <c r="H21" s="1984"/>
      <c r="I21" s="2008"/>
      <c r="J21" s="1762">
        <v>45610</v>
      </c>
      <c r="K21" s="1734" t="s">
        <v>1829</v>
      </c>
    </row>
    <row r="22" spans="1:11" s="1245" customFormat="1" x14ac:dyDescent="0.2">
      <c r="A22" s="1956"/>
      <c r="B22" s="1985"/>
      <c r="C22" s="1982"/>
      <c r="D22" s="1982"/>
      <c r="E22" s="2008"/>
      <c r="F22" s="1982"/>
      <c r="G22" s="1982"/>
      <c r="H22" s="1984"/>
      <c r="I22" s="2008"/>
      <c r="J22" s="1762">
        <v>45708</v>
      </c>
      <c r="K22" s="1734" t="s">
        <v>1830</v>
      </c>
    </row>
    <row r="23" spans="1:11" s="1245" customFormat="1" x14ac:dyDescent="0.2">
      <c r="A23" s="1956"/>
      <c r="B23" s="1985"/>
      <c r="C23" s="1982"/>
      <c r="D23" s="1982"/>
      <c r="E23" s="2008"/>
      <c r="F23" s="1982"/>
      <c r="G23" s="1982"/>
      <c r="H23" s="1984"/>
      <c r="I23" s="2008"/>
      <c r="J23" s="1762">
        <v>45721</v>
      </c>
      <c r="K23" s="1734" t="s">
        <v>1831</v>
      </c>
    </row>
    <row r="24" spans="1:11" s="1245" customFormat="1" x14ac:dyDescent="0.2">
      <c r="A24" s="1956"/>
      <c r="B24" s="1985"/>
      <c r="C24" s="1982"/>
      <c r="D24" s="1982"/>
      <c r="E24" s="2008"/>
      <c r="F24" s="1982"/>
      <c r="G24" s="1982"/>
      <c r="H24" s="1984"/>
      <c r="I24" s="2008"/>
      <c r="J24" s="1762">
        <v>45789</v>
      </c>
      <c r="K24" s="1734" t="s">
        <v>1832</v>
      </c>
    </row>
    <row r="25" spans="1:11" s="1245" customFormat="1" x14ac:dyDescent="0.2">
      <c r="A25" s="1956"/>
      <c r="B25" s="1985"/>
      <c r="C25" s="1982"/>
      <c r="D25" s="1982"/>
      <c r="E25" s="2008"/>
      <c r="F25" s="1982"/>
      <c r="G25" s="1982"/>
      <c r="H25" s="1984"/>
      <c r="I25" s="2008"/>
      <c r="J25" s="1762">
        <v>45792</v>
      </c>
      <c r="K25" s="1734" t="s">
        <v>1833</v>
      </c>
    </row>
    <row r="26" spans="1:11" s="1245" customFormat="1" x14ac:dyDescent="0.2">
      <c r="A26" s="1956"/>
      <c r="B26" s="1985"/>
      <c r="C26" s="1982"/>
      <c r="D26" s="1982"/>
      <c r="E26" s="2008"/>
      <c r="F26" s="1982"/>
      <c r="G26" s="1982"/>
      <c r="H26" s="1984"/>
      <c r="I26" s="2008"/>
      <c r="J26" s="1762">
        <v>45792</v>
      </c>
      <c r="K26" s="1734" t="s">
        <v>1834</v>
      </c>
    </row>
    <row r="27" spans="1:11" s="1245" customFormat="1" ht="36" customHeight="1" x14ac:dyDescent="0.2">
      <c r="A27" s="1956"/>
      <c r="B27" s="1985"/>
      <c r="C27" s="1982"/>
      <c r="D27" s="1982"/>
      <c r="E27" s="2008"/>
      <c r="F27" s="1982"/>
      <c r="G27" s="1982"/>
      <c r="H27" s="1984"/>
      <c r="I27" s="2008"/>
      <c r="J27" s="1762">
        <v>45796</v>
      </c>
      <c r="K27" s="1763" t="s">
        <v>1835</v>
      </c>
    </row>
    <row r="28" spans="1:11" s="1245" customFormat="1" x14ac:dyDescent="0.2">
      <c r="A28" s="1956"/>
      <c r="B28" s="1985"/>
      <c r="C28" s="1982"/>
      <c r="D28" s="1982"/>
      <c r="E28" s="2008"/>
      <c r="F28" s="1982"/>
      <c r="G28" s="1982"/>
      <c r="H28" s="1984"/>
      <c r="I28" s="2008"/>
      <c r="J28" s="1762">
        <v>45845</v>
      </c>
      <c r="K28" s="1763" t="s">
        <v>1836</v>
      </c>
    </row>
    <row r="29" spans="1:11" s="1245" customFormat="1" x14ac:dyDescent="0.2">
      <c r="A29" s="1957"/>
      <c r="B29" s="1985"/>
      <c r="C29" s="1982"/>
      <c r="D29" s="1982"/>
      <c r="E29" s="2008"/>
      <c r="F29" s="1982"/>
      <c r="G29" s="1982"/>
      <c r="H29" s="1984"/>
      <c r="I29" s="2008"/>
      <c r="J29" s="1762">
        <v>45881</v>
      </c>
      <c r="K29" s="1763" t="s">
        <v>1828</v>
      </c>
    </row>
    <row r="30" spans="1:11" s="1245" customFormat="1" x14ac:dyDescent="0.2">
      <c r="A30" s="2059" t="s">
        <v>1561</v>
      </c>
      <c r="B30" s="1988" t="s">
        <v>1837</v>
      </c>
      <c r="C30" s="1989" t="s">
        <v>136</v>
      </c>
      <c r="D30" s="2062" t="s">
        <v>1838</v>
      </c>
      <c r="E30" s="2062" t="s">
        <v>1546</v>
      </c>
      <c r="F30" s="1989">
        <v>180</v>
      </c>
      <c r="G30" s="2062" t="s">
        <v>1839</v>
      </c>
      <c r="H30" s="2044">
        <v>5407190648.2200003</v>
      </c>
      <c r="I30" s="2044">
        <f>SUM(H30/F30)</f>
        <v>30039948.045666669</v>
      </c>
      <c r="J30" s="1770">
        <v>45551</v>
      </c>
      <c r="K30" s="1738" t="s">
        <v>1509</v>
      </c>
    </row>
    <row r="31" spans="1:11" s="1245" customFormat="1" x14ac:dyDescent="0.2">
      <c r="A31" s="2060"/>
      <c r="B31" s="1988"/>
      <c r="C31" s="1989"/>
      <c r="D31" s="2062"/>
      <c r="E31" s="2062"/>
      <c r="F31" s="1989"/>
      <c r="G31" s="2062"/>
      <c r="H31" s="2044"/>
      <c r="I31" s="2044"/>
      <c r="J31" s="1770">
        <v>45565</v>
      </c>
      <c r="K31" s="1738" t="s">
        <v>1510</v>
      </c>
    </row>
    <row r="32" spans="1:11" s="1245" customFormat="1" x14ac:dyDescent="0.2">
      <c r="A32" s="2060"/>
      <c r="B32" s="1988"/>
      <c r="C32" s="1989"/>
      <c r="D32" s="2062"/>
      <c r="E32" s="2062"/>
      <c r="F32" s="1989"/>
      <c r="G32" s="2062"/>
      <c r="H32" s="2044"/>
      <c r="I32" s="2044"/>
      <c r="J32" s="1770">
        <v>45576</v>
      </c>
      <c r="K32" s="1738" t="s">
        <v>1537</v>
      </c>
    </row>
    <row r="33" spans="1:11" s="1226" customFormat="1" ht="15.75" customHeight="1" x14ac:dyDescent="0.2">
      <c r="A33" s="2060"/>
      <c r="B33" s="1988"/>
      <c r="C33" s="1989"/>
      <c r="D33" s="2062"/>
      <c r="E33" s="2062"/>
      <c r="F33" s="1989"/>
      <c r="G33" s="2062"/>
      <c r="H33" s="2044"/>
      <c r="I33" s="2044"/>
      <c r="J33" s="1770">
        <v>45595</v>
      </c>
      <c r="K33" s="1738" t="s">
        <v>1525</v>
      </c>
    </row>
    <row r="34" spans="1:11" s="1226" customFormat="1" ht="15" x14ac:dyDescent="0.2">
      <c r="A34" s="2060"/>
      <c r="B34" s="1988"/>
      <c r="C34" s="1989"/>
      <c r="D34" s="2062"/>
      <c r="E34" s="2062"/>
      <c r="F34" s="1989"/>
      <c r="G34" s="2062"/>
      <c r="H34" s="2044"/>
      <c r="I34" s="2044"/>
      <c r="J34" s="1770">
        <v>45604</v>
      </c>
      <c r="K34" s="1739" t="s">
        <v>1636</v>
      </c>
    </row>
    <row r="35" spans="1:11" s="1226" customFormat="1" ht="15" x14ac:dyDescent="0.2">
      <c r="A35" s="2060"/>
      <c r="B35" s="1988"/>
      <c r="C35" s="1989"/>
      <c r="D35" s="2062"/>
      <c r="E35" s="2062"/>
      <c r="F35" s="1989"/>
      <c r="G35" s="2062"/>
      <c r="H35" s="2044"/>
      <c r="I35" s="2044"/>
      <c r="J35" s="1770">
        <v>45636</v>
      </c>
      <c r="K35" s="1739" t="s">
        <v>1840</v>
      </c>
    </row>
    <row r="36" spans="1:11" s="1226" customFormat="1" ht="15" x14ac:dyDescent="0.2">
      <c r="A36" s="2060"/>
      <c r="B36" s="1988"/>
      <c r="C36" s="1989"/>
      <c r="D36" s="2062"/>
      <c r="E36" s="2062"/>
      <c r="F36" s="1989"/>
      <c r="G36" s="2062"/>
      <c r="H36" s="2044"/>
      <c r="I36" s="2044"/>
      <c r="J36" s="1770">
        <v>45663</v>
      </c>
      <c r="K36" s="1739" t="s">
        <v>1841</v>
      </c>
    </row>
    <row r="37" spans="1:11" s="1226" customFormat="1" ht="15" x14ac:dyDescent="0.2">
      <c r="A37" s="2060"/>
      <c r="B37" s="1988"/>
      <c r="C37" s="1989"/>
      <c r="D37" s="2062"/>
      <c r="E37" s="2062"/>
      <c r="F37" s="1989"/>
      <c r="G37" s="2062"/>
      <c r="H37" s="2044"/>
      <c r="I37" s="2044"/>
      <c r="J37" s="1770">
        <v>45674</v>
      </c>
      <c r="K37" s="1739" t="s">
        <v>1842</v>
      </c>
    </row>
    <row r="38" spans="1:11" s="1226" customFormat="1" ht="15" x14ac:dyDescent="0.2">
      <c r="A38" s="2060"/>
      <c r="B38" s="1988"/>
      <c r="C38" s="1989"/>
      <c r="D38" s="2062"/>
      <c r="E38" s="2062"/>
      <c r="F38" s="1989"/>
      <c r="G38" s="2062"/>
      <c r="H38" s="2044"/>
      <c r="I38" s="2044"/>
      <c r="J38" s="1770">
        <v>45679</v>
      </c>
      <c r="K38" s="1739" t="s">
        <v>1843</v>
      </c>
    </row>
    <row r="39" spans="1:11" s="1226" customFormat="1" ht="15" x14ac:dyDescent="0.2">
      <c r="A39" s="2060"/>
      <c r="B39" s="1988"/>
      <c r="C39" s="1989"/>
      <c r="D39" s="2062"/>
      <c r="E39" s="2062"/>
      <c r="F39" s="1989"/>
      <c r="G39" s="2062"/>
      <c r="H39" s="2044"/>
      <c r="I39" s="2044"/>
      <c r="J39" s="1770">
        <v>45694</v>
      </c>
      <c r="K39" s="1739" t="s">
        <v>1844</v>
      </c>
    </row>
    <row r="40" spans="1:11" s="1226" customFormat="1" ht="15" x14ac:dyDescent="0.2">
      <c r="A40" s="2060"/>
      <c r="B40" s="1988"/>
      <c r="C40" s="1989"/>
      <c r="D40" s="2062"/>
      <c r="E40" s="2062"/>
      <c r="F40" s="1989"/>
      <c r="G40" s="2062"/>
      <c r="H40" s="2044"/>
      <c r="I40" s="2044"/>
      <c r="J40" s="1770">
        <v>45695</v>
      </c>
      <c r="K40" s="1739" t="s">
        <v>1845</v>
      </c>
    </row>
    <row r="41" spans="1:11" s="1226" customFormat="1" ht="15" x14ac:dyDescent="0.2">
      <c r="A41" s="2060"/>
      <c r="B41" s="1988"/>
      <c r="C41" s="1989"/>
      <c r="D41" s="2062"/>
      <c r="E41" s="2062"/>
      <c r="F41" s="1989"/>
      <c r="G41" s="2062"/>
      <c r="H41" s="2044"/>
      <c r="I41" s="2044"/>
      <c r="J41" s="1770">
        <v>45705</v>
      </c>
      <c r="K41" s="1738" t="s">
        <v>1846</v>
      </c>
    </row>
    <row r="42" spans="1:11" s="1226" customFormat="1" ht="15" x14ac:dyDescent="0.2">
      <c r="A42" s="2060"/>
      <c r="B42" s="1988"/>
      <c r="C42" s="1989"/>
      <c r="D42" s="2062"/>
      <c r="E42" s="2062"/>
      <c r="F42" s="1989"/>
      <c r="G42" s="2062"/>
      <c r="H42" s="2044"/>
      <c r="I42" s="2044"/>
      <c r="J42" s="1770">
        <v>45714</v>
      </c>
      <c r="K42" s="1738" t="s">
        <v>1847</v>
      </c>
    </row>
    <row r="43" spans="1:11" s="1226" customFormat="1" ht="15" x14ac:dyDescent="0.2">
      <c r="A43" s="2060"/>
      <c r="B43" s="1988"/>
      <c r="C43" s="1989"/>
      <c r="D43" s="2062"/>
      <c r="E43" s="2062"/>
      <c r="F43" s="1989"/>
      <c r="G43" s="2062"/>
      <c r="H43" s="2044"/>
      <c r="I43" s="2044"/>
      <c r="J43" s="1770">
        <v>45715</v>
      </c>
      <c r="K43" s="1738" t="s">
        <v>1848</v>
      </c>
    </row>
    <row r="44" spans="1:11" s="1226" customFormat="1" ht="15" x14ac:dyDescent="0.2">
      <c r="A44" s="2060"/>
      <c r="B44" s="1988"/>
      <c r="C44" s="1989"/>
      <c r="D44" s="2062"/>
      <c r="E44" s="2062"/>
      <c r="F44" s="1989"/>
      <c r="G44" s="2062"/>
      <c r="H44" s="2044"/>
      <c r="I44" s="2044"/>
      <c r="J44" s="1770">
        <v>45723</v>
      </c>
      <c r="K44" s="1738" t="s">
        <v>1784</v>
      </c>
    </row>
    <row r="45" spans="1:11" s="1226" customFormat="1" ht="15" x14ac:dyDescent="0.2">
      <c r="A45" s="2060"/>
      <c r="B45" s="1988"/>
      <c r="C45" s="1989"/>
      <c r="D45" s="2062"/>
      <c r="E45" s="2062"/>
      <c r="F45" s="1989"/>
      <c r="G45" s="2062"/>
      <c r="H45" s="2044"/>
      <c r="I45" s="2044"/>
      <c r="J45" s="1770">
        <v>45726</v>
      </c>
      <c r="K45" s="1738" t="s">
        <v>1632</v>
      </c>
    </row>
    <row r="46" spans="1:11" s="1226" customFormat="1" ht="15" x14ac:dyDescent="0.2">
      <c r="A46" s="2061"/>
      <c r="B46" s="1988"/>
      <c r="C46" s="1989"/>
      <c r="D46" s="2062"/>
      <c r="E46" s="2062"/>
      <c r="F46" s="1989"/>
      <c r="G46" s="2062"/>
      <c r="H46" s="2044"/>
      <c r="I46" s="2044"/>
      <c r="J46" s="1770">
        <v>46008</v>
      </c>
      <c r="K46" s="1738" t="s">
        <v>1828</v>
      </c>
    </row>
    <row r="47" spans="1:11" s="1238" customFormat="1" x14ac:dyDescent="0.25"/>
    <row r="48" spans="1:11" s="1238" customFormat="1" x14ac:dyDescent="0.25"/>
    <row r="49" s="1238" customFormat="1" x14ac:dyDescent="0.25"/>
    <row r="50" s="1238" customFormat="1" x14ac:dyDescent="0.25"/>
    <row r="51" s="1238" customFormat="1" x14ac:dyDescent="0.25"/>
    <row r="52" s="1238" customFormat="1" x14ac:dyDescent="0.25"/>
    <row r="53" s="1238" customFormat="1" x14ac:dyDescent="0.25"/>
    <row r="54" s="1238" customFormat="1" x14ac:dyDescent="0.25"/>
    <row r="55" s="1238" customFormat="1" x14ac:dyDescent="0.25"/>
    <row r="56" s="1238" customFormat="1" x14ac:dyDescent="0.25"/>
    <row r="57" s="1238" customFormat="1" x14ac:dyDescent="0.25"/>
  </sheetData>
  <mergeCells count="31">
    <mergeCell ref="D13:D29"/>
    <mergeCell ref="E13:E29"/>
    <mergeCell ref="A1:K1"/>
    <mergeCell ref="A5:K5"/>
    <mergeCell ref="A3:K3"/>
    <mergeCell ref="A2:K2"/>
    <mergeCell ref="A8:A12"/>
    <mergeCell ref="B8:B12"/>
    <mergeCell ref="C8:C12"/>
    <mergeCell ref="D8:D12"/>
    <mergeCell ref="E8:E12"/>
    <mergeCell ref="F8:F12"/>
    <mergeCell ref="G8:G12"/>
    <mergeCell ref="H8:H12"/>
    <mergeCell ref="I8:I12"/>
    <mergeCell ref="F13:F29"/>
    <mergeCell ref="G13:G29"/>
    <mergeCell ref="H13:H29"/>
    <mergeCell ref="I13:I29"/>
    <mergeCell ref="A30:A46"/>
    <mergeCell ref="B30:B46"/>
    <mergeCell ref="C30:C46"/>
    <mergeCell ref="D30:D46"/>
    <mergeCell ref="E30:E46"/>
    <mergeCell ref="F30:F46"/>
    <mergeCell ref="G30:G46"/>
    <mergeCell ref="H30:H46"/>
    <mergeCell ref="I30:I46"/>
    <mergeCell ref="A13:A29"/>
    <mergeCell ref="B13:B29"/>
    <mergeCell ref="C13:C29"/>
  </mergeCells>
  <dataValidations count="4">
    <dataValidation type="list" allowBlank="1" showInputMessage="1" showErrorMessage="1" sqref="K30:K33" xr:uid="{B54DD524-C4E7-4EF0-9933-0782A6801AD6}">
      <formula1>$L$1:$L$8</formula1>
    </dataValidation>
    <dataValidation type="list" allowBlank="1" showInputMessage="1" showErrorMessage="1" sqref="K15" xr:uid="{2628D206-684F-4B63-AACE-D3E0526C0E56}">
      <formula1>#REF!</formula1>
    </dataValidation>
    <dataValidation type="list" allowBlank="1" showInputMessage="1" showErrorMessage="1" sqref="K13:K14" xr:uid="{FF499591-9D33-487C-AA4B-47E833A0F7FA}">
      <formula1>$L$4:$L$7</formula1>
    </dataValidation>
    <dataValidation type="list" allowBlank="1" showInputMessage="1" showErrorMessage="1" sqref="K18" xr:uid="{2C4F2E57-2404-4E56-AA15-35D5AF310B5E}">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A4" sqref="A4:L4"/>
    </sheetView>
  </sheetViews>
  <sheetFormatPr baseColWidth="10" defaultColWidth="11.42578125" defaultRowHeight="15" x14ac:dyDescent="0.25"/>
  <cols>
    <col min="1" max="1" width="21.140625" style="1263" customWidth="1"/>
    <col min="2" max="2" width="17" style="1263" bestFit="1" customWidth="1"/>
    <col min="3" max="3" width="12" style="1263" customWidth="1"/>
    <col min="4" max="4" width="28.5703125" style="1263" customWidth="1"/>
    <col min="5" max="5" width="19.42578125" style="1263" customWidth="1"/>
    <col min="6" max="6" width="12.85546875" style="1263" customWidth="1"/>
    <col min="7" max="7" width="16.5703125" style="1263" customWidth="1"/>
    <col min="8" max="8" width="23" style="1263" customWidth="1"/>
    <col min="9" max="9" width="21.7109375" style="1263" bestFit="1" customWidth="1"/>
    <col min="10" max="10" width="19.7109375" style="1263" customWidth="1"/>
    <col min="11" max="11" width="17.140625" style="1263" customWidth="1"/>
    <col min="12" max="12" width="9.7109375" style="1263" bestFit="1" customWidth="1"/>
    <col min="13" max="13" width="24.140625" style="1263" hidden="1" customWidth="1"/>
    <col min="14" max="14" width="18" style="1263" hidden="1" customWidth="1"/>
    <col min="15" max="15" width="21.7109375" style="1263" hidden="1" customWidth="1"/>
    <col min="16" max="16" width="19.140625" style="1263" hidden="1" customWidth="1"/>
    <col min="17" max="17" width="23.5703125" style="1263" hidden="1" customWidth="1"/>
    <col min="18" max="18" width="16.85546875" style="1263" hidden="1" customWidth="1"/>
    <col min="19" max="19" width="16.28515625" style="1263" hidden="1" customWidth="1"/>
    <col min="20" max="20" width="19.5703125" style="1263" hidden="1" customWidth="1"/>
    <col min="21" max="21" width="12.85546875" style="1263" hidden="1" customWidth="1"/>
    <col min="22" max="24" width="14.85546875" style="1263" hidden="1" customWidth="1"/>
    <col min="25" max="26" width="15.28515625" style="1263" hidden="1" customWidth="1"/>
    <col min="27" max="27" width="20.7109375" style="1263" hidden="1" customWidth="1"/>
    <col min="28" max="28" width="17.140625" style="1263" hidden="1" customWidth="1"/>
    <col min="29" max="29" width="15.140625" style="1263" hidden="1" customWidth="1"/>
    <col min="30" max="111" width="12.140625" style="1263" customWidth="1"/>
    <col min="112" max="1011" width="13.28515625" style="1263" customWidth="1"/>
    <col min="1012" max="10011" width="14.42578125" style="1263" customWidth="1"/>
    <col min="10012" max="16384" width="15.42578125" style="1263" customWidth="1"/>
  </cols>
  <sheetData>
    <row r="1" spans="1:14" s="1100" customFormat="1" ht="14.1" customHeight="1" x14ac:dyDescent="0.25">
      <c r="A1" s="1939" t="s">
        <v>0</v>
      </c>
      <c r="B1" s="1939"/>
      <c r="C1" s="1939"/>
      <c r="D1" s="1939"/>
      <c r="E1" s="1939"/>
      <c r="F1" s="1939"/>
      <c r="G1" s="1939"/>
      <c r="H1" s="1939"/>
      <c r="I1" s="1939"/>
      <c r="J1" s="1939"/>
      <c r="K1" s="1939"/>
      <c r="L1" s="1939"/>
    </row>
    <row r="2" spans="1:14" s="1100" customFormat="1" ht="16.5" customHeight="1" x14ac:dyDescent="0.25">
      <c r="A2" s="1939" t="s">
        <v>414</v>
      </c>
      <c r="B2" s="1939"/>
      <c r="C2" s="1939"/>
      <c r="D2" s="1939"/>
      <c r="E2" s="1939"/>
      <c r="F2" s="1939"/>
      <c r="G2" s="1939"/>
      <c r="H2" s="1939"/>
      <c r="I2" s="1939"/>
      <c r="J2" s="1939"/>
      <c r="K2" s="1939"/>
      <c r="L2" s="1939"/>
    </row>
    <row r="3" spans="1:14" s="1100" customFormat="1" ht="14.45" customHeight="1" x14ac:dyDescent="0.25">
      <c r="A3" s="1939" t="s">
        <v>1402</v>
      </c>
      <c r="B3" s="1939"/>
      <c r="C3" s="1939"/>
      <c r="D3" s="1939"/>
      <c r="E3" s="1939"/>
      <c r="F3" s="1939"/>
      <c r="G3" s="1939"/>
      <c r="H3" s="1939"/>
      <c r="I3" s="1939"/>
      <c r="J3" s="1939"/>
      <c r="K3" s="1939"/>
      <c r="L3" s="1939"/>
    </row>
    <row r="4" spans="1:14" s="1100" customFormat="1" ht="10.5" customHeight="1" x14ac:dyDescent="0.25">
      <c r="A4" s="1939"/>
      <c r="B4" s="1939"/>
      <c r="C4" s="1939"/>
      <c r="D4" s="1939"/>
      <c r="E4" s="1939"/>
      <c r="F4" s="1939"/>
      <c r="G4" s="1939"/>
      <c r="H4" s="1939"/>
      <c r="I4" s="1939"/>
      <c r="J4" s="1939"/>
      <c r="K4" s="1939"/>
      <c r="L4" s="1939"/>
    </row>
    <row r="5" spans="1:14" s="1100" customFormat="1" ht="33" customHeight="1" x14ac:dyDescent="0.25">
      <c r="A5" s="2021" t="s">
        <v>519</v>
      </c>
      <c r="B5" s="2022"/>
      <c r="C5" s="2022"/>
      <c r="D5" s="2022"/>
      <c r="E5" s="2022"/>
      <c r="F5" s="2022"/>
      <c r="G5" s="2022"/>
      <c r="H5" s="2022"/>
      <c r="I5" s="2022"/>
      <c r="J5" s="2022"/>
      <c r="K5" s="2022"/>
      <c r="L5" s="2022"/>
    </row>
    <row r="6" spans="1:14" ht="6.6" customHeight="1" x14ac:dyDescent="0.25"/>
    <row r="7" spans="1:14" s="1245" customFormat="1" ht="47.25" x14ac:dyDescent="0.2">
      <c r="A7" s="1297" t="s">
        <v>243</v>
      </c>
      <c r="B7" s="1297" t="s">
        <v>805</v>
      </c>
      <c r="C7" s="1297" t="s">
        <v>128</v>
      </c>
      <c r="D7" s="1297" t="s">
        <v>48</v>
      </c>
      <c r="E7" s="1297" t="s">
        <v>806</v>
      </c>
      <c r="F7" s="1297" t="s">
        <v>517</v>
      </c>
      <c r="G7" s="1297" t="s">
        <v>807</v>
      </c>
      <c r="H7" s="1310" t="s">
        <v>47</v>
      </c>
      <c r="I7" s="1310" t="s">
        <v>43</v>
      </c>
      <c r="J7" s="1298" t="s">
        <v>808</v>
      </c>
      <c r="K7" s="1297" t="s">
        <v>809</v>
      </c>
      <c r="L7" s="1297" t="s">
        <v>810</v>
      </c>
      <c r="M7" s="1245" t="s">
        <v>811</v>
      </c>
      <c r="N7" s="1245" t="s">
        <v>812</v>
      </c>
    </row>
    <row r="8" spans="1:14" ht="24" x14ac:dyDescent="0.25">
      <c r="A8" s="1774" t="s">
        <v>1849</v>
      </c>
      <c r="B8" s="1775">
        <v>43617</v>
      </c>
      <c r="C8" s="1776" t="s">
        <v>1546</v>
      </c>
      <c r="D8" s="1776" t="s">
        <v>1668</v>
      </c>
      <c r="E8" s="1777">
        <v>2490735989.8500004</v>
      </c>
      <c r="F8" s="1778">
        <v>106</v>
      </c>
      <c r="G8" s="1777">
        <v>23497509.33820755</v>
      </c>
      <c r="H8" s="1779" t="s">
        <v>1850</v>
      </c>
      <c r="I8" s="1779" t="s">
        <v>1851</v>
      </c>
      <c r="J8" s="1776" t="s">
        <v>1852</v>
      </c>
      <c r="K8" s="1780">
        <v>0.94</v>
      </c>
      <c r="L8" s="1780">
        <v>1</v>
      </c>
      <c r="M8" s="1780">
        <v>0.95</v>
      </c>
      <c r="N8" s="1780">
        <v>1</v>
      </c>
    </row>
    <row r="9" spans="1:14" ht="38.25" customHeight="1" x14ac:dyDescent="0.25">
      <c r="A9" s="1781" t="s">
        <v>1853</v>
      </c>
      <c r="B9" s="1782">
        <v>43891</v>
      </c>
      <c r="C9" s="1783" t="s">
        <v>1546</v>
      </c>
      <c r="D9" s="1783" t="s">
        <v>1854</v>
      </c>
      <c r="E9" s="1784">
        <v>1850688462.1700001</v>
      </c>
      <c r="F9" s="1785">
        <v>70</v>
      </c>
      <c r="G9" s="1784">
        <v>26438406.602428574</v>
      </c>
      <c r="H9" s="1786" t="s">
        <v>1855</v>
      </c>
      <c r="I9" s="1783" t="s">
        <v>524</v>
      </c>
      <c r="J9" s="1783" t="s">
        <v>1856</v>
      </c>
      <c r="K9" s="1787">
        <v>0.89</v>
      </c>
      <c r="L9" s="1787">
        <v>0.99</v>
      </c>
      <c r="M9" s="1787">
        <v>0.87</v>
      </c>
      <c r="N9" s="1787">
        <v>0.96</v>
      </c>
    </row>
    <row r="10" spans="1:14" ht="37.5" customHeight="1" x14ac:dyDescent="0.25">
      <c r="A10" s="1774" t="s">
        <v>1857</v>
      </c>
      <c r="B10" s="1775">
        <v>43922</v>
      </c>
      <c r="C10" s="1776" t="s">
        <v>1858</v>
      </c>
      <c r="D10" s="1776" t="s">
        <v>1859</v>
      </c>
      <c r="E10" s="1777">
        <v>2813063784.7600002</v>
      </c>
      <c r="F10" s="1778" t="s">
        <v>1860</v>
      </c>
      <c r="G10" s="1778" t="s">
        <v>1860</v>
      </c>
      <c r="H10" s="1779" t="s">
        <v>1861</v>
      </c>
      <c r="I10" s="1776" t="s">
        <v>524</v>
      </c>
      <c r="J10" s="1776" t="s">
        <v>1862</v>
      </c>
      <c r="K10" s="1780">
        <v>0.89</v>
      </c>
      <c r="L10" s="1780" t="s">
        <v>1860</v>
      </c>
      <c r="M10" s="1780">
        <v>0.89</v>
      </c>
      <c r="N10" s="1780">
        <v>1</v>
      </c>
    </row>
    <row r="11" spans="1:14" ht="36" customHeight="1" x14ac:dyDescent="0.25">
      <c r="A11" s="1781" t="s">
        <v>1863</v>
      </c>
      <c r="B11" s="1782">
        <v>44440</v>
      </c>
      <c r="C11" s="1783" t="s">
        <v>1858</v>
      </c>
      <c r="D11" s="1783" t="s">
        <v>1864</v>
      </c>
      <c r="E11" s="1784">
        <v>673991408.10000002</v>
      </c>
      <c r="F11" s="1785" t="s">
        <v>1860</v>
      </c>
      <c r="G11" s="1785" t="s">
        <v>1860</v>
      </c>
      <c r="H11" s="1788" t="s">
        <v>1865</v>
      </c>
      <c r="I11" s="1786" t="s">
        <v>1866</v>
      </c>
      <c r="J11" s="1786" t="s">
        <v>1856</v>
      </c>
      <c r="K11" s="1787">
        <v>0.75</v>
      </c>
      <c r="L11" s="1787" t="s">
        <v>1860</v>
      </c>
      <c r="M11" s="1787">
        <v>0.75</v>
      </c>
      <c r="N11" s="1787">
        <v>1</v>
      </c>
    </row>
    <row r="12" spans="1:14" ht="32.25" customHeight="1" x14ac:dyDescent="0.25">
      <c r="A12" s="1774" t="s">
        <v>1867</v>
      </c>
      <c r="B12" s="1775">
        <v>44470</v>
      </c>
      <c r="C12" s="1776" t="s">
        <v>1546</v>
      </c>
      <c r="D12" s="1776" t="s">
        <v>502</v>
      </c>
      <c r="E12" s="1777">
        <v>3401984737.4200001</v>
      </c>
      <c r="F12" s="1778">
        <v>120</v>
      </c>
      <c r="G12" s="1777">
        <v>28349872.811833333</v>
      </c>
      <c r="H12" s="1789" t="s">
        <v>1504</v>
      </c>
      <c r="I12" s="1776" t="s">
        <v>524</v>
      </c>
      <c r="J12" s="1776" t="s">
        <v>1862</v>
      </c>
      <c r="K12" s="1780">
        <v>0.66</v>
      </c>
      <c r="L12" s="1780">
        <v>0.97</v>
      </c>
      <c r="M12" s="1780">
        <v>0.81</v>
      </c>
      <c r="N12" s="1780">
        <v>1</v>
      </c>
    </row>
    <row r="13" spans="1:14" ht="32.25" customHeight="1" x14ac:dyDescent="0.25">
      <c r="A13" s="1781" t="s">
        <v>1868</v>
      </c>
      <c r="B13" s="1782">
        <v>44531</v>
      </c>
      <c r="C13" s="1783" t="s">
        <v>1546</v>
      </c>
      <c r="D13" s="1783" t="s">
        <v>1859</v>
      </c>
      <c r="E13" s="1784">
        <v>4130930815.0300002</v>
      </c>
      <c r="F13" s="1785">
        <v>142</v>
      </c>
      <c r="G13" s="1784">
        <v>29091062.077676058</v>
      </c>
      <c r="H13" s="1786" t="s">
        <v>1869</v>
      </c>
      <c r="I13" s="1783" t="s">
        <v>534</v>
      </c>
      <c r="J13" s="1783" t="s">
        <v>1862</v>
      </c>
      <c r="K13" s="1787">
        <v>0.98</v>
      </c>
      <c r="L13" s="1787">
        <v>1</v>
      </c>
      <c r="M13" s="1787">
        <v>0.98</v>
      </c>
      <c r="N13" s="1787">
        <v>1</v>
      </c>
    </row>
    <row r="14" spans="1:14" ht="37.5" customHeight="1" x14ac:dyDescent="0.25">
      <c r="A14" s="1774" t="s">
        <v>1870</v>
      </c>
      <c r="B14" s="1775">
        <v>45200</v>
      </c>
      <c r="C14" s="1776" t="s">
        <v>1546</v>
      </c>
      <c r="D14" s="1776" t="s">
        <v>1864</v>
      </c>
      <c r="E14" s="1777">
        <v>6685342377.0299997</v>
      </c>
      <c r="F14" s="1778">
        <v>168</v>
      </c>
      <c r="G14" s="1777">
        <v>39793704.625178568</v>
      </c>
      <c r="H14" s="1789" t="s">
        <v>1871</v>
      </c>
      <c r="I14" s="1776" t="s">
        <v>1872</v>
      </c>
      <c r="J14" s="1776" t="s">
        <v>1873</v>
      </c>
      <c r="K14" s="1780">
        <v>1</v>
      </c>
      <c r="L14" s="1780">
        <v>1</v>
      </c>
      <c r="M14" s="1780">
        <v>1</v>
      </c>
      <c r="N14" s="1780">
        <v>1</v>
      </c>
    </row>
    <row r="15" spans="1:14" ht="35.25" customHeight="1" x14ac:dyDescent="0.25">
      <c r="A15" s="1781" t="s">
        <v>1874</v>
      </c>
      <c r="B15" s="1782">
        <v>45261</v>
      </c>
      <c r="C15" s="1783" t="s">
        <v>1546</v>
      </c>
      <c r="D15" s="1783" t="s">
        <v>1859</v>
      </c>
      <c r="E15" s="1784">
        <v>5233980657.1800003</v>
      </c>
      <c r="F15" s="1785">
        <v>180</v>
      </c>
      <c r="G15" s="1784">
        <v>29077670.317666668</v>
      </c>
      <c r="H15" s="1786" t="s">
        <v>1811</v>
      </c>
      <c r="I15" s="1783" t="s">
        <v>1812</v>
      </c>
      <c r="J15" s="1783" t="s">
        <v>1873</v>
      </c>
      <c r="K15" s="1787">
        <v>0.82</v>
      </c>
      <c r="L15" s="1787">
        <v>0.68</v>
      </c>
      <c r="M15" s="1787">
        <v>0.75</v>
      </c>
      <c r="N15" s="1787">
        <v>0.8</v>
      </c>
    </row>
    <row r="16" spans="1:14" ht="32.25" customHeight="1" x14ac:dyDescent="0.25">
      <c r="A16" s="1790" t="s">
        <v>1875</v>
      </c>
      <c r="B16" s="1791">
        <v>45323</v>
      </c>
      <c r="C16" s="1792" t="s">
        <v>1546</v>
      </c>
      <c r="D16" s="1792" t="s">
        <v>1864</v>
      </c>
      <c r="E16" s="1793">
        <v>1159676769.9400001</v>
      </c>
      <c r="F16" s="1794">
        <v>40</v>
      </c>
      <c r="G16" s="1793">
        <v>28991919.25</v>
      </c>
      <c r="H16" s="1795" t="s">
        <v>1669</v>
      </c>
      <c r="I16" s="1792" t="s">
        <v>1691</v>
      </c>
      <c r="J16" s="1792" t="s">
        <v>1852</v>
      </c>
      <c r="K16" s="1796">
        <v>1</v>
      </c>
      <c r="L16" s="1796">
        <v>1</v>
      </c>
      <c r="M16" s="1796">
        <v>1</v>
      </c>
      <c r="N16" s="1796">
        <v>1</v>
      </c>
    </row>
    <row r="17" spans="1:14" ht="32.25" customHeight="1" x14ac:dyDescent="0.25">
      <c r="A17" s="1790" t="s">
        <v>1876</v>
      </c>
      <c r="B17" s="1791">
        <v>45551</v>
      </c>
      <c r="C17" s="1792" t="s">
        <v>1546</v>
      </c>
      <c r="D17" s="1792" t="s">
        <v>1864</v>
      </c>
      <c r="E17" s="1793">
        <v>6150009727.9499998</v>
      </c>
      <c r="F17" s="1794">
        <v>212</v>
      </c>
      <c r="G17" s="1793">
        <f t="shared" ref="G17:G24" si="0">E17/F17</f>
        <v>29009479.848820753</v>
      </c>
      <c r="H17" s="1795" t="s">
        <v>1877</v>
      </c>
      <c r="I17" s="1792" t="s">
        <v>1878</v>
      </c>
      <c r="J17" s="1792" t="s">
        <v>1879</v>
      </c>
      <c r="K17" s="1796">
        <v>0.71</v>
      </c>
      <c r="L17" s="1796">
        <v>0.73</v>
      </c>
      <c r="M17" s="1796">
        <v>0.71</v>
      </c>
      <c r="N17" s="1796">
        <v>0.61</v>
      </c>
    </row>
    <row r="18" spans="1:14" ht="36" customHeight="1" x14ac:dyDescent="0.25">
      <c r="A18" s="1797" t="s">
        <v>1880</v>
      </c>
      <c r="B18" s="1798">
        <v>45620</v>
      </c>
      <c r="C18" s="1799" t="s">
        <v>1546</v>
      </c>
      <c r="D18" s="1800" t="s">
        <v>502</v>
      </c>
      <c r="E18" s="1801">
        <v>7340732680.5100002</v>
      </c>
      <c r="F18" s="1799">
        <v>192</v>
      </c>
      <c r="G18" s="1784">
        <f t="shared" si="0"/>
        <v>38232982.710989587</v>
      </c>
      <c r="H18" s="1799" t="s">
        <v>1881</v>
      </c>
      <c r="I18" s="1802" t="s">
        <v>508</v>
      </c>
      <c r="J18" s="1799" t="s">
        <v>1873</v>
      </c>
      <c r="K18" s="1803">
        <v>0.46</v>
      </c>
      <c r="L18" s="1803">
        <v>0.36</v>
      </c>
      <c r="M18" s="1803">
        <v>0.38</v>
      </c>
      <c r="N18" s="1803">
        <v>0.44</v>
      </c>
    </row>
    <row r="19" spans="1:14" ht="33.75" customHeight="1" x14ac:dyDescent="0.25">
      <c r="A19" s="1804" t="s">
        <v>1882</v>
      </c>
      <c r="B19" s="1805">
        <v>45547</v>
      </c>
      <c r="C19" s="1806" t="s">
        <v>1546</v>
      </c>
      <c r="D19" s="1807" t="s">
        <v>1864</v>
      </c>
      <c r="E19" s="1808">
        <v>4423907669.96</v>
      </c>
      <c r="F19" s="1806">
        <v>120</v>
      </c>
      <c r="G19" s="1793">
        <f t="shared" si="0"/>
        <v>36865897.249666668</v>
      </c>
      <c r="H19" s="1806" t="s">
        <v>1883</v>
      </c>
      <c r="I19" s="1809" t="s">
        <v>1872</v>
      </c>
      <c r="J19" s="1806" t="s">
        <v>1873</v>
      </c>
      <c r="K19" s="1810">
        <v>0.37</v>
      </c>
      <c r="L19" s="1810">
        <v>0.75</v>
      </c>
      <c r="M19" s="1810">
        <v>0.65</v>
      </c>
      <c r="N19" s="1810">
        <v>0.56999999999999995</v>
      </c>
    </row>
    <row r="20" spans="1:14" ht="34.5" customHeight="1" x14ac:dyDescent="0.25">
      <c r="A20" s="1797" t="s">
        <v>1884</v>
      </c>
      <c r="B20" s="1798">
        <v>45642</v>
      </c>
      <c r="C20" s="1799" t="s">
        <v>1505</v>
      </c>
      <c r="D20" s="1800" t="s">
        <v>1864</v>
      </c>
      <c r="E20" s="1801">
        <v>4506142463.2200003</v>
      </c>
      <c r="F20" s="1799">
        <v>143</v>
      </c>
      <c r="G20" s="1784">
        <f t="shared" si="0"/>
        <v>31511485.756783217</v>
      </c>
      <c r="H20" s="1799" t="s">
        <v>1827</v>
      </c>
      <c r="I20" s="1811" t="s">
        <v>404</v>
      </c>
      <c r="J20" s="1799" t="s">
        <v>1879</v>
      </c>
      <c r="K20" s="1803" t="s">
        <v>1860</v>
      </c>
      <c r="L20" s="1787">
        <v>0.51</v>
      </c>
      <c r="M20" s="1803">
        <v>0.51</v>
      </c>
      <c r="N20" s="1803">
        <v>0.59</v>
      </c>
    </row>
    <row r="21" spans="1:14" ht="39" customHeight="1" x14ac:dyDescent="0.25">
      <c r="A21" s="1804" t="s">
        <v>1885</v>
      </c>
      <c r="B21" s="1805">
        <v>45488</v>
      </c>
      <c r="C21" s="1806" t="s">
        <v>1546</v>
      </c>
      <c r="D21" s="1807" t="s">
        <v>1864</v>
      </c>
      <c r="E21" s="1808">
        <v>2076625226.0799999</v>
      </c>
      <c r="F21" s="1806">
        <v>150</v>
      </c>
      <c r="G21" s="1793">
        <f t="shared" si="0"/>
        <v>13844168.173866667</v>
      </c>
      <c r="H21" s="1806" t="s">
        <v>1886</v>
      </c>
      <c r="I21" s="1809" t="s">
        <v>1872</v>
      </c>
      <c r="J21" s="1806" t="s">
        <v>1879</v>
      </c>
      <c r="K21" s="1810">
        <v>0.59</v>
      </c>
      <c r="L21" s="1810">
        <v>0.9</v>
      </c>
      <c r="M21" s="1810">
        <v>0.77</v>
      </c>
      <c r="N21" s="1810">
        <v>0.96</v>
      </c>
    </row>
    <row r="22" spans="1:14" ht="33" customHeight="1" x14ac:dyDescent="0.25">
      <c r="A22" s="1797" t="s">
        <v>1667</v>
      </c>
      <c r="B22" s="1798">
        <v>45698</v>
      </c>
      <c r="C22" s="1799" t="s">
        <v>1546</v>
      </c>
      <c r="D22" s="1800" t="s">
        <v>1668</v>
      </c>
      <c r="E22" s="1801">
        <v>2157771160.5900002</v>
      </c>
      <c r="F22" s="1799">
        <v>72</v>
      </c>
      <c r="G22" s="1784">
        <f t="shared" si="0"/>
        <v>29969043.897083335</v>
      </c>
      <c r="H22" s="1799" t="s">
        <v>1669</v>
      </c>
      <c r="I22" s="1811" t="s">
        <v>627</v>
      </c>
      <c r="J22" s="1799" t="s">
        <v>1852</v>
      </c>
      <c r="K22" s="1803">
        <v>0.14000000000000001</v>
      </c>
      <c r="L22" s="1787">
        <v>0.68</v>
      </c>
      <c r="M22" s="1803">
        <v>0.39</v>
      </c>
      <c r="N22" s="1803">
        <v>0.39</v>
      </c>
    </row>
    <row r="23" spans="1:14" ht="27.75" customHeight="1" x14ac:dyDescent="0.25">
      <c r="A23" s="1804" t="s">
        <v>1689</v>
      </c>
      <c r="B23" s="1805">
        <v>45776</v>
      </c>
      <c r="C23" s="1806" t="s">
        <v>1546</v>
      </c>
      <c r="D23" s="1807" t="s">
        <v>1854</v>
      </c>
      <c r="E23" s="1808">
        <v>1147000155.9100001</v>
      </c>
      <c r="F23" s="1806">
        <v>36</v>
      </c>
      <c r="G23" s="1793">
        <f t="shared" si="0"/>
        <v>31861115.441944446</v>
      </c>
      <c r="H23" s="1806" t="s">
        <v>1690</v>
      </c>
      <c r="I23" s="1809" t="s">
        <v>1691</v>
      </c>
      <c r="J23" s="1806" t="s">
        <v>1856</v>
      </c>
      <c r="K23" s="1810">
        <v>0.1</v>
      </c>
      <c r="L23" s="1810">
        <v>0</v>
      </c>
      <c r="M23" s="1810">
        <v>0.1</v>
      </c>
      <c r="N23" s="1810">
        <v>0.1</v>
      </c>
    </row>
    <row r="24" spans="1:14" ht="32.25" customHeight="1" x14ac:dyDescent="0.25">
      <c r="A24" s="1797" t="s">
        <v>1700</v>
      </c>
      <c r="B24" s="1798">
        <v>45831</v>
      </c>
      <c r="C24" s="1799" t="s">
        <v>1505</v>
      </c>
      <c r="D24" s="1800" t="s">
        <v>502</v>
      </c>
      <c r="E24" s="1801">
        <v>3515863838.6500001</v>
      </c>
      <c r="F24" s="1799">
        <v>107</v>
      </c>
      <c r="G24" s="1784">
        <f t="shared" si="0"/>
        <v>32858540.548130844</v>
      </c>
      <c r="H24" s="1799" t="s">
        <v>1887</v>
      </c>
      <c r="I24" s="1811" t="s">
        <v>1872</v>
      </c>
      <c r="J24" s="1799" t="s">
        <v>1856</v>
      </c>
      <c r="K24" s="1803">
        <v>0</v>
      </c>
      <c r="L24" s="1787">
        <v>0.09</v>
      </c>
      <c r="M24" s="1803">
        <v>0.09</v>
      </c>
      <c r="N24" s="1803">
        <v>0.18</v>
      </c>
    </row>
    <row r="25" spans="1:14" ht="34.5" customHeight="1" x14ac:dyDescent="0.25"/>
    <row r="26" spans="1:14" ht="39.75" customHeight="1" x14ac:dyDescent="0.25"/>
  </sheetData>
  <mergeCells count="5">
    <mergeCell ref="A1:L1"/>
    <mergeCell ref="A2:L2"/>
    <mergeCell ref="A3:L3"/>
    <mergeCell ref="A4:L4"/>
    <mergeCell ref="A5:L5"/>
  </mergeCells>
  <pageMargins left="0.7" right="0.7" top="0.75" bottom="0.75" header="0.3" footer="0.3"/>
  <pageSetup paperSize="9" scale="38" orientation="portrait" r:id="rId1"/>
  <colBreaks count="1" manualBreakCount="1">
    <brk id="30" max="2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7"/>
  <sheetViews>
    <sheetView showGridLines="0" topLeftCell="B270" zoomScale="115" zoomScaleNormal="115" zoomScaleSheetLayoutView="40" workbookViewId="0">
      <selection activeCell="B165" sqref="B165:E165"/>
    </sheetView>
  </sheetViews>
  <sheetFormatPr baseColWidth="10" defaultRowHeight="15" x14ac:dyDescent="0.2"/>
  <cols>
    <col min="1" max="1" width="1.42578125" style="20" hidden="1" customWidth="1"/>
    <col min="2" max="2" width="31.28515625" style="2" customWidth="1"/>
    <col min="3" max="3" width="19" style="621" customWidth="1"/>
    <col min="4" max="4" width="27.7109375" style="621"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0" customWidth="1"/>
    <col min="24" max="24" width="35" style="317" customWidth="1"/>
    <col min="25" max="25" width="19.7109375" style="317" customWidth="1"/>
    <col min="26" max="26" width="24.42578125" style="317" customWidth="1"/>
    <col min="27" max="27" width="23.42578125" style="317"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816" t="s">
        <v>0</v>
      </c>
      <c r="B1" s="1816"/>
      <c r="C1" s="1816"/>
      <c r="D1" s="1816"/>
      <c r="E1" s="1816"/>
      <c r="F1" s="1816"/>
      <c r="G1" s="1816"/>
      <c r="H1" s="1816"/>
      <c r="I1" s="1816"/>
      <c r="J1" s="1816"/>
      <c r="K1" s="1816"/>
      <c r="L1" s="1816"/>
      <c r="M1" s="1816"/>
      <c r="N1" s="464"/>
      <c r="O1" s="464"/>
      <c r="Q1" s="465"/>
      <c r="R1" s="465"/>
      <c r="S1" s="465"/>
      <c r="T1" s="465"/>
      <c r="U1" s="465"/>
      <c r="V1" s="465"/>
      <c r="W1" s="466"/>
      <c r="X1" s="467"/>
      <c r="Y1" s="467"/>
      <c r="Z1" s="466"/>
      <c r="AA1" s="467"/>
      <c r="AC1" s="468"/>
    </row>
    <row r="2" spans="1:35" s="2" customFormat="1" ht="18" customHeight="1" x14ac:dyDescent="0.2">
      <c r="A2" s="1816" t="s">
        <v>414</v>
      </c>
      <c r="B2" s="1816"/>
      <c r="C2" s="1816"/>
      <c r="D2" s="1816"/>
      <c r="E2" s="1816"/>
      <c r="F2" s="1816"/>
      <c r="G2" s="1816"/>
      <c r="H2" s="1816"/>
      <c r="I2" s="1816"/>
      <c r="J2" s="1816"/>
      <c r="K2" s="1816"/>
      <c r="L2" s="1816"/>
      <c r="M2" s="1816"/>
      <c r="N2" s="464"/>
      <c r="O2" s="464"/>
      <c r="Q2" s="465"/>
      <c r="R2" s="465"/>
      <c r="S2" s="465"/>
      <c r="T2" s="465"/>
      <c r="U2" s="465"/>
      <c r="V2" s="465"/>
      <c r="W2" s="466"/>
      <c r="X2" s="467"/>
      <c r="Y2" s="467"/>
      <c r="Z2" s="466"/>
      <c r="AA2" s="467"/>
      <c r="AC2" s="468"/>
    </row>
    <row r="3" spans="1:35" s="2" customFormat="1" ht="18" customHeight="1" x14ac:dyDescent="0.2">
      <c r="A3" s="1816" t="s">
        <v>1402</v>
      </c>
      <c r="B3" s="1816"/>
      <c r="C3" s="1816"/>
      <c r="D3" s="1816"/>
      <c r="E3" s="1816"/>
      <c r="F3" s="1816"/>
      <c r="G3" s="1816"/>
      <c r="H3" s="1816"/>
      <c r="I3" s="1816"/>
      <c r="J3" s="1816"/>
      <c r="K3" s="1816"/>
      <c r="L3" s="1816"/>
      <c r="M3" s="1816"/>
      <c r="N3" s="464"/>
      <c r="O3" s="464"/>
      <c r="P3" s="465"/>
      <c r="Q3" s="465"/>
      <c r="R3" s="465"/>
      <c r="S3" s="465"/>
      <c r="T3" s="465"/>
      <c r="U3" s="465"/>
      <c r="V3" s="465"/>
      <c r="W3" s="466"/>
      <c r="X3" s="467"/>
      <c r="Y3" s="467"/>
      <c r="Z3" s="466"/>
      <c r="AA3" s="467"/>
      <c r="AC3" s="468"/>
    </row>
    <row r="4" spans="1:35" s="2" customFormat="1" ht="18" customHeight="1" x14ac:dyDescent="0.2">
      <c r="A4" s="1816" t="s">
        <v>1</v>
      </c>
      <c r="B4" s="1816"/>
      <c r="C4" s="1816"/>
      <c r="D4" s="1816"/>
      <c r="E4" s="1816"/>
      <c r="F4" s="1816"/>
      <c r="G4" s="1816"/>
      <c r="H4" s="1816"/>
      <c r="I4" s="1816"/>
      <c r="J4" s="1816"/>
      <c r="K4" s="1816"/>
      <c r="L4" s="1816"/>
      <c r="M4" s="1816"/>
      <c r="N4" s="464"/>
      <c r="O4" s="464"/>
      <c r="P4" s="465"/>
      <c r="Q4" s="465"/>
      <c r="R4" s="465"/>
      <c r="S4" s="465"/>
      <c r="T4" s="465"/>
      <c r="U4" s="465"/>
      <c r="V4" s="465"/>
      <c r="W4" s="466"/>
      <c r="X4" s="467"/>
      <c r="Y4" s="467"/>
      <c r="Z4" s="466"/>
      <c r="AA4" s="467"/>
      <c r="AC4" s="468"/>
    </row>
    <row r="5" spans="1:35" x14ac:dyDescent="0.2">
      <c r="A5" s="10"/>
      <c r="B5" s="801"/>
      <c r="E5" s="801"/>
      <c r="F5" s="1"/>
      <c r="I5" s="1"/>
      <c r="J5" s="1"/>
      <c r="K5" s="1"/>
      <c r="L5" s="1"/>
      <c r="M5" s="129"/>
      <c r="N5" s="1"/>
      <c r="O5" s="1"/>
      <c r="P5" s="129"/>
      <c r="Z5" s="340"/>
      <c r="AC5" s="17"/>
    </row>
    <row r="6" spans="1:35" x14ac:dyDescent="0.2">
      <c r="A6" s="10"/>
      <c r="B6" s="801"/>
      <c r="E6" s="801"/>
      <c r="F6" s="1"/>
      <c r="I6" s="1"/>
      <c r="J6" s="1"/>
      <c r="K6" s="1"/>
      <c r="L6" s="1"/>
      <c r="M6" s="129"/>
      <c r="N6" s="1"/>
      <c r="O6" s="1"/>
      <c r="P6" s="129"/>
      <c r="Z6" s="340"/>
      <c r="AC6" s="17"/>
    </row>
    <row r="7" spans="1:35" x14ac:dyDescent="0.2">
      <c r="A7" s="10"/>
      <c r="B7" s="801"/>
      <c r="E7" s="801"/>
      <c r="F7" s="1"/>
      <c r="I7" s="1"/>
      <c r="J7" s="1"/>
      <c r="K7" s="1"/>
      <c r="L7" s="1"/>
      <c r="M7" s="129"/>
      <c r="N7" s="1"/>
      <c r="O7" s="1"/>
      <c r="P7" s="1"/>
      <c r="Z7" s="340"/>
      <c r="AC7" s="17"/>
    </row>
    <row r="8" spans="1:35" x14ac:dyDescent="0.2">
      <c r="A8" s="10"/>
      <c r="B8" s="801"/>
      <c r="E8" s="801"/>
      <c r="F8" s="1"/>
      <c r="I8" s="1"/>
      <c r="J8" s="1"/>
      <c r="K8" s="1"/>
      <c r="L8" s="1"/>
      <c r="M8" s="129"/>
      <c r="N8" s="1"/>
      <c r="O8" s="1"/>
      <c r="P8" s="1"/>
      <c r="Z8" s="340"/>
      <c r="AC8" s="17"/>
    </row>
    <row r="9" spans="1:35" x14ac:dyDescent="0.2">
      <c r="A9" s="10" t="s">
        <v>349</v>
      </c>
      <c r="B9" s="801"/>
      <c r="E9" s="801"/>
      <c r="F9" s="1"/>
      <c r="I9" s="1"/>
      <c r="J9" s="1"/>
      <c r="K9" s="1"/>
      <c r="L9" s="1"/>
      <c r="M9" s="129"/>
      <c r="N9" s="1"/>
      <c r="O9" s="1"/>
      <c r="P9" s="1"/>
      <c r="Z9" s="340"/>
      <c r="AC9" s="17"/>
    </row>
    <row r="10" spans="1:35" ht="15" customHeight="1" x14ac:dyDescent="0.2">
      <c r="A10" s="16"/>
      <c r="Z10" s="340"/>
      <c r="AC10" s="17"/>
    </row>
    <row r="11" spans="1:35" ht="27" customHeight="1" x14ac:dyDescent="0.2">
      <c r="A11" s="30"/>
      <c r="B11" s="1812" t="s">
        <v>193</v>
      </c>
      <c r="C11" s="1812"/>
      <c r="D11" s="1812"/>
      <c r="E11" s="1723"/>
      <c r="Y11" s="341"/>
      <c r="Z11" s="340"/>
      <c r="AC11" s="17"/>
    </row>
    <row r="12" spans="1:35" x14ac:dyDescent="0.2">
      <c r="A12" s="16"/>
      <c r="I12" s="4"/>
      <c r="J12" s="4"/>
      <c r="Y12" s="341"/>
      <c r="Z12" s="340"/>
      <c r="AC12" s="17"/>
    </row>
    <row r="13" spans="1:35" ht="15" customHeight="1" x14ac:dyDescent="0.25">
      <c r="A13" s="16"/>
      <c r="B13" s="764" t="s">
        <v>2</v>
      </c>
      <c r="C13" s="622" t="s">
        <v>3</v>
      </c>
      <c r="D13" s="762" t="s">
        <v>117</v>
      </c>
      <c r="E13" s="645"/>
      <c r="F13" s="4"/>
      <c r="G13" s="4"/>
      <c r="K13" s="24"/>
      <c r="M13" s="20"/>
      <c r="O13" s="24"/>
      <c r="P13" s="24"/>
      <c r="U13" s="340"/>
      <c r="V13" s="425" t="s">
        <v>4</v>
      </c>
      <c r="W13" s="425" t="s">
        <v>5</v>
      </c>
      <c r="X13" s="425" t="s">
        <v>49</v>
      </c>
      <c r="Y13" s="342"/>
      <c r="Z13" s="20"/>
      <c r="AA13" s="17"/>
      <c r="AG13" s="185"/>
      <c r="AH13" s="185"/>
      <c r="AI13" s="185"/>
    </row>
    <row r="14" spans="1:35" ht="15" customHeight="1" x14ac:dyDescent="0.25">
      <c r="A14" s="16"/>
      <c r="B14" s="623" t="s">
        <v>333</v>
      </c>
      <c r="C14" s="624">
        <v>3781</v>
      </c>
      <c r="D14" s="625">
        <v>36570649000</v>
      </c>
      <c r="E14" s="645"/>
      <c r="F14" s="4"/>
      <c r="G14" s="4"/>
      <c r="K14" s="24"/>
      <c r="M14" s="20"/>
      <c r="N14" s="26"/>
      <c r="O14" s="24"/>
      <c r="P14" s="24"/>
      <c r="U14" s="343">
        <f>W14/W21</f>
        <v>0.47499999999999998</v>
      </c>
      <c r="V14" s="623" t="s">
        <v>333</v>
      </c>
      <c r="W14" s="624">
        <v>3781</v>
      </c>
      <c r="X14" s="625">
        <v>36570649000</v>
      </c>
      <c r="Y14" s="428"/>
      <c r="Z14" s="20"/>
      <c r="AA14" s="17"/>
      <c r="AG14" s="186"/>
      <c r="AH14" s="187"/>
      <c r="AI14" s="187"/>
    </row>
    <row r="15" spans="1:35" ht="15" customHeight="1" x14ac:dyDescent="0.25">
      <c r="A15" s="16"/>
      <c r="B15" s="626" t="s">
        <v>334</v>
      </c>
      <c r="C15" s="624">
        <v>1523</v>
      </c>
      <c r="D15" s="625">
        <v>14420374000</v>
      </c>
      <c r="E15" s="645"/>
      <c r="F15" s="4"/>
      <c r="G15" s="4"/>
      <c r="K15" s="24"/>
      <c r="M15" s="20"/>
      <c r="O15" s="24"/>
      <c r="P15" s="24"/>
      <c r="U15" s="343">
        <f>W15/W21</f>
        <v>0.19133165829145729</v>
      </c>
      <c r="V15" s="626" t="s">
        <v>334</v>
      </c>
      <c r="W15" s="624">
        <v>1523</v>
      </c>
      <c r="X15" s="625">
        <v>14420374000</v>
      </c>
      <c r="Y15" s="428"/>
      <c r="Z15" s="20"/>
      <c r="AA15" s="17"/>
      <c r="AG15" s="186"/>
      <c r="AH15" s="187"/>
      <c r="AI15" s="187"/>
    </row>
    <row r="16" spans="1:35" ht="15" customHeight="1" x14ac:dyDescent="0.25">
      <c r="A16" s="16"/>
      <c r="B16" s="624" t="s">
        <v>335</v>
      </c>
      <c r="C16" s="624">
        <v>781</v>
      </c>
      <c r="D16" s="625">
        <v>7271287000</v>
      </c>
      <c r="E16" s="645"/>
      <c r="F16" s="4"/>
      <c r="G16" s="4"/>
      <c r="K16" s="24"/>
      <c r="M16" s="20"/>
      <c r="O16" s="24"/>
      <c r="P16" s="24"/>
      <c r="U16" s="343">
        <f>W16/W21</f>
        <v>9.8115577889447234E-2</v>
      </c>
      <c r="V16" s="624" t="s">
        <v>335</v>
      </c>
      <c r="W16" s="624">
        <v>781</v>
      </c>
      <c r="X16" s="625">
        <v>7271287000</v>
      </c>
      <c r="Y16" s="428"/>
      <c r="Z16" s="20"/>
      <c r="AA16" s="17"/>
      <c r="AG16" s="186"/>
      <c r="AH16" s="187"/>
      <c r="AI16" s="187"/>
    </row>
    <row r="17" spans="1:26" ht="15" customHeight="1" x14ac:dyDescent="0.2">
      <c r="A17" s="16"/>
      <c r="B17" s="624" t="s">
        <v>336</v>
      </c>
      <c r="C17" s="624">
        <v>934</v>
      </c>
      <c r="D17" s="625">
        <v>8241725000</v>
      </c>
      <c r="E17" s="645"/>
      <c r="F17" s="4"/>
      <c r="G17" s="4"/>
      <c r="K17" s="24"/>
      <c r="M17" s="20"/>
      <c r="O17" s="24"/>
      <c r="P17" s="24"/>
      <c r="U17" s="343">
        <f>W17/W21</f>
        <v>0.11733668341708543</v>
      </c>
      <c r="V17" s="624" t="s">
        <v>336</v>
      </c>
      <c r="W17" s="624">
        <v>934</v>
      </c>
      <c r="X17" s="625">
        <v>8241725000</v>
      </c>
      <c r="Y17" s="428"/>
      <c r="Z17" s="20"/>
    </row>
    <row r="18" spans="1:26" ht="15" customHeight="1" x14ac:dyDescent="0.2">
      <c r="A18" s="16"/>
      <c r="B18" s="624" t="s">
        <v>401</v>
      </c>
      <c r="C18" s="624">
        <v>460</v>
      </c>
      <c r="D18" s="625">
        <v>3673096000</v>
      </c>
      <c r="E18" s="645"/>
      <c r="F18" s="4"/>
      <c r="G18" s="4"/>
      <c r="K18" s="24"/>
      <c r="M18" s="20"/>
      <c r="O18" s="24"/>
      <c r="P18" s="24"/>
      <c r="U18" s="343">
        <f>W18/W21</f>
        <v>5.7788944723618091E-2</v>
      </c>
      <c r="V18" s="624" t="s">
        <v>401</v>
      </c>
      <c r="W18" s="624">
        <v>460</v>
      </c>
      <c r="X18" s="625">
        <v>3673096000</v>
      </c>
      <c r="Y18" s="428"/>
      <c r="Z18" s="20"/>
    </row>
    <row r="19" spans="1:26" ht="15" customHeight="1" x14ac:dyDescent="0.2">
      <c r="A19" s="16"/>
      <c r="B19" s="624" t="s">
        <v>402</v>
      </c>
      <c r="C19" s="624">
        <v>339</v>
      </c>
      <c r="D19" s="625">
        <v>2407527000</v>
      </c>
      <c r="E19" s="645"/>
      <c r="F19" s="4"/>
      <c r="G19" s="4"/>
      <c r="K19" s="24"/>
      <c r="M19" s="20"/>
      <c r="O19" s="24"/>
      <c r="P19" s="24"/>
      <c r="U19" s="343">
        <f>W19/W21</f>
        <v>4.2587939698492464E-2</v>
      </c>
      <c r="V19" s="624" t="s">
        <v>402</v>
      </c>
      <c r="W19" s="624">
        <v>339</v>
      </c>
      <c r="X19" s="625">
        <v>2407527000</v>
      </c>
      <c r="Y19" s="340"/>
      <c r="Z19" s="20"/>
    </row>
    <row r="20" spans="1:26" ht="15" customHeight="1" x14ac:dyDescent="0.2">
      <c r="A20" s="16"/>
      <c r="B20" s="624" t="s">
        <v>403</v>
      </c>
      <c r="C20" s="624">
        <v>142</v>
      </c>
      <c r="D20" s="625">
        <v>898199000</v>
      </c>
      <c r="E20" s="645"/>
      <c r="F20" s="4"/>
      <c r="G20" s="4"/>
      <c r="K20" s="24"/>
      <c r="M20" s="20"/>
      <c r="O20" s="24"/>
      <c r="P20" s="24"/>
      <c r="U20" s="343">
        <f>W20/W21</f>
        <v>1.7839195979899497E-2</v>
      </c>
      <c r="V20" s="624" t="s">
        <v>403</v>
      </c>
      <c r="W20" s="624">
        <v>142</v>
      </c>
      <c r="X20" s="625">
        <v>898199000</v>
      </c>
      <c r="Z20" s="20"/>
    </row>
    <row r="21" spans="1:26" ht="15" customHeight="1" x14ac:dyDescent="0.2">
      <c r="A21" s="16"/>
      <c r="B21" s="765" t="s">
        <v>6</v>
      </c>
      <c r="C21" s="620">
        <f>SUM(C14:C20)</f>
        <v>7960</v>
      </c>
      <c r="D21" s="763">
        <f>SUM(D14:D20)</f>
        <v>73482857000</v>
      </c>
      <c r="E21" s="645"/>
      <c r="F21" s="4"/>
      <c r="G21" s="4"/>
      <c r="K21" s="24"/>
      <c r="M21" s="20"/>
      <c r="O21" s="130"/>
      <c r="P21" s="130"/>
      <c r="Q21" s="130"/>
      <c r="R21" s="130"/>
      <c r="S21" s="130"/>
      <c r="T21" s="130"/>
      <c r="U21" s="344">
        <f>SUM(U14:U20)</f>
        <v>1</v>
      </c>
      <c r="V21" s="345"/>
      <c r="W21" s="346">
        <f>SUM(W14:W20)</f>
        <v>7960</v>
      </c>
      <c r="X21" s="347">
        <f>SUM(X14:X20)</f>
        <v>73482857000</v>
      </c>
      <c r="Z21" s="20"/>
    </row>
    <row r="22" spans="1:26" x14ac:dyDescent="0.2">
      <c r="A22" s="16"/>
      <c r="B22" s="929" t="s">
        <v>527</v>
      </c>
      <c r="I22" s="4"/>
      <c r="J22" s="4"/>
      <c r="Y22" s="341"/>
      <c r="Z22" s="340"/>
    </row>
    <row r="23" spans="1:26" ht="15" customHeight="1" x14ac:dyDescent="0.2">
      <c r="A23" s="16"/>
      <c r="E23" s="627"/>
      <c r="G23" s="131"/>
      <c r="Y23" s="348">
        <f>+C14+C16</f>
        <v>4562</v>
      </c>
      <c r="Z23" s="317" t="s">
        <v>7</v>
      </c>
    </row>
    <row r="24" spans="1:26" ht="15" customHeight="1" x14ac:dyDescent="0.2">
      <c r="A24" s="16"/>
      <c r="C24" s="628"/>
      <c r="D24" s="628"/>
      <c r="E24" s="628"/>
      <c r="I24" s="19"/>
      <c r="Y24" s="317">
        <v>10315</v>
      </c>
      <c r="Z24" s="317" t="s">
        <v>8</v>
      </c>
    </row>
    <row r="25" spans="1:26" ht="15" customHeight="1" x14ac:dyDescent="0.2">
      <c r="A25" s="16"/>
      <c r="C25" s="628"/>
      <c r="D25" s="628"/>
      <c r="E25" s="627"/>
      <c r="Y25" s="343"/>
      <c r="Z25" s="340"/>
    </row>
    <row r="26" spans="1:26" ht="15" customHeight="1" x14ac:dyDescent="0.2">
      <c r="A26" s="16"/>
      <c r="B26" s="735"/>
      <c r="C26" s="630"/>
      <c r="D26" s="630"/>
      <c r="E26" s="627"/>
      <c r="Y26" s="343"/>
      <c r="Z26" s="340"/>
    </row>
    <row r="27" spans="1:26" ht="15" customHeight="1" x14ac:dyDescent="0.2">
      <c r="A27" s="16"/>
      <c r="B27" s="629"/>
      <c r="C27" s="630"/>
      <c r="D27" s="630"/>
      <c r="E27" s="627"/>
      <c r="Y27" s="343"/>
      <c r="Z27" s="340"/>
    </row>
    <row r="28" spans="1:26" ht="15" customHeight="1" x14ac:dyDescent="0.2">
      <c r="A28" s="16"/>
      <c r="B28" s="629"/>
      <c r="C28" s="630"/>
      <c r="D28" s="630"/>
      <c r="E28" s="627"/>
      <c r="Y28" s="343"/>
      <c r="Z28" s="340"/>
    </row>
    <row r="29" spans="1:26" ht="24.75" customHeight="1" x14ac:dyDescent="0.2">
      <c r="A29" s="16"/>
      <c r="B29" s="1812" t="s">
        <v>194</v>
      </c>
      <c r="C29" s="1812"/>
      <c r="D29" s="1812"/>
      <c r="E29" s="1722"/>
      <c r="I29" s="4"/>
      <c r="J29" s="4"/>
      <c r="Y29" s="343"/>
      <c r="Z29" s="340"/>
    </row>
    <row r="30" spans="1:26" ht="15" customHeight="1" x14ac:dyDescent="0.2">
      <c r="A30" s="16"/>
      <c r="B30" s="629"/>
      <c r="C30" s="630"/>
      <c r="D30" s="630"/>
      <c r="E30" s="627"/>
      <c r="I30" s="4"/>
      <c r="J30" s="4"/>
      <c r="Y30" s="343"/>
      <c r="Z30" s="340"/>
    </row>
    <row r="31" spans="1:26" ht="15" customHeight="1" x14ac:dyDescent="0.2">
      <c r="A31" s="16"/>
      <c r="B31" s="764" t="s">
        <v>2</v>
      </c>
      <c r="C31" s="622" t="s">
        <v>249</v>
      </c>
      <c r="D31" s="762" t="s">
        <v>117</v>
      </c>
      <c r="F31" s="13"/>
      <c r="G31" s="4"/>
      <c r="I31" s="4"/>
      <c r="L31" s="24"/>
      <c r="M31" s="20"/>
      <c r="P31" s="24"/>
      <c r="V31" s="340"/>
      <c r="W31" s="317"/>
      <c r="X31" s="343"/>
      <c r="Y31" s="340"/>
      <c r="Z31" s="349"/>
    </row>
    <row r="32" spans="1:26" ht="15" customHeight="1" x14ac:dyDescent="0.2">
      <c r="A32" s="16"/>
      <c r="B32" s="624" t="s">
        <v>333</v>
      </c>
      <c r="C32" s="631">
        <v>2172</v>
      </c>
      <c r="D32" s="625">
        <v>47599903894.950211</v>
      </c>
      <c r="F32" s="13"/>
      <c r="G32" s="4"/>
      <c r="I32" s="4"/>
      <c r="L32" s="24"/>
      <c r="M32" s="20"/>
      <c r="P32" s="24"/>
      <c r="V32" s="340"/>
      <c r="W32" s="764" t="s">
        <v>2</v>
      </c>
      <c r="X32" s="622" t="s">
        <v>249</v>
      </c>
      <c r="Y32" s="762" t="s">
        <v>117</v>
      </c>
      <c r="Z32" s="349"/>
    </row>
    <row r="33" spans="1:26" ht="15" customHeight="1" x14ac:dyDescent="0.25">
      <c r="A33" s="16"/>
      <c r="B33" s="632" t="s">
        <v>334</v>
      </c>
      <c r="C33" s="631">
        <v>454</v>
      </c>
      <c r="D33" s="625">
        <v>13094295010.779989</v>
      </c>
      <c r="F33" s="13"/>
      <c r="G33" s="4"/>
      <c r="I33" s="4"/>
      <c r="L33" s="24"/>
      <c r="M33" s="20"/>
      <c r="P33" s="24"/>
      <c r="V33" s="343">
        <f>+C32/C36</f>
        <v>0.82397572078907433</v>
      </c>
      <c r="W33" s="510" t="s">
        <v>333</v>
      </c>
      <c r="X33" s="511">
        <v>2172</v>
      </c>
      <c r="Y33" s="507">
        <v>47599903894.950211</v>
      </c>
      <c r="Z33" s="349"/>
    </row>
    <row r="34" spans="1:26" x14ac:dyDescent="0.25">
      <c r="A34" s="16"/>
      <c r="B34" s="624" t="s">
        <v>335</v>
      </c>
      <c r="C34" s="631">
        <v>6</v>
      </c>
      <c r="D34" s="625">
        <v>121015458.15000001</v>
      </c>
      <c r="F34" s="13"/>
      <c r="G34" s="4"/>
      <c r="I34" s="4"/>
      <c r="L34" s="24"/>
      <c r="M34" s="20"/>
      <c r="P34" s="24"/>
      <c r="V34" s="343">
        <f>+C33/C36</f>
        <v>0.17223065250379363</v>
      </c>
      <c r="W34" s="508" t="s">
        <v>334</v>
      </c>
      <c r="X34" s="511">
        <v>454</v>
      </c>
      <c r="Y34" s="507">
        <v>13094295010.779989</v>
      </c>
      <c r="Z34" s="349"/>
    </row>
    <row r="35" spans="1:26" x14ac:dyDescent="0.25">
      <c r="A35" s="16"/>
      <c r="B35" s="624" t="s">
        <v>336</v>
      </c>
      <c r="C35" s="631">
        <v>4</v>
      </c>
      <c r="D35" s="625">
        <v>72807845.159999996</v>
      </c>
      <c r="F35" s="13"/>
      <c r="G35" s="4"/>
      <c r="I35" s="4"/>
      <c r="L35" s="24"/>
      <c r="M35" s="20"/>
      <c r="P35" s="24"/>
      <c r="V35" s="343">
        <f>C34/C36</f>
        <v>2.276176024279211E-3</v>
      </c>
      <c r="W35" s="508" t="s">
        <v>335</v>
      </c>
      <c r="X35" s="511">
        <v>6</v>
      </c>
      <c r="Y35" s="507">
        <v>121015458.15000001</v>
      </c>
      <c r="Z35" s="349"/>
    </row>
    <row r="36" spans="1:26" x14ac:dyDescent="0.25">
      <c r="A36" s="16"/>
      <c r="B36" s="765" t="s">
        <v>6</v>
      </c>
      <c r="C36" s="620">
        <f>SUM(C32:C35)</f>
        <v>2636</v>
      </c>
      <c r="D36" s="763">
        <f>SUM(D32:D35)</f>
        <v>60888022209.040207</v>
      </c>
      <c r="E36" s="621"/>
      <c r="F36" s="13"/>
      <c r="G36" s="4"/>
      <c r="I36" s="4"/>
      <c r="L36" s="24"/>
      <c r="M36" s="20"/>
      <c r="P36" s="24"/>
      <c r="V36" s="343">
        <f>+C35/C36</f>
        <v>1.5174506828528073E-3</v>
      </c>
      <c r="W36" s="510" t="s">
        <v>336</v>
      </c>
      <c r="X36" s="511">
        <v>4</v>
      </c>
      <c r="Y36" s="507">
        <v>72807845.159999996</v>
      </c>
      <c r="Z36" s="349"/>
    </row>
    <row r="37" spans="1:26" ht="15" customHeight="1" x14ac:dyDescent="0.2">
      <c r="A37" s="16"/>
      <c r="B37" s="929" t="s">
        <v>527</v>
      </c>
      <c r="C37" s="803"/>
      <c r="D37" s="803"/>
      <c r="E37" s="655"/>
      <c r="F37" s="4"/>
      <c r="I37" s="4"/>
      <c r="J37" s="4"/>
      <c r="W37" s="350"/>
      <c r="X37" s="426"/>
      <c r="Y37" s="427"/>
      <c r="Z37" s="361">
        <v>0</v>
      </c>
    </row>
    <row r="38" spans="1:26" ht="15" customHeight="1" x14ac:dyDescent="0.2">
      <c r="A38" s="16"/>
      <c r="B38" s="802"/>
      <c r="C38" s="804"/>
      <c r="D38" s="804"/>
      <c r="E38" s="655"/>
      <c r="F38" s="4"/>
      <c r="I38" s="4"/>
      <c r="J38" s="4"/>
      <c r="W38" s="350"/>
      <c r="X38" s="426"/>
      <c r="Y38" s="427"/>
      <c r="Z38" s="361">
        <v>0</v>
      </c>
    </row>
    <row r="39" spans="1:26" ht="15" customHeight="1" x14ac:dyDescent="0.2">
      <c r="A39" s="16"/>
      <c r="B39" s="802"/>
      <c r="C39" s="804"/>
      <c r="D39" s="804"/>
      <c r="E39" s="805"/>
      <c r="F39" s="4"/>
      <c r="I39" s="4"/>
      <c r="J39" s="4"/>
      <c r="W39" s="350"/>
    </row>
    <row r="40" spans="1:26" ht="15" customHeight="1" x14ac:dyDescent="0.2">
      <c r="A40" s="16"/>
      <c r="B40" s="806"/>
      <c r="I40" s="4"/>
      <c r="J40" s="4"/>
      <c r="W40" s="350"/>
    </row>
    <row r="41" spans="1:26" ht="15" customHeight="1" x14ac:dyDescent="0.2">
      <c r="A41" s="16"/>
      <c r="I41" s="4"/>
      <c r="J41" s="4"/>
      <c r="W41" s="351"/>
      <c r="X41" s="345">
        <f>SUM(X32:X36)</f>
        <v>2636</v>
      </c>
      <c r="Y41" s="346">
        <f>SUM(Y33:Y36)</f>
        <v>60888022209.040207</v>
      </c>
      <c r="Z41" s="347">
        <f>SUM(Z33:Z38)</f>
        <v>0</v>
      </c>
    </row>
    <row r="42" spans="1:26" ht="15" customHeight="1" x14ac:dyDescent="0.2">
      <c r="A42" s="16"/>
      <c r="I42" s="4"/>
      <c r="J42" s="4"/>
      <c r="Y42" s="343"/>
      <c r="Z42" s="340"/>
    </row>
    <row r="43" spans="1:26" ht="15" customHeight="1" x14ac:dyDescent="0.2">
      <c r="A43" s="16"/>
      <c r="B43" s="629"/>
      <c r="C43" s="630"/>
      <c r="D43" s="630"/>
      <c r="E43" s="627"/>
      <c r="I43" s="4"/>
      <c r="J43" s="4"/>
      <c r="Y43" s="343"/>
      <c r="Z43" s="340"/>
    </row>
    <row r="44" spans="1:26" ht="15" customHeight="1" x14ac:dyDescent="0.2">
      <c r="A44" s="16"/>
      <c r="B44" s="629"/>
      <c r="C44" s="630"/>
      <c r="D44" s="630"/>
      <c r="E44" s="627"/>
      <c r="H44" s="127"/>
      <c r="Y44" s="343"/>
      <c r="Z44" s="340"/>
    </row>
    <row r="45" spans="1:26" ht="15" customHeight="1" x14ac:dyDescent="0.2">
      <c r="A45" s="16"/>
      <c r="B45" s="629"/>
      <c r="C45" s="630"/>
      <c r="D45" s="630"/>
      <c r="E45" s="627"/>
      <c r="Y45" s="343"/>
      <c r="Z45" s="340"/>
    </row>
    <row r="46" spans="1:26" ht="15" customHeight="1" x14ac:dyDescent="0.2">
      <c r="A46" s="16"/>
      <c r="B46" s="629"/>
      <c r="C46" s="630"/>
      <c r="D46" s="630"/>
      <c r="E46" s="627"/>
      <c r="Y46" s="343"/>
      <c r="Z46" s="340"/>
    </row>
    <row r="47" spans="1:26" ht="15" customHeight="1" x14ac:dyDescent="0.2">
      <c r="A47" s="16"/>
      <c r="B47" s="629"/>
      <c r="C47" s="630"/>
      <c r="D47" s="630"/>
      <c r="E47" s="627"/>
      <c r="H47" s="13"/>
      <c r="I47" s="13"/>
      <c r="J47" s="13"/>
      <c r="Y47" s="343"/>
      <c r="Z47" s="340"/>
    </row>
    <row r="48" spans="1:26" ht="15" customHeight="1" x14ac:dyDescent="0.2">
      <c r="A48" s="16"/>
      <c r="B48" s="629"/>
      <c r="C48" s="630"/>
      <c r="D48" s="630"/>
      <c r="E48" s="627"/>
      <c r="H48" s="13"/>
      <c r="I48" s="13"/>
      <c r="J48" s="13"/>
      <c r="Y48" s="343"/>
      <c r="Z48" s="340"/>
    </row>
    <row r="49" spans="1:16" ht="34.5" customHeight="1" x14ac:dyDescent="0.2">
      <c r="A49" s="16"/>
      <c r="B49" s="1812" t="s">
        <v>195</v>
      </c>
      <c r="C49" s="1812"/>
      <c r="D49" s="1812"/>
      <c r="E49" s="1722"/>
      <c r="H49" s="13"/>
      <c r="I49" s="13"/>
      <c r="J49" s="13"/>
    </row>
    <row r="50" spans="1:16" ht="15" customHeight="1" x14ac:dyDescent="0.2">
      <c r="A50" s="16"/>
      <c r="B50" s="629"/>
      <c r="C50" s="630"/>
      <c r="D50" s="630"/>
      <c r="E50" s="627"/>
      <c r="H50" s="13"/>
      <c r="I50" s="13"/>
      <c r="J50" s="13"/>
    </row>
    <row r="51" spans="1:16" ht="15" customHeight="1" x14ac:dyDescent="0.2">
      <c r="A51" s="16"/>
      <c r="B51" s="764" t="s">
        <v>2</v>
      </c>
      <c r="C51" s="622" t="s">
        <v>3</v>
      </c>
      <c r="D51" s="762" t="s">
        <v>117</v>
      </c>
      <c r="H51" s="13"/>
      <c r="I51" s="13"/>
      <c r="L51" s="24"/>
      <c r="M51" s="20"/>
      <c r="P51" s="24"/>
    </row>
    <row r="52" spans="1:16" ht="15" customHeight="1" x14ac:dyDescent="0.2">
      <c r="A52" s="16"/>
      <c r="B52" s="623">
        <v>1</v>
      </c>
      <c r="C52" s="624">
        <f t="shared" ref="C52:D55" si="0">+C14+C32</f>
        <v>5953</v>
      </c>
      <c r="D52" s="625">
        <f t="shared" si="0"/>
        <v>84170552894.950211</v>
      </c>
      <c r="H52" s="13"/>
      <c r="I52" s="13"/>
      <c r="L52" s="24"/>
      <c r="M52" s="20"/>
      <c r="N52" s="133"/>
      <c r="P52" s="24"/>
    </row>
    <row r="53" spans="1:16" ht="15" customHeight="1" x14ac:dyDescent="0.2">
      <c r="A53" s="16"/>
      <c r="B53" s="626">
        <v>1.5</v>
      </c>
      <c r="C53" s="624">
        <f t="shared" si="0"/>
        <v>1977</v>
      </c>
      <c r="D53" s="625">
        <f t="shared" si="0"/>
        <v>27514669010.779991</v>
      </c>
      <c r="H53" s="13"/>
      <c r="I53" s="13"/>
      <c r="L53" s="24"/>
      <c r="M53" s="20"/>
      <c r="P53" s="24"/>
    </row>
    <row r="54" spans="1:16" ht="15" customHeight="1" x14ac:dyDescent="0.2">
      <c r="A54" s="16"/>
      <c r="B54" s="624">
        <v>2</v>
      </c>
      <c r="C54" s="624">
        <f t="shared" si="0"/>
        <v>787</v>
      </c>
      <c r="D54" s="625">
        <f t="shared" si="0"/>
        <v>7392302458.1499996</v>
      </c>
      <c r="E54" s="621"/>
      <c r="H54" s="13"/>
      <c r="I54" s="13"/>
      <c r="L54" s="24"/>
      <c r="M54" s="20"/>
      <c r="P54" s="24"/>
    </row>
    <row r="55" spans="1:16" ht="15" customHeight="1" x14ac:dyDescent="0.2">
      <c r="A55" s="16"/>
      <c r="B55" s="624">
        <v>3</v>
      </c>
      <c r="C55" s="624">
        <f t="shared" si="0"/>
        <v>938</v>
      </c>
      <c r="D55" s="625">
        <f t="shared" si="0"/>
        <v>8314532845.1599998</v>
      </c>
      <c r="E55" s="621"/>
      <c r="H55" s="13"/>
      <c r="I55" s="13"/>
      <c r="L55" s="24"/>
      <c r="M55" s="20"/>
      <c r="P55" s="24"/>
    </row>
    <row r="56" spans="1:16" ht="15" customHeight="1" x14ac:dyDescent="0.2">
      <c r="A56" s="16"/>
      <c r="B56" s="624">
        <v>4</v>
      </c>
      <c r="C56" s="624">
        <f t="shared" ref="C56:D58" si="1">+C18</f>
        <v>460</v>
      </c>
      <c r="D56" s="625">
        <f t="shared" si="1"/>
        <v>3673096000</v>
      </c>
      <c r="E56" s="621"/>
      <c r="H56" s="13"/>
      <c r="I56" s="13"/>
      <c r="L56" s="24"/>
      <c r="M56" s="20"/>
      <c r="P56" s="24"/>
    </row>
    <row r="57" spans="1:16" ht="15" customHeight="1" x14ac:dyDescent="0.2">
      <c r="A57" s="16"/>
      <c r="B57" s="624">
        <v>5</v>
      </c>
      <c r="C57" s="624">
        <f t="shared" si="1"/>
        <v>339</v>
      </c>
      <c r="D57" s="625">
        <f t="shared" si="1"/>
        <v>2407527000</v>
      </c>
      <c r="E57" s="621"/>
      <c r="H57" s="13"/>
      <c r="I57" s="13"/>
      <c r="L57" s="24"/>
      <c r="M57" s="20"/>
      <c r="P57" s="24"/>
    </row>
    <row r="58" spans="1:16" ht="15" customHeight="1" x14ac:dyDescent="0.2">
      <c r="A58" s="16"/>
      <c r="B58" s="624">
        <v>6</v>
      </c>
      <c r="C58" s="624">
        <f t="shared" si="1"/>
        <v>142</v>
      </c>
      <c r="D58" s="625">
        <f t="shared" si="1"/>
        <v>898199000</v>
      </c>
      <c r="H58" s="13"/>
      <c r="I58" s="13"/>
      <c r="L58" s="24"/>
      <c r="M58" s="20"/>
      <c r="P58" s="24"/>
    </row>
    <row r="59" spans="1:16" ht="15" customHeight="1" x14ac:dyDescent="0.2">
      <c r="A59" s="16"/>
      <c r="B59" s="765" t="s">
        <v>6</v>
      </c>
      <c r="C59" s="620">
        <f>SUM(C52:C58)</f>
        <v>10596</v>
      </c>
      <c r="D59" s="763">
        <f>SUM(D52:D58)</f>
        <v>134370879209.04019</v>
      </c>
      <c r="H59" s="13"/>
      <c r="I59" s="13"/>
      <c r="L59" s="24"/>
      <c r="M59" s="20"/>
      <c r="P59" s="24"/>
    </row>
    <row r="60" spans="1:16" ht="15" customHeight="1" x14ac:dyDescent="0.2">
      <c r="A60" s="16"/>
      <c r="B60" s="929" t="s">
        <v>527</v>
      </c>
      <c r="G60" s="20"/>
      <c r="H60" s="13"/>
      <c r="I60" s="13"/>
      <c r="J60" s="13"/>
    </row>
    <row r="61" spans="1:16" ht="15" customHeight="1" x14ac:dyDescent="0.2">
      <c r="A61" s="16"/>
      <c r="B61" s="629"/>
      <c r="C61" s="628"/>
      <c r="D61" s="628"/>
      <c r="E61" s="627"/>
      <c r="H61" s="13"/>
      <c r="I61" s="13"/>
      <c r="J61" s="13"/>
    </row>
    <row r="62" spans="1:16" ht="15" customHeight="1" x14ac:dyDescent="0.2">
      <c r="A62" s="16"/>
      <c r="B62" s="629"/>
      <c r="C62" s="628"/>
      <c r="D62" s="628"/>
      <c r="E62" s="627"/>
      <c r="G62" s="132"/>
    </row>
    <row r="63" spans="1:16" ht="15" customHeight="1" x14ac:dyDescent="0.2">
      <c r="A63" s="16"/>
      <c r="B63" s="629"/>
      <c r="C63" s="633"/>
      <c r="D63" s="633"/>
      <c r="E63" s="627"/>
      <c r="G63" s="338"/>
    </row>
    <row r="64" spans="1:16" ht="15" customHeight="1" x14ac:dyDescent="0.2">
      <c r="A64" s="16"/>
      <c r="B64" s="629"/>
      <c r="C64" s="630"/>
      <c r="D64" s="630"/>
      <c r="E64" s="896"/>
      <c r="I64" s="128"/>
    </row>
    <row r="65" spans="1:26" ht="15" customHeight="1" x14ac:dyDescent="0.2">
      <c r="A65" s="16"/>
      <c r="B65" s="629"/>
      <c r="C65" s="630"/>
      <c r="D65" s="630"/>
      <c r="E65" s="627"/>
      <c r="I65" s="128"/>
      <c r="Y65" s="343"/>
      <c r="Z65" s="340"/>
    </row>
    <row r="66" spans="1:26" ht="21.75" customHeight="1" x14ac:dyDescent="0.2">
      <c r="A66" s="16"/>
      <c r="B66" s="1812" t="s">
        <v>196</v>
      </c>
      <c r="C66" s="1812"/>
      <c r="D66" s="1812"/>
      <c r="E66" s="1722"/>
      <c r="Y66" s="343"/>
      <c r="Z66" s="340"/>
    </row>
    <row r="67" spans="1:26" ht="15" customHeight="1" x14ac:dyDescent="0.2">
      <c r="A67" s="16"/>
      <c r="B67" s="629"/>
      <c r="C67" s="630"/>
      <c r="D67" s="630"/>
      <c r="E67" s="627"/>
      <c r="I67" s="4"/>
      <c r="J67" s="4"/>
      <c r="X67" s="1813" t="s">
        <v>196</v>
      </c>
      <c r="Y67" s="1813"/>
      <c r="Z67" s="1813"/>
    </row>
    <row r="68" spans="1:26" ht="15" customHeight="1" x14ac:dyDescent="0.2">
      <c r="A68" s="16"/>
      <c r="B68" s="764" t="s">
        <v>67</v>
      </c>
      <c r="C68" s="622" t="s">
        <v>3</v>
      </c>
      <c r="D68" s="762" t="s">
        <v>117</v>
      </c>
      <c r="E68" s="807"/>
      <c r="G68" s="4"/>
      <c r="I68" s="4"/>
      <c r="L68" s="24"/>
      <c r="M68" s="20"/>
      <c r="P68" s="133"/>
      <c r="Q68" s="133"/>
      <c r="R68" s="133"/>
      <c r="S68" s="133"/>
      <c r="T68" s="133"/>
      <c r="U68" s="133"/>
      <c r="V68" s="343"/>
      <c r="W68" s="352" t="s">
        <v>63</v>
      </c>
      <c r="X68" s="353">
        <v>2907</v>
      </c>
      <c r="Y68" s="354">
        <v>44174027660.129997</v>
      </c>
    </row>
    <row r="69" spans="1:26" ht="14.25" customHeight="1" x14ac:dyDescent="0.2">
      <c r="A69" s="16"/>
      <c r="B69" s="634" t="s">
        <v>63</v>
      </c>
      <c r="C69" s="1508">
        <v>2907</v>
      </c>
      <c r="D69" s="625">
        <v>44174027660.129997</v>
      </c>
      <c r="E69" s="807"/>
      <c r="G69" s="4"/>
      <c r="I69" s="4"/>
      <c r="L69" s="24"/>
      <c r="M69" s="20"/>
      <c r="P69" s="133"/>
      <c r="Q69" s="133"/>
      <c r="R69" s="133"/>
      <c r="S69" s="133"/>
      <c r="T69" s="133"/>
      <c r="U69" s="133"/>
      <c r="V69" s="343"/>
      <c r="W69" s="352" t="s">
        <v>64</v>
      </c>
      <c r="X69" s="353">
        <v>3203</v>
      </c>
      <c r="Y69" s="354">
        <v>43477957353.699997</v>
      </c>
    </row>
    <row r="70" spans="1:26" ht="15" customHeight="1" x14ac:dyDescent="0.2">
      <c r="A70" s="16"/>
      <c r="B70" s="635" t="s">
        <v>64</v>
      </c>
      <c r="C70" s="1508">
        <v>3203</v>
      </c>
      <c r="D70" s="625">
        <v>43477957353.699997</v>
      </c>
      <c r="E70" s="807"/>
      <c r="G70" s="4"/>
      <c r="I70" s="4"/>
      <c r="L70" s="24"/>
      <c r="M70" s="20"/>
      <c r="P70" s="133"/>
      <c r="Q70" s="133"/>
      <c r="R70" s="133"/>
      <c r="S70" s="133"/>
      <c r="T70" s="133"/>
      <c r="U70" s="133"/>
      <c r="V70" s="343"/>
      <c r="W70" s="352" t="s">
        <v>65</v>
      </c>
      <c r="X70" s="353">
        <v>4486</v>
      </c>
      <c r="Y70" s="354">
        <v>46718894195.209999</v>
      </c>
    </row>
    <row r="71" spans="1:26" ht="15" customHeight="1" x14ac:dyDescent="0.2">
      <c r="A71" s="16"/>
      <c r="B71" s="635" t="s">
        <v>65</v>
      </c>
      <c r="C71" s="1508">
        <v>4486</v>
      </c>
      <c r="D71" s="625">
        <v>46718894195.209999</v>
      </c>
      <c r="E71" s="807"/>
      <c r="G71" s="4"/>
      <c r="I71" s="4"/>
      <c r="L71" s="24"/>
      <c r="M71" s="20"/>
      <c r="P71" s="25"/>
      <c r="Q71" s="25"/>
      <c r="R71" s="25"/>
      <c r="S71" s="25"/>
      <c r="T71" s="25"/>
      <c r="U71" s="25"/>
      <c r="V71" s="350"/>
      <c r="W71" s="345" t="s">
        <v>29</v>
      </c>
      <c r="X71" s="346">
        <f>SUM(X68:X70)</f>
        <v>10596</v>
      </c>
      <c r="Y71" s="347">
        <f>SUM(Y68:Y70)</f>
        <v>134370879209.03998</v>
      </c>
    </row>
    <row r="72" spans="1:26" ht="15" customHeight="1" x14ac:dyDescent="0.2">
      <c r="A72" s="16"/>
      <c r="B72" s="766" t="s">
        <v>6</v>
      </c>
      <c r="C72" s="620">
        <f>SUM(C69:C71)</f>
        <v>10596</v>
      </c>
      <c r="D72" s="763">
        <f>SUM(D69:D71)</f>
        <v>134370879209.03998</v>
      </c>
      <c r="E72" s="807"/>
      <c r="G72" s="4"/>
      <c r="I72" s="4"/>
      <c r="L72" s="24"/>
      <c r="M72" s="20"/>
      <c r="N72" s="133"/>
      <c r="O72" s="24"/>
      <c r="P72" s="25"/>
      <c r="Q72" s="25"/>
      <c r="R72" s="25"/>
      <c r="S72" s="25"/>
      <c r="T72" s="25"/>
      <c r="U72" s="25"/>
      <c r="V72" s="340"/>
      <c r="W72" s="317"/>
      <c r="X72" s="341"/>
      <c r="Y72" s="340"/>
    </row>
    <row r="73" spans="1:26" ht="15" customHeight="1" x14ac:dyDescent="0.2">
      <c r="A73" s="16"/>
      <c r="B73" s="929" t="s">
        <v>527</v>
      </c>
      <c r="C73" s="852"/>
      <c r="D73" s="930"/>
      <c r="E73" s="807"/>
      <c r="G73" s="4"/>
      <c r="I73" s="4"/>
      <c r="L73" s="24"/>
      <c r="M73" s="20"/>
      <c r="N73" s="133"/>
      <c r="O73" s="24"/>
      <c r="P73" s="25"/>
      <c r="Q73" s="25"/>
      <c r="R73" s="25"/>
      <c r="S73" s="25"/>
      <c r="T73" s="25"/>
      <c r="U73" s="25"/>
      <c r="V73" s="340"/>
      <c r="W73" s="317"/>
      <c r="X73" s="341"/>
      <c r="Y73" s="340"/>
    </row>
    <row r="74" spans="1:26" ht="15" customHeight="1" x14ac:dyDescent="0.2">
      <c r="A74" s="16"/>
      <c r="B74" s="807" t="s">
        <v>66</v>
      </c>
      <c r="C74" s="636"/>
      <c r="D74" s="636"/>
      <c r="E74" s="637"/>
      <c r="F74" s="12"/>
      <c r="G74" s="20"/>
      <c r="I74" s="4"/>
      <c r="J74" s="4"/>
      <c r="Q74" s="25"/>
      <c r="R74" s="25"/>
      <c r="S74" s="25"/>
      <c r="T74" s="25"/>
      <c r="U74" s="25"/>
      <c r="V74" s="25"/>
      <c r="Y74" s="341"/>
      <c r="Z74" s="340"/>
    </row>
    <row r="75" spans="1:26" ht="15" customHeight="1" x14ac:dyDescent="0.2">
      <c r="A75" s="16"/>
      <c r="F75" s="12"/>
      <c r="G75" s="20"/>
      <c r="I75" s="4"/>
      <c r="J75" s="4"/>
      <c r="Q75" s="25"/>
      <c r="R75" s="25"/>
      <c r="S75" s="25"/>
      <c r="T75" s="25"/>
      <c r="U75" s="25"/>
      <c r="V75" s="25"/>
      <c r="Y75" s="341"/>
      <c r="Z75" s="340"/>
    </row>
    <row r="76" spans="1:26" ht="15" customHeight="1" x14ac:dyDescent="0.2">
      <c r="A76" s="16"/>
      <c r="B76" s="2093" t="s">
        <v>613</v>
      </c>
      <c r="C76" s="2094"/>
      <c r="D76" s="2095"/>
      <c r="E76" s="2097"/>
      <c r="F76" s="12"/>
      <c r="G76" s="134"/>
      <c r="I76" s="4"/>
      <c r="J76" s="4"/>
      <c r="Q76" s="25"/>
      <c r="R76" s="25"/>
      <c r="S76" s="25"/>
      <c r="T76" s="25"/>
      <c r="U76" s="25"/>
      <c r="V76" s="25"/>
      <c r="Y76" s="341"/>
      <c r="Z76" s="340"/>
    </row>
    <row r="77" spans="1:26" ht="15" customHeight="1" x14ac:dyDescent="0.2">
      <c r="A77" s="16"/>
      <c r="B77" s="931" t="s">
        <v>63</v>
      </c>
      <c r="C77" s="2096" t="s">
        <v>614</v>
      </c>
      <c r="D77" s="2096"/>
      <c r="E77" s="2098"/>
      <c r="G77" s="20"/>
      <c r="H77" s="20"/>
      <c r="Q77" s="25"/>
      <c r="R77" s="25"/>
      <c r="S77" s="25"/>
      <c r="T77" s="25"/>
      <c r="U77" s="25"/>
      <c r="V77" s="25"/>
      <c r="X77" s="355"/>
      <c r="Y77" s="341"/>
      <c r="Z77" s="340"/>
    </row>
    <row r="78" spans="1:26" ht="39" customHeight="1" x14ac:dyDescent="0.2">
      <c r="A78" s="16"/>
      <c r="B78" s="2102" t="s">
        <v>64</v>
      </c>
      <c r="C78" s="2103" t="s">
        <v>615</v>
      </c>
      <c r="D78" s="2103"/>
      <c r="E78" s="2099"/>
      <c r="G78" s="20"/>
      <c r="H78" s="20"/>
      <c r="Q78" s="25"/>
      <c r="R78" s="25"/>
      <c r="S78" s="25"/>
      <c r="T78" s="25"/>
      <c r="U78" s="25"/>
      <c r="V78" s="25"/>
      <c r="Y78" s="341"/>
      <c r="Z78" s="340"/>
    </row>
    <row r="79" spans="1:26" ht="69" customHeight="1" x14ac:dyDescent="0.2">
      <c r="A79" s="16"/>
      <c r="B79" s="2102" t="s">
        <v>65</v>
      </c>
      <c r="C79" s="2103" t="s">
        <v>616</v>
      </c>
      <c r="D79" s="2103"/>
      <c r="E79" s="2100"/>
      <c r="G79" s="20"/>
      <c r="H79" s="20"/>
      <c r="Q79" s="25"/>
      <c r="R79" s="25"/>
      <c r="S79" s="25"/>
      <c r="T79" s="25"/>
      <c r="U79" s="25"/>
      <c r="V79" s="25"/>
      <c r="Y79" s="341"/>
      <c r="Z79" s="340"/>
    </row>
    <row r="80" spans="1:26" x14ac:dyDescent="0.2">
      <c r="A80" s="16"/>
      <c r="E80" s="2101"/>
      <c r="G80" s="20"/>
      <c r="H80" s="20"/>
      <c r="Q80" s="25"/>
      <c r="R80" s="25"/>
      <c r="S80" s="25"/>
      <c r="T80" s="25"/>
      <c r="U80" s="25"/>
      <c r="V80" s="25"/>
      <c r="Y80" s="341"/>
      <c r="Z80" s="340"/>
    </row>
    <row r="81" spans="1:25" x14ac:dyDescent="0.2">
      <c r="A81" s="16"/>
      <c r="G81" s="20"/>
      <c r="H81" s="20"/>
      <c r="Q81" s="25"/>
      <c r="R81" s="25"/>
      <c r="S81" s="25"/>
      <c r="T81" s="25"/>
      <c r="U81" s="25"/>
      <c r="V81" s="25"/>
      <c r="Y81" s="341"/>
    </row>
    <row r="82" spans="1:25" ht="15" customHeight="1" x14ac:dyDescent="0.2">
      <c r="A82" s="16"/>
      <c r="G82" s="20"/>
      <c r="H82" s="20"/>
      <c r="X82" s="340"/>
    </row>
    <row r="83" spans="1:25" ht="26.25" customHeight="1" x14ac:dyDescent="0.2">
      <c r="A83" s="30"/>
      <c r="B83" s="1812" t="s">
        <v>198</v>
      </c>
      <c r="C83" s="1812"/>
      <c r="D83" s="1812"/>
      <c r="E83" s="1722"/>
      <c r="G83" s="37"/>
      <c r="H83" s="20"/>
      <c r="X83" s="340"/>
    </row>
    <row r="84" spans="1:25" x14ac:dyDescent="0.2">
      <c r="A84" s="30"/>
      <c r="B84" s="638"/>
      <c r="C84" s="639"/>
      <c r="D84" s="639"/>
      <c r="G84" s="37"/>
      <c r="H84" s="20"/>
    </row>
    <row r="85" spans="1:25" ht="23.25" customHeight="1" x14ac:dyDescent="0.2">
      <c r="A85" s="16"/>
      <c r="B85" s="799" t="s">
        <v>197</v>
      </c>
      <c r="C85" s="622" t="s">
        <v>3</v>
      </c>
      <c r="D85" s="762" t="s">
        <v>117</v>
      </c>
      <c r="G85" s="20"/>
      <c r="H85" s="20"/>
      <c r="L85" s="24"/>
      <c r="M85" s="20"/>
      <c r="P85" s="24"/>
      <c r="V85" s="340"/>
      <c r="W85" s="1814" t="s">
        <v>198</v>
      </c>
      <c r="X85" s="1814"/>
      <c r="Y85" s="1814"/>
    </row>
    <row r="86" spans="1:25" ht="30" customHeight="1" x14ac:dyDescent="0.2">
      <c r="A86" s="16"/>
      <c r="B86" s="640" t="s">
        <v>129</v>
      </c>
      <c r="C86" s="631">
        <f t="shared" ref="C86:C92" si="2">+X87</f>
        <v>720</v>
      </c>
      <c r="D86" s="625">
        <f>+Y87/1000000</f>
        <v>5913.2879999999996</v>
      </c>
      <c r="G86" s="20"/>
      <c r="H86" s="20"/>
      <c r="L86" s="24"/>
      <c r="M86" s="20"/>
      <c r="P86" s="24"/>
      <c r="V86" s="340"/>
      <c r="W86" s="429" t="s">
        <v>10</v>
      </c>
      <c r="X86" s="430" t="s">
        <v>5</v>
      </c>
      <c r="Y86" s="429" t="s">
        <v>4</v>
      </c>
    </row>
    <row r="87" spans="1:25" ht="30" customHeight="1" x14ac:dyDescent="0.25">
      <c r="A87" s="16"/>
      <c r="B87" s="631" t="s">
        <v>130</v>
      </c>
      <c r="C87" s="631">
        <f t="shared" si="2"/>
        <v>791</v>
      </c>
      <c r="D87" s="625">
        <f t="shared" ref="D87:D92" si="3">+Y88/1000000</f>
        <v>7124.9250000000002</v>
      </c>
      <c r="G87" s="20"/>
      <c r="H87" s="20"/>
      <c r="L87" s="24"/>
      <c r="M87" s="20"/>
      <c r="P87" s="24"/>
      <c r="V87" s="340"/>
      <c r="W87" s="532" t="s">
        <v>129</v>
      </c>
      <c r="X87" s="533">
        <v>720</v>
      </c>
      <c r="Y87" s="534">
        <v>5913288000</v>
      </c>
    </row>
    <row r="88" spans="1:25" ht="30" customHeight="1" x14ac:dyDescent="0.25">
      <c r="B88" s="640" t="s">
        <v>14</v>
      </c>
      <c r="C88" s="631">
        <f t="shared" si="2"/>
        <v>1027</v>
      </c>
      <c r="D88" s="625">
        <f t="shared" si="3"/>
        <v>9621.259</v>
      </c>
      <c r="G88" s="20"/>
      <c r="H88" s="20"/>
      <c r="L88" s="24"/>
      <c r="M88" s="20"/>
      <c r="P88" s="24"/>
      <c r="V88" s="340"/>
      <c r="W88" s="532" t="s">
        <v>130</v>
      </c>
      <c r="X88" s="533">
        <v>791</v>
      </c>
      <c r="Y88" s="534">
        <v>7124925000</v>
      </c>
    </row>
    <row r="89" spans="1:25" ht="30" customHeight="1" x14ac:dyDescent="0.25">
      <c r="A89" s="16"/>
      <c r="B89" s="631" t="s">
        <v>15</v>
      </c>
      <c r="C89" s="631">
        <f t="shared" si="2"/>
        <v>502</v>
      </c>
      <c r="D89" s="625">
        <f t="shared" si="3"/>
        <v>4670.75</v>
      </c>
      <c r="G89" s="20"/>
      <c r="H89" s="20"/>
      <c r="L89" s="24"/>
      <c r="M89" s="20"/>
      <c r="P89" s="24"/>
      <c r="V89" s="340"/>
      <c r="W89" s="532" t="s">
        <v>14</v>
      </c>
      <c r="X89" s="533">
        <v>1027</v>
      </c>
      <c r="Y89" s="534">
        <v>9621259000</v>
      </c>
    </row>
    <row r="90" spans="1:25" ht="30" customHeight="1" x14ac:dyDescent="0.25">
      <c r="A90" s="16"/>
      <c r="B90" s="640" t="s">
        <v>16</v>
      </c>
      <c r="C90" s="631">
        <f t="shared" si="2"/>
        <v>1700</v>
      </c>
      <c r="D90" s="625">
        <f t="shared" si="3"/>
        <v>15971.905000000001</v>
      </c>
      <c r="G90" s="20"/>
      <c r="H90" s="20"/>
      <c r="L90" s="24"/>
      <c r="M90" s="20"/>
      <c r="P90" s="24"/>
      <c r="V90" s="340"/>
      <c r="W90" s="532" t="s">
        <v>15</v>
      </c>
      <c r="X90" s="533">
        <v>502</v>
      </c>
      <c r="Y90" s="534">
        <v>4670750000</v>
      </c>
    </row>
    <row r="91" spans="1:25" ht="30" customHeight="1" x14ac:dyDescent="0.25">
      <c r="A91" s="16"/>
      <c r="B91" s="631" t="s">
        <v>18</v>
      </c>
      <c r="C91" s="631">
        <f t="shared" si="2"/>
        <v>1334</v>
      </c>
      <c r="D91" s="625">
        <f t="shared" si="3"/>
        <v>12456.323</v>
      </c>
      <c r="G91" s="20"/>
      <c r="H91" s="20"/>
      <c r="L91" s="24"/>
      <c r="M91" s="20"/>
      <c r="P91" s="24"/>
      <c r="V91" s="340"/>
      <c r="W91" s="532" t="s">
        <v>16</v>
      </c>
      <c r="X91" s="533">
        <v>1700</v>
      </c>
      <c r="Y91" s="534">
        <v>15971905000</v>
      </c>
    </row>
    <row r="92" spans="1:25" ht="30" customHeight="1" x14ac:dyDescent="0.25">
      <c r="A92" s="16"/>
      <c r="B92" s="640" t="s">
        <v>17</v>
      </c>
      <c r="C92" s="631">
        <f t="shared" si="2"/>
        <v>1886</v>
      </c>
      <c r="D92" s="625">
        <f t="shared" si="3"/>
        <v>17724.406999999999</v>
      </c>
      <c r="G92" s="20"/>
      <c r="H92" s="20"/>
      <c r="L92" s="24"/>
      <c r="M92" s="20"/>
      <c r="P92" s="24"/>
      <c r="V92" s="340"/>
      <c r="W92" s="532" t="s">
        <v>18</v>
      </c>
      <c r="X92" s="533">
        <v>1334</v>
      </c>
      <c r="Y92" s="534">
        <v>12456323000</v>
      </c>
    </row>
    <row r="93" spans="1:25" x14ac:dyDescent="0.25">
      <c r="A93" s="16"/>
      <c r="B93" s="767" t="s">
        <v>6</v>
      </c>
      <c r="C93" s="620">
        <f>SUM(C86:C92)</f>
        <v>7960</v>
      </c>
      <c r="D93" s="763">
        <f>SUM(D86:D92)</f>
        <v>73482.856999999989</v>
      </c>
      <c r="G93" s="20"/>
      <c r="H93" s="20"/>
      <c r="L93" s="24"/>
      <c r="M93" s="20"/>
      <c r="P93" s="24"/>
      <c r="V93" s="340"/>
      <c r="W93" s="532" t="s">
        <v>17</v>
      </c>
      <c r="X93" s="533">
        <v>1886</v>
      </c>
      <c r="Y93" s="534">
        <v>17724407000</v>
      </c>
    </row>
    <row r="94" spans="1:25" x14ac:dyDescent="0.2">
      <c r="A94" s="16"/>
      <c r="G94" s="20"/>
      <c r="H94" s="20"/>
      <c r="W94" s="431"/>
      <c r="X94" s="433">
        <f>SUM(X87:X93)</f>
        <v>7960</v>
      </c>
      <c r="Y94" s="432">
        <f>SUM(Y87:Y93)</f>
        <v>73482857000</v>
      </c>
    </row>
    <row r="95" spans="1:25" x14ac:dyDescent="0.2">
      <c r="A95" s="16"/>
      <c r="G95" s="20"/>
      <c r="H95" s="20"/>
    </row>
    <row r="96" spans="1:25" x14ac:dyDescent="0.2">
      <c r="A96" s="30"/>
      <c r="B96" s="638"/>
      <c r="C96" s="639"/>
      <c r="D96" s="639"/>
      <c r="G96" s="37"/>
      <c r="H96" s="37"/>
      <c r="I96" s="37"/>
      <c r="J96" s="37"/>
    </row>
    <row r="97" spans="1:28" ht="27" customHeight="1" x14ac:dyDescent="0.2">
      <c r="A97" s="30"/>
      <c r="B97" s="1812" t="s">
        <v>199</v>
      </c>
      <c r="C97" s="1812"/>
      <c r="D97" s="1812"/>
      <c r="E97" s="1722"/>
      <c r="G97" s="37"/>
      <c r="H97" s="37"/>
      <c r="I97" s="37"/>
      <c r="J97" s="37"/>
      <c r="W97" s="1815" t="s">
        <v>199</v>
      </c>
      <c r="X97" s="1815"/>
      <c r="Y97" s="1815"/>
      <c r="AA97" s="20"/>
    </row>
    <row r="98" spans="1:28" ht="12.75" customHeight="1" x14ac:dyDescent="0.2">
      <c r="A98" s="30"/>
      <c r="B98" s="638"/>
      <c r="C98" s="639"/>
      <c r="D98" s="1506"/>
      <c r="G98" s="37"/>
      <c r="H98" s="37"/>
      <c r="I98" s="37"/>
      <c r="J98" s="37"/>
      <c r="W98" s="1815"/>
      <c r="X98" s="1815"/>
      <c r="Y98" s="1815"/>
      <c r="AA98" s="20"/>
    </row>
    <row r="99" spans="1:28" ht="31.5" customHeight="1" x14ac:dyDescent="0.2">
      <c r="A99" s="16"/>
      <c r="B99" s="799" t="s">
        <v>133</v>
      </c>
      <c r="C99" s="622" t="s">
        <v>3</v>
      </c>
      <c r="D99" s="762" t="s">
        <v>117</v>
      </c>
      <c r="F99" s="37"/>
      <c r="G99" s="37"/>
      <c r="H99" s="37"/>
      <c r="I99" s="37"/>
      <c r="L99" s="24"/>
      <c r="M99" s="20"/>
      <c r="P99" s="24"/>
      <c r="V99" s="340"/>
      <c r="W99" s="434" t="s">
        <v>10</v>
      </c>
      <c r="X99" s="437" t="s">
        <v>5</v>
      </c>
      <c r="Y99" s="434" t="s">
        <v>4</v>
      </c>
      <c r="AA99" s="20"/>
      <c r="AB99" s="17"/>
    </row>
    <row r="100" spans="1:28" s="43" customFormat="1" ht="30" customHeight="1" x14ac:dyDescent="0.25">
      <c r="A100" s="40"/>
      <c r="B100" s="640" t="s">
        <v>129</v>
      </c>
      <c r="C100" s="631">
        <f t="shared" ref="C100:C106" si="4">+X100</f>
        <v>284</v>
      </c>
      <c r="D100" s="641">
        <f t="shared" ref="D100:D106" si="5">+Y100/1000000</f>
        <v>9992.6878088499998</v>
      </c>
      <c r="E100" s="631"/>
      <c r="F100" s="49"/>
      <c r="G100" s="49"/>
      <c r="H100" s="49"/>
      <c r="I100" s="49"/>
      <c r="L100" s="50"/>
      <c r="P100" s="50"/>
      <c r="Q100" s="50"/>
      <c r="R100" s="50"/>
      <c r="S100" s="50"/>
      <c r="T100" s="50"/>
      <c r="U100" s="50"/>
      <c r="V100" s="311"/>
      <c r="W100" s="532" t="s">
        <v>129</v>
      </c>
      <c r="X100" s="533">
        <v>284</v>
      </c>
      <c r="Y100" s="534">
        <v>9992687808.8500004</v>
      </c>
      <c r="Z100" s="310"/>
      <c r="AA100" s="20"/>
      <c r="AB100" s="17"/>
    </row>
    <row r="101" spans="1:28" s="43" customFormat="1" ht="30" customHeight="1" x14ac:dyDescent="0.25">
      <c r="A101" s="40"/>
      <c r="B101" s="631" t="s">
        <v>130</v>
      </c>
      <c r="C101" s="631">
        <f t="shared" si="4"/>
        <v>446</v>
      </c>
      <c r="D101" s="641">
        <f>+Y101/1000000</f>
        <v>11152.124288819998</v>
      </c>
      <c r="E101" s="631"/>
      <c r="F101" s="49"/>
      <c r="G101" s="49"/>
      <c r="H101" s="49"/>
      <c r="I101" s="49"/>
      <c r="L101" s="50"/>
      <c r="P101" s="50"/>
      <c r="Q101" s="50"/>
      <c r="R101" s="50"/>
      <c r="S101" s="50"/>
      <c r="T101" s="50"/>
      <c r="U101" s="50"/>
      <c r="V101" s="311"/>
      <c r="W101" s="532" t="s">
        <v>130</v>
      </c>
      <c r="X101" s="533">
        <v>446</v>
      </c>
      <c r="Y101" s="534">
        <v>11152124288.819998</v>
      </c>
      <c r="Z101" s="310"/>
      <c r="AA101" s="20"/>
      <c r="AB101" s="17"/>
    </row>
    <row r="102" spans="1:28" s="43" customFormat="1" ht="30" customHeight="1" x14ac:dyDescent="0.25">
      <c r="B102" s="640" t="s">
        <v>14</v>
      </c>
      <c r="C102" s="631">
        <f t="shared" si="4"/>
        <v>261</v>
      </c>
      <c r="D102" s="641">
        <f t="shared" si="5"/>
        <v>6632.6350010900005</v>
      </c>
      <c r="E102" s="631"/>
      <c r="F102" s="49"/>
      <c r="G102" s="49"/>
      <c r="H102" s="49"/>
      <c r="I102" s="49"/>
      <c r="L102" s="50"/>
      <c r="P102" s="50"/>
      <c r="Q102" s="50"/>
      <c r="R102" s="50"/>
      <c r="S102" s="50"/>
      <c r="T102" s="50"/>
      <c r="U102" s="50"/>
      <c r="V102" s="311"/>
      <c r="W102" s="532" t="s">
        <v>14</v>
      </c>
      <c r="X102" s="533">
        <v>261</v>
      </c>
      <c r="Y102" s="534">
        <v>6632635001.0900002</v>
      </c>
      <c r="Z102" s="310"/>
      <c r="AA102" s="20"/>
      <c r="AB102" s="17"/>
    </row>
    <row r="103" spans="1:28" s="43" customFormat="1" ht="30" customHeight="1" x14ac:dyDescent="0.25">
      <c r="A103" s="40"/>
      <c r="B103" s="631" t="s">
        <v>15</v>
      </c>
      <c r="C103" s="631">
        <f t="shared" si="4"/>
        <v>295</v>
      </c>
      <c r="D103" s="641">
        <f t="shared" si="5"/>
        <v>7435.84256104</v>
      </c>
      <c r="E103" s="631"/>
      <c r="F103" s="49"/>
      <c r="G103" s="49"/>
      <c r="H103" s="49"/>
      <c r="I103" s="49"/>
      <c r="L103" s="50"/>
      <c r="P103" s="50"/>
      <c r="Q103" s="50"/>
      <c r="R103" s="50"/>
      <c r="S103" s="50"/>
      <c r="T103" s="50"/>
      <c r="U103" s="50"/>
      <c r="V103" s="311"/>
      <c r="W103" s="532" t="s">
        <v>15</v>
      </c>
      <c r="X103" s="533">
        <v>295</v>
      </c>
      <c r="Y103" s="534">
        <v>7435842561.04</v>
      </c>
      <c r="Z103" s="310"/>
      <c r="AA103" s="20"/>
      <c r="AB103" s="17"/>
    </row>
    <row r="104" spans="1:28" s="43" customFormat="1" ht="30" customHeight="1" x14ac:dyDescent="0.25">
      <c r="A104" s="40"/>
      <c r="B104" s="640" t="s">
        <v>16</v>
      </c>
      <c r="C104" s="631">
        <f t="shared" si="4"/>
        <v>348</v>
      </c>
      <c r="D104" s="641">
        <f t="shared" si="5"/>
        <v>6030.5012806099994</v>
      </c>
      <c r="E104" s="631"/>
      <c r="F104" s="49"/>
      <c r="G104" s="49"/>
      <c r="H104" s="49"/>
      <c r="I104" s="49"/>
      <c r="L104" s="50"/>
      <c r="P104" s="50"/>
      <c r="Q104" s="50"/>
      <c r="R104" s="50"/>
      <c r="S104" s="50"/>
      <c r="T104" s="50"/>
      <c r="U104" s="50"/>
      <c r="V104" s="311"/>
      <c r="W104" s="532" t="s">
        <v>16</v>
      </c>
      <c r="X104" s="533">
        <v>348</v>
      </c>
      <c r="Y104" s="534">
        <v>6030501280.6099997</v>
      </c>
      <c r="Z104" s="310"/>
      <c r="AA104" s="20"/>
      <c r="AB104" s="17"/>
    </row>
    <row r="105" spans="1:28" s="43" customFormat="1" ht="30" customHeight="1" x14ac:dyDescent="0.25">
      <c r="A105" s="40"/>
      <c r="B105" s="631" t="s">
        <v>18</v>
      </c>
      <c r="C105" s="631">
        <f t="shared" si="4"/>
        <v>632</v>
      </c>
      <c r="D105" s="641">
        <f t="shared" si="5"/>
        <v>12185.315093059999</v>
      </c>
      <c r="E105" s="631"/>
      <c r="F105" s="49"/>
      <c r="G105" s="49"/>
      <c r="H105" s="49"/>
      <c r="I105" s="49"/>
      <c r="L105" s="50"/>
      <c r="P105" s="50"/>
      <c r="Q105" s="50"/>
      <c r="R105" s="50"/>
      <c r="S105" s="50"/>
      <c r="T105" s="50"/>
      <c r="U105" s="50"/>
      <c r="V105" s="311"/>
      <c r="W105" s="532" t="s">
        <v>18</v>
      </c>
      <c r="X105" s="533">
        <v>632</v>
      </c>
      <c r="Y105" s="534">
        <v>12185315093.059999</v>
      </c>
      <c r="Z105" s="310"/>
      <c r="AA105" s="20"/>
      <c r="AB105" s="17"/>
    </row>
    <row r="106" spans="1:28" s="43" customFormat="1" ht="30" customHeight="1" x14ac:dyDescent="0.25">
      <c r="A106" s="40"/>
      <c r="B106" s="640" t="s">
        <v>17</v>
      </c>
      <c r="C106" s="631">
        <f t="shared" si="4"/>
        <v>370</v>
      </c>
      <c r="D106" s="641">
        <f t="shared" si="5"/>
        <v>7458.9161755699997</v>
      </c>
      <c r="E106" s="631"/>
      <c r="F106" s="49"/>
      <c r="G106" s="49"/>
      <c r="H106" s="49"/>
      <c r="I106" s="49"/>
      <c r="L106" s="50"/>
      <c r="P106" s="50"/>
      <c r="Q106" s="50"/>
      <c r="R106" s="50"/>
      <c r="S106" s="50"/>
      <c r="T106" s="50"/>
      <c r="U106" s="50"/>
      <c r="V106" s="311"/>
      <c r="W106" s="532" t="s">
        <v>17</v>
      </c>
      <c r="X106" s="533">
        <v>370</v>
      </c>
      <c r="Y106" s="534">
        <v>7458916175.5699997</v>
      </c>
      <c r="Z106" s="310"/>
      <c r="AA106" s="20"/>
      <c r="AB106" s="17"/>
    </row>
    <row r="107" spans="1:28" x14ac:dyDescent="0.2">
      <c r="A107" s="16"/>
      <c r="B107" s="767" t="s">
        <v>6</v>
      </c>
      <c r="C107" s="620">
        <f>SUM(C100:C106)</f>
        <v>2636</v>
      </c>
      <c r="D107" s="763">
        <f>SUM(D100:D106)</f>
        <v>60888.022209039998</v>
      </c>
      <c r="F107" s="37"/>
      <c r="G107" s="37"/>
      <c r="H107" s="37"/>
      <c r="I107" s="37"/>
      <c r="L107" s="24"/>
      <c r="M107" s="20"/>
      <c r="P107" s="24"/>
      <c r="V107" s="340"/>
      <c r="W107" s="431" t="s">
        <v>6</v>
      </c>
      <c r="X107" s="435">
        <f>SUM(X100:X106)</f>
        <v>2636</v>
      </c>
      <c r="Y107" s="436">
        <f>SUM(Y100:Y106)</f>
        <v>60888022209.039993</v>
      </c>
      <c r="AA107" s="20"/>
      <c r="AB107" s="17"/>
    </row>
    <row r="108" spans="1:28" x14ac:dyDescent="0.2">
      <c r="A108" s="16"/>
      <c r="C108" s="642"/>
      <c r="D108" s="642"/>
      <c r="E108" s="643"/>
      <c r="G108" s="37"/>
      <c r="H108" s="37"/>
      <c r="I108" s="37"/>
      <c r="J108" s="37"/>
      <c r="Z108" s="340"/>
    </row>
    <row r="109" spans="1:28" x14ac:dyDescent="0.2">
      <c r="A109" s="30"/>
      <c r="B109" s="638"/>
      <c r="C109" s="639"/>
      <c r="D109" s="639"/>
      <c r="E109" s="644"/>
      <c r="G109" s="37"/>
      <c r="H109" s="37"/>
      <c r="I109" s="37"/>
      <c r="J109" s="37"/>
      <c r="Z109" s="340"/>
    </row>
    <row r="110" spans="1:28" ht="12.75" customHeight="1" x14ac:dyDescent="0.2">
      <c r="A110" s="30"/>
      <c r="C110" s="2"/>
      <c r="D110" s="2"/>
      <c r="G110" s="37"/>
      <c r="H110" s="37"/>
      <c r="I110" s="37"/>
      <c r="J110" s="37"/>
      <c r="Z110" s="340"/>
    </row>
    <row r="111" spans="1:28" ht="26.25" customHeight="1" x14ac:dyDescent="0.2">
      <c r="A111" s="30"/>
      <c r="B111" s="1812" t="s">
        <v>200</v>
      </c>
      <c r="C111" s="1812"/>
      <c r="D111" s="1812"/>
      <c r="E111" s="1722"/>
      <c r="G111" s="37"/>
      <c r="H111" s="37"/>
      <c r="I111" s="37"/>
      <c r="J111" s="37"/>
      <c r="Z111" s="340"/>
    </row>
    <row r="112" spans="1:28" x14ac:dyDescent="0.2">
      <c r="A112" s="16"/>
      <c r="B112" s="123"/>
      <c r="G112" s="37"/>
      <c r="H112" s="37"/>
      <c r="I112" s="37"/>
      <c r="J112" s="37"/>
      <c r="Z112" s="340"/>
    </row>
    <row r="113" spans="1:25" ht="15" customHeight="1" x14ac:dyDescent="0.2">
      <c r="A113" s="16"/>
      <c r="B113" s="768" t="s">
        <v>134</v>
      </c>
      <c r="C113" s="622" t="s">
        <v>3</v>
      </c>
      <c r="D113" s="762" t="s">
        <v>117</v>
      </c>
      <c r="G113" s="37"/>
      <c r="H113" s="37"/>
      <c r="I113" s="37"/>
      <c r="L113" s="24"/>
      <c r="M113" s="20"/>
      <c r="P113" s="24"/>
      <c r="V113" s="340"/>
      <c r="W113" s="317"/>
      <c r="Y113" s="340"/>
    </row>
    <row r="114" spans="1:25" s="43" customFormat="1" ht="30" customHeight="1" x14ac:dyDescent="0.2">
      <c r="A114" s="40"/>
      <c r="B114" s="640" t="s">
        <v>129</v>
      </c>
      <c r="C114" s="631">
        <f>+C86+C100</f>
        <v>1004</v>
      </c>
      <c r="D114" s="641">
        <f>+D86+D100</f>
        <v>15905.975808849998</v>
      </c>
      <c r="E114" s="631"/>
      <c r="G114" s="49"/>
      <c r="H114" s="49"/>
      <c r="I114" s="49"/>
      <c r="L114" s="50"/>
      <c r="P114" s="50"/>
      <c r="Q114" s="50"/>
      <c r="R114" s="50"/>
      <c r="S114" s="50"/>
      <c r="T114" s="50"/>
      <c r="U114" s="50"/>
      <c r="V114" s="311"/>
      <c r="W114" s="310"/>
      <c r="X114" s="310"/>
      <c r="Y114" s="311"/>
    </row>
    <row r="115" spans="1:25" s="43" customFormat="1" ht="30" customHeight="1" x14ac:dyDescent="0.2">
      <c r="A115" s="40"/>
      <c r="B115" s="631" t="s">
        <v>130</v>
      </c>
      <c r="C115" s="631">
        <f t="shared" ref="C115:C120" si="6">+C87+C101</f>
        <v>1237</v>
      </c>
      <c r="D115" s="641">
        <f t="shared" ref="D115:D120" si="7">+D87+D101</f>
        <v>18277.049288819999</v>
      </c>
      <c r="E115" s="631"/>
      <c r="G115" s="49"/>
      <c r="H115" s="49"/>
      <c r="I115" s="49"/>
      <c r="L115" s="50"/>
      <c r="N115" s="20"/>
      <c r="P115" s="50"/>
      <c r="Q115" s="50"/>
      <c r="R115" s="50"/>
      <c r="S115" s="50"/>
      <c r="T115" s="50"/>
      <c r="U115" s="50"/>
      <c r="V115" s="311"/>
      <c r="W115" s="310"/>
      <c r="X115" s="310"/>
      <c r="Y115" s="311"/>
    </row>
    <row r="116" spans="1:25" s="43" customFormat="1" ht="30" customHeight="1" x14ac:dyDescent="0.2">
      <c r="B116" s="640" t="s">
        <v>14</v>
      </c>
      <c r="C116" s="631">
        <f>+C88+C102</f>
        <v>1288</v>
      </c>
      <c r="D116" s="641">
        <f t="shared" si="7"/>
        <v>16253.894001090001</v>
      </c>
      <c r="E116" s="631"/>
      <c r="G116" s="49"/>
      <c r="H116" s="49"/>
      <c r="I116" s="49"/>
      <c r="L116" s="50"/>
      <c r="N116" s="748"/>
      <c r="P116" s="50"/>
      <c r="Q116" s="50"/>
      <c r="R116" s="50"/>
      <c r="S116" s="50"/>
      <c r="T116" s="50"/>
      <c r="U116" s="50"/>
      <c r="V116" s="311"/>
      <c r="W116" s="310"/>
      <c r="X116" s="310"/>
      <c r="Y116" s="311"/>
    </row>
    <row r="117" spans="1:25" s="43" customFormat="1" ht="30" customHeight="1" x14ac:dyDescent="0.2">
      <c r="A117" s="40"/>
      <c r="B117" s="631" t="s">
        <v>15</v>
      </c>
      <c r="C117" s="631">
        <f t="shared" si="6"/>
        <v>797</v>
      </c>
      <c r="D117" s="641">
        <f t="shared" si="7"/>
        <v>12106.592561040001</v>
      </c>
      <c r="E117" s="631"/>
      <c r="G117" s="49"/>
      <c r="H117" s="49"/>
      <c r="I117" s="49"/>
      <c r="L117" s="50"/>
      <c r="P117" s="50"/>
      <c r="Q117" s="50"/>
      <c r="R117" s="50"/>
      <c r="S117" s="50"/>
      <c r="T117" s="50"/>
      <c r="U117" s="50"/>
      <c r="V117" s="311"/>
      <c r="W117" s="310"/>
      <c r="X117" s="310"/>
      <c r="Y117" s="311"/>
    </row>
    <row r="118" spans="1:25" s="43" customFormat="1" ht="30" customHeight="1" x14ac:dyDescent="0.2">
      <c r="A118" s="40"/>
      <c r="B118" s="640" t="s">
        <v>16</v>
      </c>
      <c r="C118" s="631">
        <f t="shared" si="6"/>
        <v>2048</v>
      </c>
      <c r="D118" s="641">
        <f t="shared" si="7"/>
        <v>22002.406280610001</v>
      </c>
      <c r="E118" s="631"/>
      <c r="G118" s="49"/>
      <c r="H118" s="49"/>
      <c r="I118" s="49"/>
      <c r="L118" s="50"/>
      <c r="P118" s="50"/>
      <c r="Q118" s="50"/>
      <c r="R118" s="50"/>
      <c r="S118" s="50"/>
      <c r="T118" s="50"/>
      <c r="U118" s="50"/>
      <c r="V118" s="311"/>
      <c r="W118" s="310"/>
      <c r="X118" s="310"/>
      <c r="Y118" s="311"/>
    </row>
    <row r="119" spans="1:25" s="43" customFormat="1" ht="30" customHeight="1" x14ac:dyDescent="0.2">
      <c r="A119" s="40"/>
      <c r="B119" s="631" t="s">
        <v>18</v>
      </c>
      <c r="C119" s="631">
        <f t="shared" si="6"/>
        <v>1966</v>
      </c>
      <c r="D119" s="641">
        <f t="shared" si="7"/>
        <v>24641.638093059999</v>
      </c>
      <c r="E119" s="631"/>
      <c r="G119" s="49"/>
      <c r="H119" s="49"/>
      <c r="I119" s="49"/>
      <c r="L119" s="50"/>
      <c r="P119" s="50"/>
      <c r="Q119" s="50"/>
      <c r="R119" s="50"/>
      <c r="S119" s="50"/>
      <c r="T119" s="50"/>
      <c r="U119" s="50"/>
      <c r="V119" s="311"/>
      <c r="W119" s="310"/>
      <c r="X119" s="310"/>
      <c r="Y119" s="311"/>
    </row>
    <row r="120" spans="1:25" s="43" customFormat="1" ht="30" customHeight="1" x14ac:dyDescent="0.2">
      <c r="A120" s="40"/>
      <c r="B120" s="640" t="s">
        <v>17</v>
      </c>
      <c r="C120" s="631">
        <f t="shared" si="6"/>
        <v>2256</v>
      </c>
      <c r="D120" s="641">
        <f t="shared" si="7"/>
        <v>25183.32317557</v>
      </c>
      <c r="E120" s="631"/>
      <c r="G120" s="49"/>
      <c r="H120" s="49"/>
      <c r="I120" s="49"/>
      <c r="L120" s="50"/>
      <c r="P120" s="50"/>
      <c r="Q120" s="50"/>
      <c r="R120" s="50"/>
      <c r="S120" s="50"/>
      <c r="T120" s="50"/>
      <c r="U120" s="50"/>
      <c r="V120" s="311"/>
      <c r="W120" s="310"/>
      <c r="X120" s="310"/>
      <c r="Y120" s="311"/>
    </row>
    <row r="121" spans="1:25" s="43" customFormat="1" x14ac:dyDescent="0.2">
      <c r="A121" s="40"/>
      <c r="B121" s="769" t="s">
        <v>6</v>
      </c>
      <c r="C121" s="620">
        <f>SUM(C114:C120)</f>
        <v>10596</v>
      </c>
      <c r="D121" s="763">
        <f>SUM(D114:D120)</f>
        <v>134370.87920903999</v>
      </c>
      <c r="E121" s="631"/>
      <c r="G121" s="49"/>
      <c r="H121" s="49"/>
      <c r="I121" s="49"/>
      <c r="L121" s="50"/>
      <c r="P121" s="50"/>
      <c r="Q121" s="50"/>
      <c r="R121" s="50"/>
      <c r="S121" s="50"/>
      <c r="T121" s="50"/>
      <c r="U121" s="50"/>
      <c r="V121" s="311"/>
      <c r="W121" s="310"/>
      <c r="X121" s="310"/>
      <c r="Y121" s="311"/>
    </row>
    <row r="122" spans="1:25" ht="15" customHeight="1" x14ac:dyDescent="0.2">
      <c r="A122" s="16"/>
      <c r="C122" s="642"/>
      <c r="D122" s="642"/>
      <c r="E122" s="643"/>
      <c r="G122" s="20"/>
      <c r="H122" s="37"/>
      <c r="I122" s="37"/>
      <c r="J122" s="37"/>
      <c r="Q122" s="117"/>
      <c r="R122" s="117"/>
      <c r="S122" s="117"/>
      <c r="T122" s="117"/>
      <c r="U122" s="117"/>
      <c r="V122" s="117"/>
      <c r="W122" s="311"/>
      <c r="X122" s="310"/>
      <c r="Y122" s="310"/>
    </row>
    <row r="123" spans="1:25" ht="15" customHeight="1" x14ac:dyDescent="0.2">
      <c r="A123" s="16"/>
      <c r="B123" s="645"/>
      <c r="C123" s="642"/>
      <c r="D123" s="642"/>
      <c r="E123" s="643"/>
      <c r="G123" s="20"/>
      <c r="H123" s="37"/>
      <c r="I123" s="37"/>
      <c r="J123" s="37"/>
      <c r="Q123" s="117"/>
      <c r="R123" s="117"/>
      <c r="S123" s="117"/>
      <c r="T123" s="117"/>
      <c r="U123" s="117"/>
      <c r="V123" s="117"/>
      <c r="W123" s="311"/>
      <c r="X123" s="310"/>
      <c r="Y123" s="310"/>
    </row>
    <row r="124" spans="1:25" ht="15" customHeight="1" x14ac:dyDescent="0.2">
      <c r="A124" s="16"/>
      <c r="G124" s="20"/>
      <c r="H124" s="37"/>
      <c r="I124" s="37"/>
      <c r="J124" s="37"/>
      <c r="W124" s="311"/>
      <c r="X124" s="310"/>
      <c r="Y124" s="310"/>
    </row>
    <row r="125" spans="1:25" ht="26.25" customHeight="1" x14ac:dyDescent="0.2">
      <c r="A125" s="30"/>
      <c r="B125" s="1812" t="s">
        <v>202</v>
      </c>
      <c r="C125" s="1812"/>
      <c r="D125" s="1812"/>
      <c r="E125" s="1722"/>
      <c r="H125" s="13"/>
      <c r="I125" s="13"/>
      <c r="J125" s="13"/>
      <c r="X125" s="340"/>
      <c r="Y125" s="340"/>
    </row>
    <row r="126" spans="1:25" x14ac:dyDescent="0.2">
      <c r="A126" s="16"/>
      <c r="H126" s="13"/>
      <c r="I126" s="13"/>
      <c r="J126" s="13"/>
      <c r="X126" s="340"/>
      <c r="Y126" s="340"/>
    </row>
    <row r="127" spans="1:25" ht="15" customHeight="1" x14ac:dyDescent="0.25">
      <c r="A127" s="16"/>
      <c r="B127" s="768" t="s">
        <v>19</v>
      </c>
      <c r="C127" s="622" t="s">
        <v>3</v>
      </c>
      <c r="D127" s="762" t="s">
        <v>117</v>
      </c>
      <c r="E127" s="645"/>
      <c r="F127" s="13"/>
      <c r="H127" s="13"/>
      <c r="I127" s="13"/>
      <c r="L127" s="24"/>
      <c r="M127" s="20"/>
      <c r="P127" s="24"/>
      <c r="V127" s="340"/>
      <c r="W127" s="682" t="s">
        <v>146</v>
      </c>
      <c r="X127" s="682" t="s">
        <v>5</v>
      </c>
      <c r="Y127" s="682" t="s">
        <v>49</v>
      </c>
    </row>
    <row r="128" spans="1:25" ht="30" customHeight="1" x14ac:dyDescent="0.25">
      <c r="A128" s="16"/>
      <c r="B128" s="646" t="s">
        <v>20</v>
      </c>
      <c r="C128" s="631">
        <f>X137</f>
        <v>2635</v>
      </c>
      <c r="D128" s="641">
        <f>Y137/1000000</f>
        <v>51945.745560379997</v>
      </c>
      <c r="E128" s="645"/>
      <c r="F128" s="13"/>
      <c r="H128" s="13"/>
      <c r="I128" s="13"/>
      <c r="L128" s="24"/>
      <c r="M128" s="20"/>
      <c r="N128" s="140"/>
      <c r="P128" s="24"/>
      <c r="V128" s="340"/>
      <c r="W128" s="588" t="s">
        <v>145</v>
      </c>
      <c r="X128" s="744">
        <v>628</v>
      </c>
      <c r="Y128" s="745">
        <v>5897669518.0100002</v>
      </c>
    </row>
    <row r="129" spans="1:28" s="43" customFormat="1" ht="30" customHeight="1" x14ac:dyDescent="0.25">
      <c r="A129" s="40"/>
      <c r="B129" s="646" t="s">
        <v>21</v>
      </c>
      <c r="C129" s="631">
        <f>X129</f>
        <v>6397</v>
      </c>
      <c r="D129" s="641">
        <f>Y129/1000000</f>
        <v>65805.583090750006</v>
      </c>
      <c r="E129" s="631"/>
      <c r="L129" s="50"/>
      <c r="N129" s="274"/>
      <c r="P129" s="50"/>
      <c r="Q129" s="50"/>
      <c r="R129" s="50"/>
      <c r="S129" s="50"/>
      <c r="T129" s="50"/>
      <c r="U129" s="50"/>
      <c r="V129" s="343"/>
      <c r="W129" s="588" t="s">
        <v>120</v>
      </c>
      <c r="X129" s="744">
        <v>6397</v>
      </c>
      <c r="Y129" s="745">
        <v>65805583090.75</v>
      </c>
      <c r="Z129" s="317"/>
      <c r="AA129" s="20"/>
      <c r="AB129" s="20"/>
    </row>
    <row r="130" spans="1:28" s="43" customFormat="1" ht="30" customHeight="1" x14ac:dyDescent="0.25">
      <c r="A130" s="40"/>
      <c r="B130" s="646" t="s">
        <v>22</v>
      </c>
      <c r="C130" s="631">
        <f>X132</f>
        <v>680</v>
      </c>
      <c r="D130" s="641">
        <f>Y132/1000000</f>
        <v>7715.4230218800003</v>
      </c>
      <c r="E130" s="631"/>
      <c r="L130" s="50"/>
      <c r="N130" s="274"/>
      <c r="P130" s="50"/>
      <c r="Q130" s="50"/>
      <c r="R130" s="50"/>
      <c r="S130" s="50"/>
      <c r="T130" s="50"/>
      <c r="U130" s="50"/>
      <c r="V130" s="343"/>
      <c r="W130" s="588" t="s">
        <v>313</v>
      </c>
      <c r="X130" s="744">
        <v>57</v>
      </c>
      <c r="Y130" s="745">
        <v>595394916.45000005</v>
      </c>
      <c r="Z130" s="317"/>
      <c r="AA130" s="20"/>
      <c r="AB130" s="20"/>
    </row>
    <row r="131" spans="1:28" s="43" customFormat="1" ht="30" customHeight="1" x14ac:dyDescent="0.25">
      <c r="A131" s="40"/>
      <c r="B131" s="646" t="s">
        <v>23</v>
      </c>
      <c r="C131" s="631">
        <f>X128</f>
        <v>628</v>
      </c>
      <c r="D131" s="641">
        <f>Y128/1000000</f>
        <v>5897.6695180100005</v>
      </c>
      <c r="E131" s="631"/>
      <c r="L131" s="50"/>
      <c r="N131" s="274"/>
      <c r="P131" s="50"/>
      <c r="Q131" s="50"/>
      <c r="R131" s="50"/>
      <c r="S131" s="50"/>
      <c r="T131" s="50"/>
      <c r="U131" s="50"/>
      <c r="V131" s="343"/>
      <c r="W131" s="588" t="s">
        <v>147</v>
      </c>
      <c r="X131" s="744">
        <v>185</v>
      </c>
      <c r="Y131" s="745">
        <v>2146390610.3699999</v>
      </c>
      <c r="Z131" s="317"/>
      <c r="AA131" s="20"/>
      <c r="AB131" s="20"/>
    </row>
    <row r="132" spans="1:28" s="43" customFormat="1" ht="30" customHeight="1" x14ac:dyDescent="0.25">
      <c r="A132" s="40"/>
      <c r="B132" s="646" t="s">
        <v>135</v>
      </c>
      <c r="C132" s="631">
        <f>X130+X131+X133+X134</f>
        <v>250</v>
      </c>
      <c r="D132" s="641">
        <f>(Y130+Y131+Y133+Y134)/1000000</f>
        <v>2975.7110180199998</v>
      </c>
      <c r="E132" s="631"/>
      <c r="L132" s="50"/>
      <c r="N132" s="204"/>
      <c r="P132" s="50"/>
      <c r="Q132" s="50"/>
      <c r="R132" s="50"/>
      <c r="S132" s="50"/>
      <c r="T132" s="50"/>
      <c r="U132" s="50"/>
      <c r="V132" s="343"/>
      <c r="W132" s="588" t="s">
        <v>121</v>
      </c>
      <c r="X132" s="744">
        <v>680</v>
      </c>
      <c r="Y132" s="745">
        <v>7715423021.8800001</v>
      </c>
      <c r="Z132" s="317"/>
      <c r="AA132" s="20"/>
      <c r="AB132" s="20"/>
    </row>
    <row r="133" spans="1:28" s="43" customFormat="1" x14ac:dyDescent="0.25">
      <c r="A133" s="40"/>
      <c r="B133" s="646" t="s">
        <v>1403</v>
      </c>
      <c r="C133" s="631">
        <f>X136</f>
        <v>5</v>
      </c>
      <c r="D133" s="641">
        <f>Y136/1000000</f>
        <v>25.474</v>
      </c>
      <c r="E133" s="631"/>
      <c r="L133" s="50"/>
      <c r="N133" s="50"/>
      <c r="P133" s="50"/>
      <c r="Q133" s="50"/>
      <c r="R133" s="50"/>
      <c r="S133" s="50"/>
      <c r="T133" s="50"/>
      <c r="U133" s="50"/>
      <c r="V133" s="343"/>
      <c r="W133" s="588" t="s">
        <v>154</v>
      </c>
      <c r="X133" s="744">
        <v>6</v>
      </c>
      <c r="Y133" s="745">
        <v>184602306.09</v>
      </c>
      <c r="Z133" s="317"/>
      <c r="AA133" s="20"/>
      <c r="AB133" s="20"/>
    </row>
    <row r="134" spans="1:28" s="43" customFormat="1" ht="30" customHeight="1" x14ac:dyDescent="0.25">
      <c r="A134" s="40"/>
      <c r="B134" s="646" t="s">
        <v>297</v>
      </c>
      <c r="C134" s="631">
        <f>X135</f>
        <v>1</v>
      </c>
      <c r="D134" s="641">
        <f>Y135/1000000</f>
        <v>5.2729999999999997</v>
      </c>
      <c r="E134" s="631"/>
      <c r="L134" s="50"/>
      <c r="N134" s="274"/>
      <c r="P134" s="50"/>
      <c r="Q134" s="50"/>
      <c r="R134" s="50"/>
      <c r="S134" s="50"/>
      <c r="T134" s="50"/>
      <c r="U134" s="50"/>
      <c r="V134" s="343"/>
      <c r="W134" s="1459" t="s">
        <v>1237</v>
      </c>
      <c r="X134" s="744">
        <v>2</v>
      </c>
      <c r="Y134" s="745">
        <v>49323185.109999999</v>
      </c>
      <c r="Z134" s="317"/>
      <c r="AA134" s="20"/>
      <c r="AB134" s="20"/>
    </row>
    <row r="135" spans="1:28" s="43" customFormat="1" ht="15" customHeight="1" x14ac:dyDescent="0.25">
      <c r="A135" s="40"/>
      <c r="B135" s="770" t="s">
        <v>6</v>
      </c>
      <c r="C135" s="647">
        <f>C128+C129+C130+C131+C132+C133+C134</f>
        <v>10596</v>
      </c>
      <c r="D135" s="771">
        <f>SUM(D128:D134)</f>
        <v>134370.87920903997</v>
      </c>
      <c r="E135" s="631"/>
      <c r="L135" s="50"/>
      <c r="P135" s="50"/>
      <c r="Q135" s="50"/>
      <c r="R135" s="50"/>
      <c r="S135" s="50"/>
      <c r="T135" s="50"/>
      <c r="U135" s="50"/>
      <c r="V135" s="343"/>
      <c r="W135" s="1459" t="s">
        <v>1238</v>
      </c>
      <c r="X135" s="744">
        <v>1</v>
      </c>
      <c r="Y135" s="745">
        <v>5273000</v>
      </c>
      <c r="Z135" s="317"/>
      <c r="AA135" s="20"/>
      <c r="AB135" s="20"/>
    </row>
    <row r="136" spans="1:28" ht="15" customHeight="1" x14ac:dyDescent="0.25">
      <c r="A136" s="16"/>
      <c r="E136" s="839"/>
      <c r="F136" s="13"/>
      <c r="H136" s="13"/>
      <c r="I136" s="13"/>
      <c r="J136" s="13"/>
      <c r="W136" s="1509" t="s">
        <v>1403</v>
      </c>
      <c r="X136" s="1510">
        <v>5</v>
      </c>
      <c r="Y136" s="1511">
        <v>25474000</v>
      </c>
    </row>
    <row r="137" spans="1:28" ht="15" customHeight="1" x14ac:dyDescent="0.25">
      <c r="A137" s="16"/>
      <c r="G137" s="338"/>
      <c r="H137" s="13"/>
      <c r="I137" s="13"/>
      <c r="J137" s="13"/>
      <c r="Q137" s="25"/>
      <c r="R137" s="25"/>
      <c r="S137" s="25"/>
      <c r="T137" s="25"/>
      <c r="U137" s="25"/>
      <c r="V137" s="25"/>
      <c r="W137" s="588" t="s">
        <v>125</v>
      </c>
      <c r="X137" s="744">
        <v>2635</v>
      </c>
      <c r="Y137" s="745">
        <v>51945745560.379997</v>
      </c>
      <c r="Z137" s="356"/>
    </row>
    <row r="138" spans="1:28" ht="15" customHeight="1" x14ac:dyDescent="0.25">
      <c r="A138" s="16"/>
      <c r="H138" s="13"/>
      <c r="I138" s="13"/>
      <c r="J138" s="13"/>
      <c r="W138" s="588" t="s">
        <v>6</v>
      </c>
      <c r="X138" s="744">
        <f>SUM(X128:X137)</f>
        <v>10596</v>
      </c>
      <c r="Y138" s="745">
        <f>SUM(Y128:Y137)</f>
        <v>134370879209.03998</v>
      </c>
      <c r="Z138" s="356"/>
    </row>
    <row r="139" spans="1:28" ht="21" customHeight="1" x14ac:dyDescent="0.2">
      <c r="A139" s="30"/>
      <c r="B139" s="1812" t="s">
        <v>203</v>
      </c>
      <c r="C139" s="1812"/>
      <c r="D139" s="1812"/>
      <c r="E139" s="1722"/>
      <c r="H139" s="13"/>
      <c r="I139" s="13"/>
      <c r="J139" s="13"/>
      <c r="X139" s="340"/>
      <c r="Y139" s="340"/>
      <c r="Z139" s="356"/>
    </row>
    <row r="140" spans="1:28" x14ac:dyDescent="0.2">
      <c r="A140" s="16"/>
      <c r="H140" s="13"/>
      <c r="I140" s="13"/>
      <c r="J140" s="13"/>
      <c r="X140" s="356"/>
      <c r="Y140" s="356"/>
      <c r="Z140" s="356"/>
    </row>
    <row r="141" spans="1:28" ht="15" customHeight="1" x14ac:dyDescent="0.2">
      <c r="A141" s="16"/>
      <c r="B141" s="768" t="s">
        <v>24</v>
      </c>
      <c r="C141" s="622" t="s">
        <v>3</v>
      </c>
      <c r="D141" s="772" t="s">
        <v>117</v>
      </c>
      <c r="F141" s="13"/>
      <c r="H141" s="13"/>
      <c r="I141" s="13"/>
      <c r="L141" s="24"/>
      <c r="M141" s="20"/>
      <c r="P141" s="24"/>
      <c r="V141" s="340"/>
      <c r="X141" s="356"/>
      <c r="Y141" s="356"/>
      <c r="AA141" s="20"/>
      <c r="AB141" s="17"/>
    </row>
    <row r="142" spans="1:28" ht="24.75" customHeight="1" x14ac:dyDescent="0.2">
      <c r="A142" s="16"/>
      <c r="B142" s="648" t="s">
        <v>26</v>
      </c>
      <c r="C142" s="631">
        <f t="shared" ref="C142:D144" si="8">X147</f>
        <v>6743</v>
      </c>
      <c r="D142" s="641">
        <f>Y147</f>
        <v>89387902244.929993</v>
      </c>
      <c r="F142" s="13"/>
      <c r="H142" s="13"/>
      <c r="I142" s="13"/>
      <c r="L142" s="24"/>
      <c r="M142" s="20"/>
      <c r="P142" s="24"/>
      <c r="V142" s="340"/>
      <c r="X142" s="356"/>
      <c r="Y142" s="356"/>
      <c r="AA142" s="20"/>
    </row>
    <row r="143" spans="1:28" ht="23.25" customHeight="1" x14ac:dyDescent="0.2">
      <c r="A143" s="16"/>
      <c r="B143" s="648" t="s">
        <v>512</v>
      </c>
      <c r="C143" s="631">
        <f t="shared" si="8"/>
        <v>91</v>
      </c>
      <c r="D143" s="641">
        <f>Y148</f>
        <v>1006509175.67</v>
      </c>
      <c r="F143" s="13"/>
      <c r="H143" s="13"/>
      <c r="I143" s="13"/>
      <c r="L143" s="24"/>
      <c r="M143" s="20"/>
      <c r="O143" s="6"/>
      <c r="P143" s="24"/>
      <c r="V143" s="340"/>
      <c r="X143" s="356"/>
      <c r="Y143" s="356"/>
      <c r="AA143" s="20"/>
    </row>
    <row r="144" spans="1:28" ht="23.25" customHeight="1" x14ac:dyDescent="0.2">
      <c r="A144" s="16"/>
      <c r="B144" s="648" t="s">
        <v>27</v>
      </c>
      <c r="C144" s="631">
        <f t="shared" si="8"/>
        <v>3762</v>
      </c>
      <c r="D144" s="641">
        <f t="shared" si="8"/>
        <v>43976467788.440002</v>
      </c>
      <c r="F144" s="13"/>
      <c r="H144" s="13"/>
      <c r="I144" s="13"/>
      <c r="L144" s="24"/>
      <c r="M144" s="20"/>
      <c r="O144" s="24"/>
      <c r="P144" s="18"/>
      <c r="Q144" s="18"/>
      <c r="R144" s="18"/>
      <c r="S144" s="18"/>
      <c r="T144" s="18"/>
      <c r="U144" s="18"/>
      <c r="V144" s="343"/>
      <c r="W144" s="317"/>
      <c r="Y144" s="340"/>
      <c r="AA144" s="20"/>
    </row>
    <row r="145" spans="1:28" hidden="1" x14ac:dyDescent="0.2">
      <c r="A145" s="16"/>
      <c r="B145" s="648" t="s">
        <v>204</v>
      </c>
      <c r="C145" s="631">
        <v>0</v>
      </c>
      <c r="D145" s="641">
        <v>0</v>
      </c>
      <c r="F145" s="13"/>
      <c r="H145" s="13"/>
      <c r="I145" s="13"/>
      <c r="L145" s="24"/>
      <c r="M145" s="20"/>
      <c r="O145" s="133"/>
      <c r="P145" s="18"/>
      <c r="Q145" s="18"/>
      <c r="R145" s="18"/>
      <c r="S145" s="18"/>
      <c r="T145" s="18"/>
      <c r="U145" s="18"/>
      <c r="V145" s="343"/>
      <c r="W145" s="356"/>
      <c r="X145" s="356"/>
      <c r="Y145" s="356"/>
      <c r="AA145" s="20"/>
      <c r="AB145" s="6"/>
    </row>
    <row r="146" spans="1:28" ht="15" customHeight="1" x14ac:dyDescent="0.25">
      <c r="A146" s="16"/>
      <c r="B146" s="768" t="s">
        <v>6</v>
      </c>
      <c r="C146" s="647">
        <f>SUM(C142:C145)</f>
        <v>10596</v>
      </c>
      <c r="D146" s="771">
        <f>SUM(D142:D145)</f>
        <v>134370879209.03999</v>
      </c>
      <c r="F146" s="13"/>
      <c r="H146" s="13"/>
      <c r="I146" s="13"/>
      <c r="L146" s="24"/>
      <c r="M146" s="20"/>
      <c r="O146" s="133"/>
      <c r="P146" s="18"/>
      <c r="Q146" s="18"/>
      <c r="R146" s="18"/>
      <c r="S146" s="18"/>
      <c r="T146" s="18"/>
      <c r="U146" s="18"/>
      <c r="V146" s="343"/>
      <c r="W146" s="682" t="s">
        <v>25</v>
      </c>
      <c r="X146" s="682" t="s">
        <v>332</v>
      </c>
      <c r="Y146" s="682" t="s">
        <v>49</v>
      </c>
      <c r="AA146" s="20"/>
      <c r="AB146" s="6"/>
    </row>
    <row r="147" spans="1:28" ht="15" customHeight="1" x14ac:dyDescent="0.25">
      <c r="A147" s="16"/>
      <c r="B147" s="929" t="s">
        <v>527</v>
      </c>
      <c r="C147" s="649"/>
      <c r="D147" s="649"/>
      <c r="E147" s="650"/>
      <c r="H147" s="13"/>
      <c r="I147" s="13"/>
      <c r="J147" s="13"/>
      <c r="W147" s="588" t="s">
        <v>116</v>
      </c>
      <c r="X147">
        <v>6743</v>
      </c>
      <c r="Y147" s="743">
        <v>89387902244.929993</v>
      </c>
      <c r="AB147" s="6"/>
    </row>
    <row r="148" spans="1:28" ht="15" customHeight="1" x14ac:dyDescent="0.25">
      <c r="A148" s="16"/>
      <c r="B148" s="1851"/>
      <c r="C148" s="1851"/>
      <c r="D148" s="1851"/>
      <c r="E148" s="1851"/>
      <c r="H148" s="13"/>
      <c r="I148" s="13"/>
      <c r="J148" s="13"/>
      <c r="W148" s="588" t="s">
        <v>489</v>
      </c>
      <c r="X148" s="744">
        <v>91</v>
      </c>
      <c r="Y148" s="745">
        <v>1006509175.67</v>
      </c>
      <c r="Z148" s="340"/>
    </row>
    <row r="149" spans="1:28" ht="29.1" customHeight="1" x14ac:dyDescent="0.2">
      <c r="A149" s="16"/>
      <c r="B149" s="1851"/>
      <c r="C149" s="1851"/>
      <c r="D149" s="1851"/>
      <c r="E149" s="1851"/>
      <c r="G149" s="136"/>
      <c r="H149" s="13"/>
      <c r="I149" s="13"/>
      <c r="J149" s="13"/>
      <c r="W149" s="420" t="s">
        <v>115</v>
      </c>
      <c r="X149" s="746">
        <v>3762</v>
      </c>
      <c r="Y149" s="747">
        <v>43976467788.440002</v>
      </c>
      <c r="AA149" s="322"/>
    </row>
    <row r="150" spans="1:28" ht="18" customHeight="1" x14ac:dyDescent="0.2">
      <c r="A150" s="16"/>
      <c r="B150" s="1851"/>
      <c r="C150" s="1851"/>
      <c r="D150" s="1851"/>
      <c r="E150" s="1851"/>
      <c r="H150" s="13"/>
      <c r="I150" s="13"/>
      <c r="J150" s="13"/>
      <c r="W150" s="419" t="s">
        <v>6</v>
      </c>
      <c r="X150" s="421">
        <f>SUM(X147:X149)</f>
        <v>10596</v>
      </c>
      <c r="Y150" s="422">
        <f>SUM(Y147:Y149)</f>
        <v>134370879209.03999</v>
      </c>
    </row>
    <row r="151" spans="1:28" ht="18" customHeight="1" x14ac:dyDescent="0.2">
      <c r="A151" s="16"/>
      <c r="E151" s="808"/>
      <c r="H151" s="13"/>
      <c r="I151" s="13"/>
      <c r="J151" s="13"/>
    </row>
    <row r="152" spans="1:28" ht="18" customHeight="1" x14ac:dyDescent="0.2">
      <c r="A152" s="16"/>
      <c r="B152" s="809"/>
      <c r="C152" s="810"/>
      <c r="D152" s="810"/>
      <c r="E152" s="637"/>
      <c r="I152" s="137"/>
      <c r="J152" s="135"/>
      <c r="W152" s="351"/>
    </row>
    <row r="153" spans="1:28" ht="18" customHeight="1" x14ac:dyDescent="0.2">
      <c r="A153" s="16"/>
      <c r="B153" s="809"/>
      <c r="C153" s="648"/>
      <c r="D153" s="648"/>
      <c r="E153" s="637"/>
      <c r="I153" s="137"/>
      <c r="J153" s="135"/>
    </row>
    <row r="154" spans="1:28" ht="18" customHeight="1" x14ac:dyDescent="0.2">
      <c r="A154" s="16"/>
      <c r="B154" s="809"/>
      <c r="C154" s="648"/>
      <c r="D154" s="648"/>
      <c r="E154" s="637"/>
      <c r="I154" s="137"/>
      <c r="J154" s="135"/>
    </row>
    <row r="155" spans="1:28" ht="18" customHeight="1" x14ac:dyDescent="0.2">
      <c r="A155" s="16"/>
      <c r="B155" s="809"/>
      <c r="C155" s="648"/>
      <c r="D155" s="648"/>
      <c r="E155" s="808"/>
      <c r="I155" s="137"/>
      <c r="J155" s="13"/>
    </row>
    <row r="156" spans="1:28" ht="26.25" customHeight="1" x14ac:dyDescent="0.2">
      <c r="A156" s="30"/>
      <c r="B156" s="1812" t="s">
        <v>283</v>
      </c>
      <c r="C156" s="1812"/>
      <c r="D156" s="1812"/>
      <c r="E156" s="1722"/>
      <c r="J156" s="13"/>
      <c r="Z156" s="340"/>
    </row>
    <row r="157" spans="1:28" ht="15" customHeight="1" x14ac:dyDescent="0.2">
      <c r="A157" s="16"/>
      <c r="E157" s="811"/>
      <c r="J157" s="13"/>
      <c r="Z157" s="452" t="s">
        <v>49</v>
      </c>
    </row>
    <row r="158" spans="1:28" ht="15" customHeight="1" x14ac:dyDescent="0.2">
      <c r="A158" s="30"/>
      <c r="B158" s="812" t="s">
        <v>156</v>
      </c>
      <c r="C158" s="813" t="s">
        <v>3</v>
      </c>
      <c r="D158" s="762" t="s">
        <v>117</v>
      </c>
      <c r="E158" s="2" t="s">
        <v>349</v>
      </c>
      <c r="G158" s="20"/>
      <c r="H158" s="20"/>
      <c r="I158" s="13"/>
      <c r="L158" s="24"/>
      <c r="M158" s="20"/>
      <c r="P158" s="24"/>
      <c r="V158" s="343"/>
      <c r="AA158" s="20"/>
    </row>
    <row r="159" spans="1:28" ht="28.5" customHeight="1" x14ac:dyDescent="0.2">
      <c r="A159" s="16"/>
      <c r="B159" s="814" t="s">
        <v>152</v>
      </c>
      <c r="C159" s="631">
        <f t="shared" ref="C159:D161" si="9">X160</f>
        <v>5528</v>
      </c>
      <c r="D159" s="641">
        <f t="shared" si="9"/>
        <v>65962805801.840302</v>
      </c>
      <c r="G159" s="20"/>
      <c r="H159" s="20"/>
      <c r="I159" s="13"/>
      <c r="L159" s="24"/>
      <c r="M159" s="20"/>
      <c r="P159" s="24"/>
      <c r="V159" s="343"/>
      <c r="W159" s="357"/>
      <c r="X159" s="450" t="s">
        <v>67</v>
      </c>
      <c r="Y159" s="451" t="s">
        <v>68</v>
      </c>
      <c r="AA159" s="20"/>
    </row>
    <row r="160" spans="1:28" s="43" customFormat="1" ht="28.5" customHeight="1" x14ac:dyDescent="0.2">
      <c r="A160" s="40"/>
      <c r="B160" s="814" t="s">
        <v>153</v>
      </c>
      <c r="C160" s="631">
        <f t="shared" si="9"/>
        <v>4210</v>
      </c>
      <c r="D160" s="641">
        <f t="shared" si="9"/>
        <v>55509029325.420052</v>
      </c>
      <c r="E160" s="631"/>
      <c r="L160" s="50"/>
      <c r="P160" s="50"/>
      <c r="Q160" s="50"/>
      <c r="R160" s="50"/>
      <c r="S160" s="50"/>
      <c r="T160" s="50"/>
      <c r="U160" s="50"/>
      <c r="V160" s="343"/>
      <c r="W160" s="518" t="s">
        <v>337</v>
      </c>
      <c r="X160">
        <v>5528</v>
      </c>
      <c r="Y160">
        <v>65962805801.840302</v>
      </c>
      <c r="Z160" s="310"/>
      <c r="AA160" s="20"/>
      <c r="AB160" s="20"/>
    </row>
    <row r="161" spans="1:33" s="43" customFormat="1" ht="29.25" customHeight="1" x14ac:dyDescent="0.2">
      <c r="A161" s="40"/>
      <c r="B161" s="814" t="s">
        <v>151</v>
      </c>
      <c r="C161" s="631">
        <f t="shared" si="9"/>
        <v>858</v>
      </c>
      <c r="D161" s="641">
        <f t="shared" si="9"/>
        <v>12899044081.78002</v>
      </c>
      <c r="E161" s="631"/>
      <c r="L161" s="50"/>
      <c r="P161" s="50"/>
      <c r="Q161" s="50"/>
      <c r="R161" s="50"/>
      <c r="S161" s="50"/>
      <c r="T161" s="50"/>
      <c r="U161" s="50"/>
      <c r="V161" s="343"/>
      <c r="W161" s="518" t="s">
        <v>338</v>
      </c>
      <c r="X161">
        <v>4210</v>
      </c>
      <c r="Y161">
        <v>55509029325.420052</v>
      </c>
      <c r="Z161" s="310"/>
      <c r="AA161" s="20"/>
      <c r="AB161" s="20"/>
      <c r="AC161" s="20"/>
    </row>
    <row r="162" spans="1:33" s="43" customFormat="1" hidden="1" x14ac:dyDescent="0.2">
      <c r="A162" s="40"/>
      <c r="B162" s="814" t="s">
        <v>205</v>
      </c>
      <c r="C162" s="631">
        <f>+X163</f>
        <v>0</v>
      </c>
      <c r="D162" s="641">
        <f>Y163</f>
        <v>0</v>
      </c>
      <c r="E162" s="631"/>
      <c r="L162" s="50"/>
      <c r="P162" s="50"/>
      <c r="Q162" s="50"/>
      <c r="R162" s="50"/>
      <c r="S162" s="50"/>
      <c r="T162" s="50"/>
      <c r="U162" s="50"/>
      <c r="V162" s="363"/>
      <c r="W162" s="518" t="s">
        <v>339</v>
      </c>
      <c r="X162">
        <v>858</v>
      </c>
      <c r="Y162">
        <v>12899044081.78002</v>
      </c>
      <c r="Z162" s="310"/>
      <c r="AA162" s="20"/>
      <c r="AB162" s="20"/>
      <c r="AC162" s="20"/>
    </row>
    <row r="163" spans="1:33" s="43" customFormat="1" x14ac:dyDescent="0.2">
      <c r="A163" s="40"/>
      <c r="B163" s="815" t="s">
        <v>6</v>
      </c>
      <c r="C163" s="816">
        <f>SUM(C159:C162)</f>
        <v>10596</v>
      </c>
      <c r="D163" s="771">
        <f>SUM(D159:D162)</f>
        <v>134370879209.04036</v>
      </c>
      <c r="E163" s="631"/>
      <c r="L163" s="50"/>
      <c r="P163" s="171"/>
      <c r="Q163" s="171"/>
      <c r="R163" s="171"/>
      <c r="S163" s="171"/>
      <c r="T163" s="171"/>
      <c r="U163" s="171"/>
      <c r="V163" s="363"/>
      <c r="W163" s="362" t="s">
        <v>205</v>
      </c>
      <c r="X163" s="456">
        <v>0</v>
      </c>
      <c r="Y163" s="364">
        <v>0</v>
      </c>
      <c r="Z163" s="310"/>
      <c r="AA163" s="20"/>
      <c r="AB163" s="20"/>
      <c r="AC163" s="20"/>
    </row>
    <row r="164" spans="1:33" ht="15" customHeight="1" x14ac:dyDescent="0.2">
      <c r="A164" s="16"/>
      <c r="C164" s="817"/>
      <c r="D164" s="817"/>
      <c r="E164" s="817"/>
      <c r="F164" s="102"/>
      <c r="G164" s="20"/>
      <c r="H164" s="20"/>
      <c r="J164" s="13"/>
      <c r="V164" s="363"/>
      <c r="W164" s="453" t="s">
        <v>6</v>
      </c>
      <c r="X164" s="454">
        <f>SUM(X160:X163)</f>
        <v>10596</v>
      </c>
      <c r="Y164" s="455">
        <f>SUM(Y160:Y163)</f>
        <v>134370879209.04036</v>
      </c>
      <c r="Z164" s="340"/>
    </row>
    <row r="165" spans="1:33" ht="15" customHeight="1" x14ac:dyDescent="0.2">
      <c r="A165" s="16"/>
      <c r="B165" s="1850" t="s">
        <v>526</v>
      </c>
      <c r="C165" s="1850"/>
      <c r="D165" s="1850"/>
      <c r="E165" s="1850"/>
      <c r="F165" s="102"/>
      <c r="G165" s="20"/>
      <c r="H165" s="20"/>
      <c r="J165" s="13"/>
      <c r="Z165" s="363"/>
    </row>
    <row r="166" spans="1:33" s="445" customFormat="1" ht="25.5" customHeight="1" x14ac:dyDescent="0.2">
      <c r="A166" s="443"/>
      <c r="F166" s="444"/>
      <c r="G166" s="444"/>
      <c r="H166" s="444"/>
      <c r="I166" s="444"/>
      <c r="J166" s="444"/>
      <c r="M166" s="446"/>
      <c r="Q166" s="446"/>
      <c r="R166" s="446"/>
      <c r="S166" s="446"/>
      <c r="T166" s="446"/>
      <c r="U166" s="446"/>
      <c r="V166" s="446"/>
      <c r="W166" s="363"/>
      <c r="X166" s="363"/>
      <c r="Y166" s="363"/>
      <c r="Z166" s="363"/>
      <c r="AA166" s="441"/>
    </row>
    <row r="167" spans="1:33" s="13" customFormat="1" ht="54" customHeight="1" x14ac:dyDescent="0.2">
      <c r="A167" s="438"/>
      <c r="B167" s="1850"/>
      <c r="C167" s="1850"/>
      <c r="D167" s="1850"/>
      <c r="E167" s="1850"/>
      <c r="F167" s="339"/>
      <c r="G167" s="339"/>
      <c r="H167" s="339"/>
      <c r="I167" s="339"/>
      <c r="J167" s="339"/>
      <c r="K167" s="339"/>
      <c r="L167" s="339"/>
      <c r="M167" s="459"/>
      <c r="Q167" s="439"/>
      <c r="R167" s="439"/>
      <c r="S167" s="439"/>
      <c r="T167" s="439"/>
      <c r="U167" s="439"/>
      <c r="V167" s="439"/>
      <c r="W167" s="363"/>
      <c r="X167" s="363"/>
      <c r="Y167" s="363"/>
      <c r="Z167" s="449"/>
      <c r="AA167" s="442"/>
    </row>
    <row r="168" spans="1:33" ht="23.25" customHeight="1" x14ac:dyDescent="0.2">
      <c r="A168" s="16"/>
      <c r="B168" s="817"/>
      <c r="C168" s="817"/>
      <c r="D168" s="817"/>
      <c r="E168" s="817"/>
      <c r="F168" s="448"/>
      <c r="G168" s="102"/>
      <c r="H168" s="339"/>
      <c r="I168" s="339"/>
      <c r="J168" s="339"/>
      <c r="K168" s="339"/>
      <c r="L168" s="339"/>
      <c r="M168" s="459"/>
      <c r="W168" s="357"/>
      <c r="X168" s="358"/>
      <c r="Y168" s="359"/>
      <c r="Z168" s="365"/>
    </row>
    <row r="169" spans="1:33" ht="26.25" customHeight="1" x14ac:dyDescent="0.2">
      <c r="A169" s="30"/>
      <c r="B169" s="1812" t="s">
        <v>284</v>
      </c>
      <c r="C169" s="1812"/>
      <c r="D169" s="1812"/>
      <c r="E169" s="1722"/>
      <c r="J169" s="15"/>
      <c r="W169" s="447"/>
      <c r="X169" s="441"/>
      <c r="Y169" s="441"/>
      <c r="Z169" s="366"/>
    </row>
    <row r="170" spans="1:33" ht="15" customHeight="1" x14ac:dyDescent="0.2">
      <c r="A170" s="16"/>
      <c r="E170" s="811"/>
      <c r="J170" s="15"/>
      <c r="W170" s="440"/>
      <c r="X170" s="442"/>
      <c r="Y170" s="442"/>
      <c r="Z170" s="366"/>
    </row>
    <row r="171" spans="1:33" ht="32.25" customHeight="1" x14ac:dyDescent="0.2">
      <c r="A171" s="16"/>
      <c r="B171" s="1468" t="s">
        <v>181</v>
      </c>
      <c r="C171" s="1827" t="s">
        <v>152</v>
      </c>
      <c r="D171" s="1827"/>
      <c r="E171" s="1827" t="s">
        <v>153</v>
      </c>
      <c r="F171" s="1827"/>
      <c r="G171" s="1827" t="s">
        <v>151</v>
      </c>
      <c r="H171" s="1827"/>
      <c r="I171" s="1827" t="s">
        <v>155</v>
      </c>
      <c r="J171" s="1827"/>
      <c r="K171" s="1827" t="s">
        <v>6</v>
      </c>
      <c r="L171" s="1827"/>
      <c r="M171" s="34"/>
      <c r="W171" s="357"/>
      <c r="X171" s="334"/>
      <c r="Y171" s="334"/>
      <c r="Z171" s="1820"/>
      <c r="AA171" s="1820"/>
      <c r="AB171" s="1817"/>
      <c r="AC171" s="1817"/>
      <c r="AD171" s="1817"/>
      <c r="AE171" s="1817"/>
      <c r="AF171" s="1819"/>
      <c r="AG171" s="1819"/>
    </row>
    <row r="172" spans="1:33" ht="15" customHeight="1" x14ac:dyDescent="0.2">
      <c r="A172" s="16"/>
      <c r="B172" s="1469" t="s">
        <v>19</v>
      </c>
      <c r="C172" s="1469" t="s">
        <v>68</v>
      </c>
      <c r="D172" s="1470" t="s">
        <v>49</v>
      </c>
      <c r="E172" s="1469" t="s">
        <v>68</v>
      </c>
      <c r="F172" s="1470" t="s">
        <v>49</v>
      </c>
      <c r="G172" s="1469" t="s">
        <v>68</v>
      </c>
      <c r="H172" s="1470" t="s">
        <v>49</v>
      </c>
      <c r="I172" s="1469" t="s">
        <v>68</v>
      </c>
      <c r="J172" s="1470" t="s">
        <v>49</v>
      </c>
      <c r="K172" s="1471" t="s">
        <v>68</v>
      </c>
      <c r="L172" s="1472" t="s">
        <v>371</v>
      </c>
      <c r="M172" s="20"/>
      <c r="P172" s="24"/>
      <c r="V172" s="368"/>
      <c r="W172" s="357"/>
      <c r="X172" s="366"/>
      <c r="Y172" s="366"/>
      <c r="Z172" s="369"/>
      <c r="AA172" s="225"/>
      <c r="AB172" s="226"/>
      <c r="AC172" s="225"/>
      <c r="AD172" s="226"/>
      <c r="AE172" s="227"/>
      <c r="AF172" s="228"/>
    </row>
    <row r="173" spans="1:33" s="34" customFormat="1" ht="31.5" customHeight="1" x14ac:dyDescent="0.2">
      <c r="A173" s="48"/>
      <c r="B173" s="1473" t="s">
        <v>182</v>
      </c>
      <c r="C173" s="1474">
        <v>146</v>
      </c>
      <c r="D173" s="1475">
        <v>1388.0114489800001</v>
      </c>
      <c r="E173" s="1476">
        <v>365</v>
      </c>
      <c r="F173" s="1477">
        <v>3420.1803298200007</v>
      </c>
      <c r="G173" s="1476">
        <v>117</v>
      </c>
      <c r="H173" s="1477">
        <v>1089.47773921</v>
      </c>
      <c r="I173" s="1476">
        <v>0</v>
      </c>
      <c r="J173" s="1478">
        <v>0</v>
      </c>
      <c r="K173" s="1474">
        <v>628</v>
      </c>
      <c r="L173" s="1479">
        <v>5897.6695180100014</v>
      </c>
      <c r="P173" s="139"/>
      <c r="Q173" s="139"/>
      <c r="R173" s="139"/>
      <c r="S173" s="139"/>
      <c r="T173" s="139"/>
      <c r="U173" s="139"/>
      <c r="V173" s="370"/>
      <c r="W173" s="357"/>
      <c r="X173" s="366"/>
      <c r="Y173" s="366"/>
      <c r="Z173" s="372"/>
      <c r="AA173" s="229"/>
      <c r="AB173" s="230"/>
      <c r="AC173" s="229"/>
      <c r="AD173" s="231"/>
      <c r="AE173" s="231"/>
      <c r="AF173" s="116"/>
      <c r="AG173" s="116"/>
    </row>
    <row r="174" spans="1:33" s="34" customFormat="1" ht="30" customHeight="1" x14ac:dyDescent="0.2">
      <c r="A174" s="48"/>
      <c r="B174" s="1473" t="s">
        <v>183</v>
      </c>
      <c r="C174" s="1474">
        <v>1369</v>
      </c>
      <c r="D174" s="1475">
        <v>23136.870119720035</v>
      </c>
      <c r="E174" s="1476">
        <v>1096</v>
      </c>
      <c r="F174" s="1477">
        <v>24525.506791560041</v>
      </c>
      <c r="G174" s="1476">
        <v>170</v>
      </c>
      <c r="H174" s="1477">
        <v>4283.3686490999971</v>
      </c>
      <c r="I174" s="1476">
        <v>0</v>
      </c>
      <c r="J174" s="1478">
        <v>0</v>
      </c>
      <c r="K174" s="1474">
        <v>2635</v>
      </c>
      <c r="L174" s="1479">
        <v>51945.745560380077</v>
      </c>
      <c r="P174" s="139"/>
      <c r="Q174" s="139"/>
      <c r="R174" s="139"/>
      <c r="S174" s="139"/>
      <c r="T174" s="139"/>
      <c r="U174" s="139"/>
      <c r="V174" s="370"/>
      <c r="W174" s="367"/>
      <c r="X174" s="1820"/>
      <c r="Y174" s="1820"/>
      <c r="Z174" s="372"/>
      <c r="AA174" s="229"/>
      <c r="AB174" s="230"/>
      <c r="AC174" s="229"/>
      <c r="AD174" s="231"/>
      <c r="AE174" s="231"/>
      <c r="AF174" s="116"/>
      <c r="AG174" s="116"/>
    </row>
    <row r="175" spans="1:33" s="34" customFormat="1" ht="45" customHeight="1" x14ac:dyDescent="0.2">
      <c r="A175" s="48"/>
      <c r="B175" s="1473" t="s">
        <v>306</v>
      </c>
      <c r="C175" s="1474">
        <v>1</v>
      </c>
      <c r="D175" s="1475">
        <v>29.26086914</v>
      </c>
      <c r="E175" s="1476">
        <v>3</v>
      </c>
      <c r="F175" s="1477">
        <v>92.90954567</v>
      </c>
      <c r="G175" s="1476">
        <v>2</v>
      </c>
      <c r="H175" s="1477">
        <v>62.431891280000002</v>
      </c>
      <c r="I175" s="1476">
        <v>0</v>
      </c>
      <c r="J175" s="1478">
        <v>0</v>
      </c>
      <c r="K175" s="1474">
        <v>6</v>
      </c>
      <c r="L175" s="1479">
        <v>184.60230609000001</v>
      </c>
      <c r="N175" s="203"/>
      <c r="P175" s="139"/>
      <c r="Q175" s="139"/>
      <c r="R175" s="139"/>
      <c r="S175" s="139"/>
      <c r="T175" s="139"/>
      <c r="U175" s="139"/>
      <c r="V175" s="370"/>
      <c r="W175" s="368"/>
      <c r="X175" s="369"/>
      <c r="Y175" s="368"/>
      <c r="Z175" s="372"/>
      <c r="AA175" s="229"/>
      <c r="AB175" s="230"/>
      <c r="AC175" s="229"/>
      <c r="AD175" s="231"/>
      <c r="AE175" s="231"/>
      <c r="AF175" s="116"/>
      <c r="AG175" s="116"/>
    </row>
    <row r="176" spans="1:33" s="34" customFormat="1" ht="21" customHeight="1" x14ac:dyDescent="0.2">
      <c r="A176" s="48"/>
      <c r="B176" s="1473" t="s">
        <v>184</v>
      </c>
      <c r="C176" s="1474">
        <v>387</v>
      </c>
      <c r="D176" s="1475">
        <v>4188.8242754699986</v>
      </c>
      <c r="E176" s="1476">
        <v>282</v>
      </c>
      <c r="F176" s="1477">
        <v>3261.6043986799996</v>
      </c>
      <c r="G176" s="1476">
        <v>11</v>
      </c>
      <c r="H176" s="1477">
        <v>264.99434773000002</v>
      </c>
      <c r="I176" s="1476">
        <v>0</v>
      </c>
      <c r="J176" s="1478">
        <v>0</v>
      </c>
      <c r="K176" s="1474">
        <v>680</v>
      </c>
      <c r="L176" s="1479">
        <v>7715.4230218799985</v>
      </c>
      <c r="P176" s="139"/>
      <c r="Q176" s="139"/>
      <c r="R176" s="139"/>
      <c r="S176" s="139"/>
      <c r="T176" s="139"/>
      <c r="U176" s="139"/>
      <c r="V176" s="370"/>
      <c r="W176" s="371"/>
      <c r="X176" s="372"/>
      <c r="Y176" s="371"/>
      <c r="Z176" s="372"/>
      <c r="AA176" s="229"/>
      <c r="AB176" s="230"/>
      <c r="AC176" s="229"/>
      <c r="AD176" s="231"/>
      <c r="AE176" s="231"/>
      <c r="AF176" s="116"/>
      <c r="AG176" s="116"/>
    </row>
    <row r="177" spans="1:27" s="34" customFormat="1" ht="22.5" customHeight="1" x14ac:dyDescent="0.2">
      <c r="A177" s="48"/>
      <c r="B177" s="1473" t="s">
        <v>185</v>
      </c>
      <c r="C177" s="1474">
        <v>3465</v>
      </c>
      <c r="D177" s="1475">
        <v>35397.206903419879</v>
      </c>
      <c r="E177" s="1476">
        <v>2379</v>
      </c>
      <c r="F177" s="1477">
        <v>23261.918259689995</v>
      </c>
      <c r="G177" s="1476">
        <v>553</v>
      </c>
      <c r="H177" s="1477">
        <v>7146.4579276399909</v>
      </c>
      <c r="I177" s="1476">
        <v>0</v>
      </c>
      <c r="J177" s="1478">
        <v>0</v>
      </c>
      <c r="K177" s="1474">
        <v>6397</v>
      </c>
      <c r="L177" s="1479">
        <v>65805.58309074986</v>
      </c>
      <c r="P177" s="139"/>
      <c r="Q177" s="139"/>
      <c r="W177" s="371"/>
      <c r="X177" s="372"/>
      <c r="Y177" s="371"/>
    </row>
    <row r="178" spans="1:27" s="34" customFormat="1" ht="31.5" customHeight="1" x14ac:dyDescent="0.2">
      <c r="A178" s="48"/>
      <c r="B178" s="1473" t="s">
        <v>186</v>
      </c>
      <c r="C178" s="1474">
        <v>34</v>
      </c>
      <c r="D178" s="1475">
        <v>360.642</v>
      </c>
      <c r="E178" s="1476">
        <v>22</v>
      </c>
      <c r="F178" s="1477">
        <v>220.553</v>
      </c>
      <c r="G178" s="1476">
        <v>1</v>
      </c>
      <c r="H178" s="1477">
        <v>14.19991645</v>
      </c>
      <c r="I178" s="1476">
        <v>0</v>
      </c>
      <c r="J178" s="1478">
        <v>0</v>
      </c>
      <c r="K178" s="1474">
        <v>57</v>
      </c>
      <c r="L178" s="1479">
        <v>595.39491644999998</v>
      </c>
      <c r="N178" s="203"/>
      <c r="P178" s="139"/>
      <c r="Q178" s="139"/>
      <c r="W178" s="371"/>
      <c r="X178" s="372"/>
      <c r="Y178" s="371"/>
    </row>
    <row r="179" spans="1:27" s="34" customFormat="1" ht="39" customHeight="1" x14ac:dyDescent="0.2">
      <c r="A179" s="48"/>
      <c r="B179" s="1473" t="s">
        <v>187</v>
      </c>
      <c r="C179" s="1474">
        <v>123</v>
      </c>
      <c r="D179" s="1475">
        <v>1407.414</v>
      </c>
      <c r="E179" s="1474">
        <v>60</v>
      </c>
      <c r="F179" s="1477">
        <v>709.64599999999996</v>
      </c>
      <c r="G179" s="1476">
        <v>2</v>
      </c>
      <c r="H179" s="1475">
        <v>29.330610369999999</v>
      </c>
      <c r="I179" s="1476">
        <v>0</v>
      </c>
      <c r="J179" s="1478">
        <v>0</v>
      </c>
      <c r="K179" s="1474">
        <v>185</v>
      </c>
      <c r="L179" s="1479">
        <v>2146.3906103700001</v>
      </c>
      <c r="N179" s="203"/>
      <c r="P179" s="139"/>
      <c r="Q179" s="139"/>
      <c r="W179" s="371"/>
      <c r="X179" s="372"/>
      <c r="Y179" s="371"/>
    </row>
    <row r="180" spans="1:27" s="34" customFormat="1" ht="30" customHeight="1" x14ac:dyDescent="0.2">
      <c r="A180" s="48"/>
      <c r="B180" s="1473" t="s">
        <v>341</v>
      </c>
      <c r="C180" s="1474">
        <v>2</v>
      </c>
      <c r="D180" s="1475">
        <v>49.323185109999997</v>
      </c>
      <c r="E180" s="1474">
        <v>0</v>
      </c>
      <c r="F180" s="1477">
        <v>0</v>
      </c>
      <c r="G180" s="1476">
        <v>0</v>
      </c>
      <c r="H180" s="1475">
        <v>0</v>
      </c>
      <c r="I180" s="1476">
        <v>0</v>
      </c>
      <c r="J180" s="1478">
        <v>0</v>
      </c>
      <c r="K180" s="1474">
        <v>2</v>
      </c>
      <c r="L180" s="1479">
        <v>49.323185109999997</v>
      </c>
      <c r="N180" s="203"/>
      <c r="P180" s="139"/>
      <c r="Q180" s="139"/>
    </row>
    <row r="181" spans="1:27" s="34" customFormat="1" ht="30" customHeight="1" x14ac:dyDescent="0.2">
      <c r="A181" s="48"/>
      <c r="B181" s="1513" t="s">
        <v>1404</v>
      </c>
      <c r="C181" s="1514">
        <v>1</v>
      </c>
      <c r="D181" s="1515">
        <v>5.2530000000000001</v>
      </c>
      <c r="E181" s="1514">
        <v>2</v>
      </c>
      <c r="F181" s="1516">
        <v>11.438000000000001</v>
      </c>
      <c r="G181" s="1517">
        <v>2</v>
      </c>
      <c r="H181" s="1515">
        <v>8.7829999999999995</v>
      </c>
      <c r="I181" s="1517">
        <v>0</v>
      </c>
      <c r="J181" s="1518">
        <v>0</v>
      </c>
      <c r="K181" s="1514">
        <v>5</v>
      </c>
      <c r="L181" s="1519">
        <v>25.474000000000004</v>
      </c>
      <c r="N181" s="203"/>
      <c r="P181" s="139"/>
      <c r="Q181" s="139"/>
    </row>
    <row r="182" spans="1:27" s="34" customFormat="1" ht="21" customHeight="1" x14ac:dyDescent="0.2">
      <c r="A182" s="48"/>
      <c r="B182" s="1473" t="s">
        <v>307</v>
      </c>
      <c r="C182" s="1476">
        <v>0</v>
      </c>
      <c r="D182" s="1475">
        <v>0</v>
      </c>
      <c r="E182" s="1476">
        <v>1</v>
      </c>
      <c r="F182" s="1477">
        <v>5.2729999999999997</v>
      </c>
      <c r="G182" s="1476">
        <v>0</v>
      </c>
      <c r="H182" s="1477">
        <v>0</v>
      </c>
      <c r="I182" s="1476">
        <v>0</v>
      </c>
      <c r="J182" s="1478">
        <v>0</v>
      </c>
      <c r="K182" s="1476">
        <v>1</v>
      </c>
      <c r="L182" s="1479">
        <v>5.2729999999999997</v>
      </c>
      <c r="P182" s="139"/>
      <c r="Q182" s="139"/>
    </row>
    <row r="183" spans="1:27" s="34" customFormat="1" ht="12.75" x14ac:dyDescent="0.2">
      <c r="A183" s="48"/>
      <c r="B183" s="1480" t="s">
        <v>484</v>
      </c>
      <c r="C183" s="1481">
        <v>5528</v>
      </c>
      <c r="D183" s="1482">
        <v>65962.805801839902</v>
      </c>
      <c r="E183" s="1481">
        <v>4210</v>
      </c>
      <c r="F183" s="1482">
        <v>55509.029325420037</v>
      </c>
      <c r="G183" s="1481">
        <v>858</v>
      </c>
      <c r="H183" s="1482">
        <v>12899.044081779986</v>
      </c>
      <c r="I183" s="1481">
        <v>0</v>
      </c>
      <c r="J183" s="1483">
        <v>0</v>
      </c>
      <c r="K183" s="1484">
        <v>10596</v>
      </c>
      <c r="L183" s="1483">
        <v>134370.87920903991</v>
      </c>
      <c r="P183" s="139"/>
      <c r="Q183" s="139"/>
    </row>
    <row r="184" spans="1:27" x14ac:dyDescent="0.2">
      <c r="A184" s="16"/>
      <c r="C184" s="648"/>
      <c r="D184" s="648"/>
      <c r="E184" s="808"/>
      <c r="I184" s="137"/>
      <c r="J184" s="135"/>
      <c r="W184" s="34"/>
      <c r="X184" s="34"/>
      <c r="Y184" s="34"/>
    </row>
    <row r="185" spans="1:27" ht="18" customHeight="1" x14ac:dyDescent="0.2">
      <c r="A185" s="16"/>
      <c r="B185" s="809"/>
      <c r="C185" s="623"/>
      <c r="D185" s="623"/>
      <c r="E185" s="808"/>
      <c r="F185" s="140"/>
      <c r="H185" s="188"/>
      <c r="I185" s="137"/>
      <c r="J185" s="135"/>
      <c r="L185" s="725"/>
      <c r="W185" s="34"/>
      <c r="X185" s="34"/>
      <c r="Y185" s="34"/>
    </row>
    <row r="186" spans="1:27" s="569" customFormat="1" ht="26.25" customHeight="1" x14ac:dyDescent="0.2">
      <c r="A186" s="1361"/>
      <c r="B186" s="1818" t="s">
        <v>308</v>
      </c>
      <c r="C186" s="1818"/>
      <c r="D186" s="1818"/>
      <c r="E186" s="1818"/>
      <c r="F186" s="1224" t="s">
        <v>539</v>
      </c>
      <c r="G186" s="1224"/>
      <c r="H186" s="1224"/>
      <c r="I186" s="220"/>
      <c r="J186" s="220"/>
      <c r="K186" s="585"/>
      <c r="L186" s="585"/>
      <c r="M186" s="1362"/>
      <c r="Q186" s="1362"/>
      <c r="R186" s="1362"/>
      <c r="S186" s="1362"/>
      <c r="T186" s="1362"/>
      <c r="U186" s="1362"/>
      <c r="V186" s="1362"/>
      <c r="W186" s="34"/>
      <c r="X186" s="34"/>
      <c r="Y186" s="34"/>
      <c r="Z186" s="326"/>
      <c r="AA186" s="326"/>
    </row>
    <row r="187" spans="1:27" ht="10.5" customHeight="1" x14ac:dyDescent="0.2">
      <c r="A187" s="30"/>
      <c r="B187" s="638"/>
      <c r="C187" s="639"/>
      <c r="D187" s="639"/>
      <c r="G187" s="27"/>
      <c r="H187" s="31"/>
      <c r="J187" s="47"/>
      <c r="K187" s="140"/>
      <c r="L187" s="140"/>
    </row>
    <row r="188" spans="1:27" ht="25.5" x14ac:dyDescent="0.2">
      <c r="A188" s="16"/>
      <c r="B188" s="821" t="s">
        <v>28</v>
      </c>
      <c r="C188" s="822" t="s">
        <v>3</v>
      </c>
      <c r="D188" s="823" t="s">
        <v>117</v>
      </c>
      <c r="F188" s="303" t="s">
        <v>28</v>
      </c>
      <c r="G188" s="42" t="s">
        <v>271</v>
      </c>
      <c r="H188" s="302" t="s">
        <v>272</v>
      </c>
      <c r="I188" s="47"/>
      <c r="J188" s="195"/>
      <c r="K188" s="140"/>
      <c r="L188" s="24"/>
      <c r="M188" s="20"/>
      <c r="P188" s="24"/>
    </row>
    <row r="189" spans="1:27" x14ac:dyDescent="0.2">
      <c r="A189" s="16"/>
      <c r="B189" s="648" t="s">
        <v>69</v>
      </c>
      <c r="C189" s="631">
        <v>0</v>
      </c>
      <c r="D189" s="641">
        <v>0</v>
      </c>
      <c r="F189" s="44" t="s">
        <v>69</v>
      </c>
      <c r="G189" s="43">
        <v>20</v>
      </c>
      <c r="H189" s="43">
        <v>0</v>
      </c>
      <c r="I189" s="47"/>
      <c r="J189" s="140"/>
      <c r="L189" s="24"/>
      <c r="M189" s="20"/>
      <c r="P189" s="24"/>
      <c r="W189" s="327"/>
      <c r="X189" s="326"/>
      <c r="Y189" s="326"/>
    </row>
    <row r="190" spans="1:27" x14ac:dyDescent="0.2">
      <c r="A190" s="16"/>
      <c r="B190" s="648" t="s">
        <v>32</v>
      </c>
      <c r="C190" s="631">
        <v>0</v>
      </c>
      <c r="D190" s="641">
        <v>0</v>
      </c>
      <c r="F190" s="44" t="s">
        <v>32</v>
      </c>
      <c r="G190" s="43">
        <v>18</v>
      </c>
      <c r="H190" s="43">
        <v>0</v>
      </c>
      <c r="I190" s="47"/>
      <c r="L190" s="24"/>
      <c r="M190" s="20"/>
      <c r="P190" s="24"/>
    </row>
    <row r="191" spans="1:27" x14ac:dyDescent="0.2">
      <c r="A191" s="16"/>
      <c r="B191" s="648" t="s">
        <v>33</v>
      </c>
      <c r="C191" s="631">
        <v>0</v>
      </c>
      <c r="D191" s="641">
        <v>0</v>
      </c>
      <c r="F191" s="44" t="s">
        <v>33</v>
      </c>
      <c r="G191" s="43">
        <v>30</v>
      </c>
      <c r="H191" s="43">
        <v>0</v>
      </c>
      <c r="I191" s="47"/>
      <c r="L191" s="24"/>
      <c r="M191" s="20"/>
      <c r="P191" s="24"/>
    </row>
    <row r="192" spans="1:27" x14ac:dyDescent="0.2">
      <c r="A192" s="16"/>
      <c r="B192" s="648" t="s">
        <v>34</v>
      </c>
      <c r="C192" s="631">
        <v>0</v>
      </c>
      <c r="D192" s="641">
        <v>0</v>
      </c>
      <c r="F192" s="44" t="s">
        <v>34</v>
      </c>
      <c r="G192" s="43">
        <v>10</v>
      </c>
      <c r="H192" s="43">
        <v>0</v>
      </c>
      <c r="I192" s="47"/>
      <c r="L192" s="24"/>
      <c r="M192" s="20"/>
      <c r="P192" s="24"/>
    </row>
    <row r="193" spans="1:32" x14ac:dyDescent="0.2">
      <c r="A193" s="16"/>
      <c r="B193" s="648" t="s">
        <v>35</v>
      </c>
      <c r="C193" s="631">
        <v>0</v>
      </c>
      <c r="D193" s="641">
        <v>0</v>
      </c>
      <c r="F193" s="44" t="s">
        <v>35</v>
      </c>
      <c r="G193" s="43">
        <v>28</v>
      </c>
      <c r="H193" s="43">
        <v>0</v>
      </c>
      <c r="I193" s="47"/>
      <c r="L193" s="24"/>
      <c r="M193" s="20"/>
      <c r="P193" s="24"/>
    </row>
    <row r="194" spans="1:32" x14ac:dyDescent="0.2">
      <c r="A194" s="16"/>
      <c r="B194" s="648" t="s">
        <v>31</v>
      </c>
      <c r="C194" s="631">
        <v>0</v>
      </c>
      <c r="D194" s="641">
        <v>0</v>
      </c>
      <c r="F194" s="44" t="s">
        <v>31</v>
      </c>
      <c r="G194" s="43">
        <v>14</v>
      </c>
      <c r="H194" s="43">
        <v>0</v>
      </c>
      <c r="I194" s="47"/>
      <c r="L194" s="24"/>
      <c r="M194" s="20"/>
      <c r="P194" s="24"/>
      <c r="V194" s="340"/>
      <c r="AA194" s="20"/>
      <c r="AB194" s="17"/>
    </row>
    <row r="195" spans="1:32" x14ac:dyDescent="0.2">
      <c r="A195" s="16"/>
      <c r="B195" s="648" t="s">
        <v>36</v>
      </c>
      <c r="C195" s="631">
        <v>0</v>
      </c>
      <c r="D195" s="641">
        <v>0</v>
      </c>
      <c r="F195" s="44" t="s">
        <v>36</v>
      </c>
      <c r="G195" s="43">
        <v>9</v>
      </c>
      <c r="H195" s="43">
        <v>0</v>
      </c>
      <c r="I195" s="47"/>
      <c r="L195" s="24"/>
      <c r="M195" s="20"/>
      <c r="P195" s="24"/>
      <c r="V195" s="340"/>
      <c r="AA195" s="20"/>
      <c r="AB195" s="17"/>
    </row>
    <row r="196" spans="1:32" x14ac:dyDescent="0.2">
      <c r="A196" s="16"/>
      <c r="B196" s="648" t="s">
        <v>37</v>
      </c>
      <c r="C196" s="631">
        <v>0</v>
      </c>
      <c r="D196" s="641">
        <v>0</v>
      </c>
      <c r="F196" s="44" t="s">
        <v>37</v>
      </c>
      <c r="G196" s="43">
        <v>9</v>
      </c>
      <c r="H196" s="43">
        <v>0</v>
      </c>
      <c r="I196" s="47"/>
      <c r="L196" s="24"/>
      <c r="M196" s="20"/>
      <c r="P196" s="24"/>
      <c r="V196" s="340"/>
      <c r="AA196" s="20"/>
      <c r="AB196" s="17"/>
    </row>
    <row r="197" spans="1:32" x14ac:dyDescent="0.2">
      <c r="A197" s="16"/>
      <c r="B197" s="648" t="s">
        <v>41</v>
      </c>
      <c r="C197" s="824">
        <v>0</v>
      </c>
      <c r="D197" s="814">
        <v>0</v>
      </c>
      <c r="F197" s="44" t="s">
        <v>41</v>
      </c>
      <c r="G197" s="43">
        <v>28</v>
      </c>
      <c r="H197" s="43">
        <v>6</v>
      </c>
      <c r="I197" s="47"/>
      <c r="L197" s="24"/>
      <c r="M197" s="20"/>
      <c r="P197" s="24"/>
      <c r="V197" s="340"/>
      <c r="W197" s="317"/>
      <c r="AA197" s="20"/>
      <c r="AB197" s="17"/>
    </row>
    <row r="198" spans="1:32" x14ac:dyDescent="0.2">
      <c r="A198" s="16"/>
      <c r="B198" s="648" t="s">
        <v>39</v>
      </c>
      <c r="C198" s="824">
        <v>0</v>
      </c>
      <c r="D198" s="814">
        <v>0</v>
      </c>
      <c r="F198" s="44" t="s">
        <v>39</v>
      </c>
      <c r="G198" s="43">
        <v>23</v>
      </c>
      <c r="H198" s="43">
        <v>2</v>
      </c>
      <c r="I198" s="47"/>
      <c r="J198" s="199"/>
      <c r="L198" s="24"/>
      <c r="M198" s="20"/>
      <c r="P198" s="24"/>
      <c r="V198" s="340"/>
      <c r="W198" s="317"/>
      <c r="AA198" s="20"/>
      <c r="AB198" s="17"/>
    </row>
    <row r="199" spans="1:32" x14ac:dyDescent="0.25">
      <c r="A199" s="16"/>
      <c r="B199" s="44" t="s">
        <v>40</v>
      </c>
      <c r="C199" s="824">
        <v>0</v>
      </c>
      <c r="D199" s="814">
        <v>0</v>
      </c>
      <c r="F199" s="44" t="s">
        <v>40</v>
      </c>
      <c r="G199" s="43">
        <v>20</v>
      </c>
      <c r="H199" s="43">
        <v>0</v>
      </c>
      <c r="I199" s="47"/>
      <c r="L199" s="24"/>
      <c r="M199" s="20"/>
      <c r="P199" s="24"/>
      <c r="V199" s="340"/>
      <c r="W199" s="589"/>
      <c r="X199" s="589"/>
      <c r="Y199" s="589"/>
      <c r="AA199" s="20"/>
      <c r="AB199" s="17"/>
    </row>
    <row r="200" spans="1:32" x14ac:dyDescent="0.25">
      <c r="A200" s="16"/>
      <c r="B200" s="648" t="s">
        <v>70</v>
      </c>
      <c r="C200" s="824">
        <v>0</v>
      </c>
      <c r="D200" s="814">
        <v>0</v>
      </c>
      <c r="F200" s="44" t="s">
        <v>70</v>
      </c>
      <c r="G200" s="43">
        <v>14</v>
      </c>
      <c r="H200" s="43">
        <v>0</v>
      </c>
      <c r="I200" s="47"/>
      <c r="L200" s="25"/>
      <c r="M200" s="20"/>
      <c r="P200" s="24"/>
      <c r="V200" s="340"/>
      <c r="W200" s="590"/>
      <c r="X200" s="591"/>
      <c r="Y200" s="591"/>
      <c r="AA200" s="20"/>
      <c r="AB200" s="17"/>
    </row>
    <row r="201" spans="1:32" x14ac:dyDescent="0.2">
      <c r="A201" s="16"/>
      <c r="B201" s="821" t="s">
        <v>29</v>
      </c>
      <c r="C201" s="620">
        <f>SUM(C189:C200)</f>
        <v>0</v>
      </c>
      <c r="D201" s="1425">
        <f>SUM(D189:D200)</f>
        <v>0</v>
      </c>
      <c r="F201" s="303" t="s">
        <v>29</v>
      </c>
      <c r="G201" s="42">
        <f>SUM(G189:G200)</f>
        <v>223</v>
      </c>
      <c r="H201" s="42">
        <f>SUM(H189:H200)</f>
        <v>8</v>
      </c>
      <c r="I201" s="47"/>
      <c r="J201" s="140"/>
      <c r="K201" s="199"/>
      <c r="L201" s="24"/>
      <c r="M201" s="20"/>
      <c r="P201" s="24"/>
      <c r="V201" s="340"/>
      <c r="W201" s="317"/>
      <c r="AA201" s="20"/>
      <c r="AB201" s="17"/>
    </row>
    <row r="202" spans="1:32" ht="18" customHeight="1" x14ac:dyDescent="0.25">
      <c r="A202" s="16"/>
      <c r="H202" s="47"/>
      <c r="I202" s="47"/>
      <c r="J202" s="47"/>
      <c r="W202" s="590"/>
      <c r="X202" s="591"/>
      <c r="Y202" s="591"/>
      <c r="AC202" s="17"/>
    </row>
    <row r="203" spans="1:32" ht="18" customHeight="1" x14ac:dyDescent="0.25">
      <c r="A203" s="16"/>
      <c r="H203" s="47"/>
      <c r="I203" s="47"/>
      <c r="J203" s="47"/>
      <c r="W203" s="590"/>
      <c r="X203" s="591"/>
      <c r="Y203" s="591"/>
      <c r="AC203" s="17"/>
    </row>
    <row r="204" spans="1:32" ht="18" customHeight="1" x14ac:dyDescent="0.2">
      <c r="A204" s="16"/>
      <c r="B204" s="809"/>
      <c r="C204" s="648"/>
      <c r="D204" s="648"/>
      <c r="E204" s="808"/>
      <c r="H204" s="47"/>
      <c r="I204" s="47"/>
      <c r="J204" s="47"/>
      <c r="W204" s="317"/>
      <c r="AC204" s="17"/>
    </row>
    <row r="205" spans="1:32" ht="18" customHeight="1" x14ac:dyDescent="0.2">
      <c r="A205" s="16"/>
      <c r="B205" s="809"/>
      <c r="C205" s="648"/>
      <c r="D205" s="648"/>
      <c r="E205" s="808"/>
      <c r="H205" s="47"/>
      <c r="I205" s="47"/>
      <c r="J205" s="47"/>
      <c r="AC205" s="17"/>
    </row>
    <row r="206" spans="1:32" s="569" customFormat="1" ht="27.75" customHeight="1" x14ac:dyDescent="0.2">
      <c r="A206" s="1361"/>
      <c r="B206" s="1818" t="s">
        <v>374</v>
      </c>
      <c r="C206" s="1818"/>
      <c r="D206" s="1818"/>
      <c r="E206" s="1818"/>
      <c r="G206" s="1363"/>
      <c r="H206" s="1363"/>
      <c r="I206" s="1363"/>
      <c r="J206" s="1363"/>
      <c r="L206" s="1364"/>
      <c r="M206" s="1362"/>
      <c r="Q206" s="1365"/>
      <c r="R206" s="1365"/>
      <c r="S206" s="1365"/>
      <c r="T206" s="1365"/>
      <c r="U206" s="1365"/>
      <c r="V206" s="1365"/>
      <c r="W206" s="340"/>
      <c r="X206" s="317"/>
      <c r="Y206" s="317"/>
      <c r="Z206" s="1367"/>
      <c r="AA206" s="1368"/>
      <c r="AB206" s="578"/>
      <c r="AC206" s="1369"/>
      <c r="AD206" s="578"/>
      <c r="AE206" s="1369"/>
      <c r="AF206" s="1369"/>
    </row>
    <row r="207" spans="1:32" ht="18" customHeight="1" x14ac:dyDescent="0.2">
      <c r="A207" s="30"/>
      <c r="B207" s="638"/>
      <c r="C207" s="631"/>
      <c r="D207" s="1454"/>
      <c r="E207" s="825"/>
      <c r="J207" s="19"/>
    </row>
    <row r="208" spans="1:32" ht="15" customHeight="1" x14ac:dyDescent="0.2">
      <c r="A208" s="16"/>
      <c r="B208" s="825"/>
      <c r="C208" s="1854" t="s">
        <v>192</v>
      </c>
      <c r="D208" s="1855"/>
      <c r="E208" s="1823" t="s">
        <v>192</v>
      </c>
      <c r="F208" s="1824"/>
      <c r="G208" s="1858"/>
      <c r="H208" s="1859"/>
      <c r="K208" s="1823" t="s">
        <v>189</v>
      </c>
      <c r="L208" s="1824"/>
      <c r="M208" s="1823" t="s">
        <v>189</v>
      </c>
      <c r="N208" s="1824"/>
      <c r="P208" s="24"/>
      <c r="Q208" s="20"/>
    </row>
    <row r="209" spans="1:40" x14ac:dyDescent="0.2">
      <c r="A209" s="16"/>
      <c r="B209" s="826"/>
      <c r="C209" s="1821" t="s">
        <v>1405</v>
      </c>
      <c r="D209" s="1822"/>
      <c r="E209" s="1821" t="s">
        <v>1406</v>
      </c>
      <c r="F209" s="1822"/>
      <c r="G209" s="1856" t="s">
        <v>381</v>
      </c>
      <c r="H209" s="1857"/>
      <c r="I209" s="140"/>
      <c r="K209" s="1821" t="s">
        <v>1405</v>
      </c>
      <c r="L209" s="1822"/>
      <c r="M209" s="1821" t="s">
        <v>1406</v>
      </c>
      <c r="N209" s="1822"/>
      <c r="O209" s="1825" t="s">
        <v>381</v>
      </c>
      <c r="P209" s="1826"/>
      <c r="W209" s="327"/>
      <c r="X209" s="326"/>
      <c r="Y209" s="1366"/>
      <c r="Z209" s="568"/>
      <c r="AA209" s="568"/>
      <c r="AB209" s="569"/>
      <c r="AC209" s="570"/>
      <c r="AD209" s="570"/>
      <c r="AE209" s="570"/>
      <c r="AG209" s="317"/>
      <c r="AH209" s="1828" t="s">
        <v>192</v>
      </c>
      <c r="AI209" s="1828"/>
      <c r="AJ209" s="1828"/>
      <c r="AL209" s="1828" t="s">
        <v>189</v>
      </c>
      <c r="AM209" s="1828"/>
      <c r="AN209" s="1828"/>
    </row>
    <row r="210" spans="1:40" ht="15" customHeight="1" x14ac:dyDescent="0.2">
      <c r="A210" s="16"/>
      <c r="B210" s="827" t="s">
        <v>188</v>
      </c>
      <c r="C210" s="828" t="s">
        <v>68</v>
      </c>
      <c r="D210" s="829" t="s">
        <v>190</v>
      </c>
      <c r="E210" s="828" t="s">
        <v>68</v>
      </c>
      <c r="F210" s="314" t="s">
        <v>190</v>
      </c>
      <c r="G210" s="521" t="s">
        <v>755</v>
      </c>
      <c r="H210" s="314" t="s">
        <v>756</v>
      </c>
      <c r="I210" s="140"/>
      <c r="J210" s="156" t="s">
        <v>188</v>
      </c>
      <c r="K210" s="314" t="s">
        <v>68</v>
      </c>
      <c r="L210" s="314" t="s">
        <v>190</v>
      </c>
      <c r="M210" s="314" t="s">
        <v>68</v>
      </c>
      <c r="N210" s="314" t="s">
        <v>190</v>
      </c>
      <c r="O210" s="521" t="s">
        <v>755</v>
      </c>
      <c r="P210" s="314" t="s">
        <v>756</v>
      </c>
      <c r="V210" s="340"/>
      <c r="X210" s="373"/>
      <c r="Z210" s="572"/>
      <c r="AA210" s="569"/>
      <c r="AB210" s="573"/>
      <c r="AC210" s="573"/>
      <c r="AD210" s="573"/>
      <c r="AF210" s="375" t="s">
        <v>350</v>
      </c>
      <c r="AG210" s="474" t="s">
        <v>68</v>
      </c>
      <c r="AH210" s="376" t="s">
        <v>49</v>
      </c>
      <c r="AI210" s="376" t="s">
        <v>190</v>
      </c>
      <c r="AK210" s="474" t="s">
        <v>68</v>
      </c>
      <c r="AL210" s="376" t="s">
        <v>49</v>
      </c>
      <c r="AM210" s="376" t="s">
        <v>190</v>
      </c>
    </row>
    <row r="211" spans="1:40" ht="15" customHeight="1" x14ac:dyDescent="0.2">
      <c r="A211" s="16"/>
      <c r="B211" s="830" t="s">
        <v>171</v>
      </c>
      <c r="C211" s="924">
        <v>8467</v>
      </c>
      <c r="D211" s="301">
        <v>9.3898921815861573</v>
      </c>
      <c r="E211" s="936">
        <v>8012</v>
      </c>
      <c r="F211" s="301">
        <v>9.247234148776835</v>
      </c>
      <c r="G211" s="138">
        <f>C211-E211</f>
        <v>455</v>
      </c>
      <c r="H211" s="618">
        <f>D211-F211</f>
        <v>0.14265803280932232</v>
      </c>
      <c r="I211" s="140"/>
      <c r="J211" s="157" t="s">
        <v>171</v>
      </c>
      <c r="K211" s="924">
        <v>7960</v>
      </c>
      <c r="L211" s="301">
        <v>9.2315146984924628</v>
      </c>
      <c r="M211" s="924">
        <v>7494</v>
      </c>
      <c r="N211" s="301">
        <v>9.0279839871897511</v>
      </c>
      <c r="O211" s="138">
        <f>K211-M211</f>
        <v>466</v>
      </c>
      <c r="P211" s="301">
        <f>L211-N211</f>
        <v>0.20353071130271161</v>
      </c>
      <c r="V211" s="340"/>
      <c r="X211" s="374"/>
      <c r="Z211" s="576"/>
      <c r="AA211" s="569"/>
      <c r="AB211" s="577"/>
      <c r="AC211" s="578"/>
      <c r="AD211" s="578"/>
      <c r="AF211" s="475" t="s">
        <v>171</v>
      </c>
      <c r="AG211" s="378">
        <v>3200</v>
      </c>
      <c r="AH211" s="360">
        <v>21514.3410817</v>
      </c>
      <c r="AI211" s="360">
        <f>+AH211/AG211</f>
        <v>6.7232315880312505</v>
      </c>
      <c r="AK211" s="378">
        <v>2970</v>
      </c>
      <c r="AL211" s="360">
        <v>19460.86</v>
      </c>
      <c r="AM211" s="360">
        <f>+AL211/AK211</f>
        <v>6.5524781144781148</v>
      </c>
    </row>
    <row r="212" spans="1:40" ht="15" customHeight="1" x14ac:dyDescent="0.2">
      <c r="A212" s="16"/>
      <c r="B212" s="830" t="s">
        <v>191</v>
      </c>
      <c r="C212" s="924">
        <v>3127</v>
      </c>
      <c r="D212" s="301">
        <v>23.243936291202434</v>
      </c>
      <c r="E212" s="936">
        <v>1779</v>
      </c>
      <c r="F212" s="301">
        <v>20.908496196818437</v>
      </c>
      <c r="G212" s="138">
        <f>C212-E212</f>
        <v>1348</v>
      </c>
      <c r="H212" s="618">
        <f>D212-F212</f>
        <v>2.3354400943839977</v>
      </c>
      <c r="I212" s="140"/>
      <c r="J212" s="157" t="s">
        <v>191</v>
      </c>
      <c r="K212" s="924">
        <v>2636</v>
      </c>
      <c r="L212" s="301">
        <v>23.098642719666159</v>
      </c>
      <c r="M212" s="924">
        <v>1826</v>
      </c>
      <c r="N212" s="301">
        <v>21.770444052957284</v>
      </c>
      <c r="O212" s="612">
        <f>K212-M212</f>
        <v>810</v>
      </c>
      <c r="P212" s="301">
        <f>L212-N212</f>
        <v>1.3281986667088752</v>
      </c>
      <c r="V212" s="340"/>
      <c r="X212" s="326"/>
      <c r="Y212" s="568"/>
      <c r="Z212" s="576"/>
      <c r="AA212" s="569"/>
      <c r="AB212" s="577"/>
      <c r="AC212" s="578"/>
      <c r="AD212" s="578"/>
      <c r="AF212" s="377" t="s">
        <v>191</v>
      </c>
      <c r="AG212" s="378">
        <v>613</v>
      </c>
      <c r="AH212" s="360">
        <v>11387.261850180001</v>
      </c>
      <c r="AI212" s="360">
        <f>+AH212/AG212</f>
        <v>18.576283605513868</v>
      </c>
      <c r="AK212" s="378">
        <v>698</v>
      </c>
      <c r="AL212" s="360">
        <v>14183.69741406</v>
      </c>
      <c r="AM212" s="360">
        <f>+AL212/AK212</f>
        <v>20.320483401232092</v>
      </c>
    </row>
    <row r="213" spans="1:40" ht="15" customHeight="1" x14ac:dyDescent="0.2">
      <c r="A213" s="16"/>
      <c r="B213" s="831" t="s">
        <v>6</v>
      </c>
      <c r="C213" s="224">
        <f>SUM(C211:C212)</f>
        <v>11594</v>
      </c>
      <c r="D213" s="832"/>
      <c r="E213" s="937">
        <f>SUM(E211:E212)</f>
        <v>9791</v>
      </c>
      <c r="F213" s="13"/>
      <c r="G213" s="4"/>
      <c r="J213" s="45" t="s">
        <v>6</v>
      </c>
      <c r="K213" s="224">
        <f>SUM(K211:K212)</f>
        <v>10596</v>
      </c>
      <c r="L213" s="24"/>
      <c r="M213" s="224">
        <f>SUM(M211:M212)</f>
        <v>9320</v>
      </c>
      <c r="O213" s="696"/>
      <c r="P213" s="24"/>
      <c r="Q213" s="20"/>
      <c r="W213" s="571"/>
      <c r="X213" s="572"/>
      <c r="Y213" s="572"/>
      <c r="Z213" s="581"/>
      <c r="AA213" s="326"/>
      <c r="AB213" s="569"/>
      <c r="AC213" s="582"/>
      <c r="AD213" s="583"/>
      <c r="AE213" s="569"/>
      <c r="AG213" s="379" t="s">
        <v>6</v>
      </c>
      <c r="AH213" s="380">
        <f>SUM(AG211:AG212)</f>
        <v>3813</v>
      </c>
      <c r="AI213" s="381"/>
      <c r="AJ213" s="317"/>
      <c r="AL213" s="380">
        <f>SUM(AK211:AK212)</f>
        <v>3668</v>
      </c>
      <c r="AM213" s="381"/>
      <c r="AN213" s="317"/>
    </row>
    <row r="214" spans="1:40" x14ac:dyDescent="0.2">
      <c r="A214" s="16"/>
      <c r="B214" s="833"/>
      <c r="C214" s="832"/>
      <c r="D214" s="832"/>
      <c r="E214" s="808"/>
      <c r="F214" s="290"/>
      <c r="G214" s="905"/>
      <c r="I214" s="290"/>
      <c r="J214" s="11"/>
      <c r="K214" s="290"/>
      <c r="L214" s="295"/>
      <c r="W214" s="574"/>
      <c r="X214" s="575"/>
      <c r="Y214" s="576"/>
      <c r="Z214" s="326"/>
      <c r="AA214" s="326"/>
      <c r="AB214" s="569"/>
      <c r="AC214" s="584"/>
      <c r="AD214" s="585"/>
      <c r="AE214" s="569"/>
    </row>
    <row r="215" spans="1:40" ht="18" customHeight="1" x14ac:dyDescent="0.2">
      <c r="A215" s="16"/>
      <c r="B215" s="809"/>
      <c r="C215" s="648"/>
      <c r="D215" s="884"/>
      <c r="E215" s="834"/>
      <c r="I215" s="523"/>
      <c r="J215" s="135"/>
      <c r="K215" s="23"/>
      <c r="L215" s="23"/>
      <c r="N215" s="23"/>
      <c r="O215" s="23"/>
      <c r="P215" s="523"/>
      <c r="W215" s="574"/>
      <c r="X215" s="575"/>
      <c r="Y215" s="576"/>
      <c r="Z215" s="326"/>
      <c r="AA215" s="326"/>
      <c r="AB215" s="569"/>
      <c r="AC215" s="584"/>
      <c r="AD215" s="585"/>
      <c r="AE215" s="569"/>
    </row>
    <row r="216" spans="1:40" ht="27.75" customHeight="1" x14ac:dyDescent="0.2">
      <c r="A216" s="30"/>
      <c r="B216" s="1818" t="s">
        <v>208</v>
      </c>
      <c r="C216" s="1818"/>
      <c r="D216" s="1818"/>
      <c r="E216" s="1818"/>
      <c r="H216" s="13"/>
      <c r="I216" s="13"/>
      <c r="J216" s="13"/>
      <c r="L216" s="137"/>
      <c r="N216" s="23"/>
      <c r="Q216" s="4"/>
      <c r="R216" s="4"/>
      <c r="S216" s="4"/>
      <c r="T216" s="4"/>
      <c r="U216" s="4"/>
      <c r="V216" s="4"/>
      <c r="X216" s="579"/>
      <c r="Y216" s="580"/>
      <c r="Z216" s="383"/>
      <c r="AA216" s="359"/>
      <c r="AB216" s="19"/>
      <c r="AC216" s="23"/>
      <c r="AD216" s="19"/>
      <c r="AE216" s="23"/>
      <c r="AF216" s="23"/>
    </row>
    <row r="217" spans="1:40" ht="15" customHeight="1" x14ac:dyDescent="0.2">
      <c r="A217" s="16"/>
      <c r="H217" s="13"/>
      <c r="I217" s="13"/>
      <c r="J217" s="13"/>
      <c r="L217" s="23"/>
      <c r="N217" s="23"/>
      <c r="P217" s="4"/>
      <c r="X217" s="326"/>
      <c r="Y217" s="326"/>
      <c r="Z217" s="383"/>
      <c r="AA217" s="359"/>
      <c r="AB217" s="19"/>
      <c r="AC217" s="23"/>
      <c r="AD217" s="19"/>
      <c r="AE217" s="23"/>
      <c r="AF217" s="23"/>
    </row>
    <row r="218" spans="1:40" ht="15" customHeight="1" x14ac:dyDescent="0.2">
      <c r="A218" s="16"/>
      <c r="B218" s="821" t="s">
        <v>28</v>
      </c>
      <c r="C218" s="828" t="s">
        <v>3</v>
      </c>
      <c r="D218" s="835" t="s">
        <v>117</v>
      </c>
      <c r="F218" s="13"/>
      <c r="H218" s="13"/>
      <c r="I218" s="13"/>
      <c r="L218" s="24"/>
      <c r="M218" s="20"/>
      <c r="O218" s="23"/>
      <c r="P218" s="24"/>
      <c r="V218" s="340"/>
      <c r="X218" s="326"/>
      <c r="Y218" s="326"/>
      <c r="AA218" s="19"/>
      <c r="AB218" s="17"/>
      <c r="AC218" s="140"/>
    </row>
    <row r="219" spans="1:40" x14ac:dyDescent="0.2">
      <c r="A219" s="16"/>
      <c r="B219" s="648" t="s">
        <v>69</v>
      </c>
      <c r="C219" s="824">
        <v>845</v>
      </c>
      <c r="D219" s="641">
        <v>9247.7704987500001</v>
      </c>
      <c r="F219" s="13"/>
      <c r="H219" s="13"/>
      <c r="I219" s="13"/>
      <c r="L219" s="24"/>
      <c r="M219" s="20"/>
      <c r="P219" s="23"/>
      <c r="Q219" s="23"/>
      <c r="R219" s="23"/>
      <c r="S219" s="23"/>
      <c r="T219" s="23"/>
      <c r="U219" s="23"/>
      <c r="V219" s="340"/>
      <c r="Y219" s="382"/>
      <c r="Z219" s="386"/>
      <c r="AA219" s="23"/>
      <c r="AB219" s="23"/>
      <c r="AC219" s="23"/>
      <c r="AD219" s="23"/>
      <c r="AE219" s="158"/>
    </row>
    <row r="220" spans="1:40" x14ac:dyDescent="0.2">
      <c r="A220" s="16"/>
      <c r="B220" s="648" t="s">
        <v>32</v>
      </c>
      <c r="C220" s="824">
        <v>809</v>
      </c>
      <c r="D220" s="641">
        <v>9165.7979012199994</v>
      </c>
      <c r="F220" s="13"/>
      <c r="H220" s="13"/>
      <c r="I220" s="13"/>
      <c r="L220" s="24"/>
      <c r="M220" s="20"/>
      <c r="N220" s="23"/>
      <c r="P220" s="4"/>
      <c r="Q220" s="4"/>
      <c r="R220" s="4"/>
      <c r="S220" s="4"/>
      <c r="T220" s="4"/>
      <c r="U220" s="4"/>
      <c r="V220" s="387"/>
      <c r="W220" s="323"/>
      <c r="Y220" s="382"/>
      <c r="Z220" s="386"/>
      <c r="AA220" s="23"/>
      <c r="AB220" s="23"/>
      <c r="AC220" s="23"/>
      <c r="AD220" s="23"/>
      <c r="AE220" s="159"/>
      <c r="AH220" s="1829"/>
      <c r="AI220" s="1829"/>
    </row>
    <row r="221" spans="1:40" x14ac:dyDescent="0.2">
      <c r="A221" s="16"/>
      <c r="B221" s="648" t="s">
        <v>33</v>
      </c>
      <c r="C221" s="824">
        <v>858</v>
      </c>
      <c r="D221" s="641">
        <v>8988.9563298699995</v>
      </c>
      <c r="F221" s="13"/>
      <c r="H221" s="13"/>
      <c r="I221" s="13"/>
      <c r="L221" s="1169"/>
      <c r="M221" s="20"/>
      <c r="O221" s="4"/>
      <c r="P221" s="23"/>
      <c r="Q221" s="23"/>
      <c r="R221" s="23"/>
      <c r="S221" s="23"/>
      <c r="T221" s="23"/>
      <c r="U221" s="23"/>
      <c r="V221" s="388"/>
      <c r="W221" s="317"/>
      <c r="X221" s="382"/>
      <c r="Z221" s="359"/>
      <c r="AA221" s="19"/>
      <c r="AB221" s="23"/>
      <c r="AC221" s="23"/>
      <c r="AD221" s="23"/>
      <c r="AE221" s="289"/>
      <c r="AH221" s="141"/>
      <c r="AI221" s="141"/>
    </row>
    <row r="222" spans="1:40" x14ac:dyDescent="0.2">
      <c r="A222" s="16"/>
      <c r="B222" s="648" t="s">
        <v>34</v>
      </c>
      <c r="C222" s="824">
        <v>957</v>
      </c>
      <c r="D222" s="641">
        <v>13357.067042999999</v>
      </c>
      <c r="F222" s="13"/>
      <c r="H222" s="13"/>
      <c r="I222" s="13"/>
      <c r="L222" s="24"/>
      <c r="M222" s="20"/>
      <c r="P222" s="23"/>
      <c r="Q222" s="23"/>
      <c r="R222" s="23"/>
      <c r="S222" s="23"/>
      <c r="T222" s="23"/>
      <c r="U222" s="23"/>
      <c r="V222" s="340"/>
      <c r="W222" s="317"/>
      <c r="X222" s="359"/>
      <c r="Y222" s="358"/>
      <c r="Z222" s="386"/>
      <c r="AA222" s="23"/>
      <c r="AB222" s="23"/>
      <c r="AC222" s="23"/>
      <c r="AD222" s="23"/>
      <c r="AE222" s="158"/>
    </row>
    <row r="223" spans="1:40" x14ac:dyDescent="0.2">
      <c r="A223" s="16"/>
      <c r="B223" s="648" t="s">
        <v>35</v>
      </c>
      <c r="C223" s="824">
        <v>838</v>
      </c>
      <c r="D223" s="641">
        <v>10743.793430109999</v>
      </c>
      <c r="F223" s="13"/>
      <c r="H223" s="13"/>
      <c r="I223" s="13"/>
      <c r="L223" s="24"/>
      <c r="M223" s="20"/>
      <c r="P223" s="4"/>
      <c r="Q223" s="4"/>
      <c r="R223" s="4"/>
      <c r="S223" s="4"/>
      <c r="T223" s="4"/>
      <c r="U223" s="4"/>
      <c r="V223" s="387"/>
      <c r="W223" s="317"/>
      <c r="X223" s="359">
        <v>1421</v>
      </c>
      <c r="Y223" s="358">
        <v>12252.63411767688</v>
      </c>
      <c r="Z223" s="386"/>
      <c r="AA223" s="23"/>
      <c r="AB223" s="23"/>
      <c r="AC223" s="23"/>
      <c r="AD223" s="23"/>
      <c r="AE223" s="159"/>
      <c r="AH223" s="1829"/>
      <c r="AI223" s="1829"/>
    </row>
    <row r="224" spans="1:40" x14ac:dyDescent="0.2">
      <c r="A224" s="16"/>
      <c r="B224" s="648" t="s">
        <v>31</v>
      </c>
      <c r="C224" s="824">
        <v>775</v>
      </c>
      <c r="D224" s="641">
        <v>8897.2371073300001</v>
      </c>
      <c r="F224" s="13"/>
      <c r="H224" s="13"/>
      <c r="I224" s="13"/>
      <c r="L224" s="24"/>
      <c r="M224" s="20"/>
      <c r="O224" s="4"/>
      <c r="P224" s="23"/>
      <c r="Q224" s="23"/>
      <c r="R224" s="23"/>
      <c r="S224" s="23"/>
      <c r="T224" s="23"/>
      <c r="U224" s="23"/>
      <c r="V224" s="388"/>
      <c r="W224" s="317"/>
      <c r="X224" s="359">
        <v>1041</v>
      </c>
      <c r="Y224" s="358">
        <v>8292.7401420099995</v>
      </c>
      <c r="Z224" s="359"/>
      <c r="AA224" s="19"/>
      <c r="AB224" s="23"/>
      <c r="AC224" s="23"/>
      <c r="AD224" s="23"/>
      <c r="AE224" s="289"/>
      <c r="AH224" s="141"/>
      <c r="AI224" s="141"/>
    </row>
    <row r="225" spans="1:35" x14ac:dyDescent="0.2">
      <c r="A225" s="16"/>
      <c r="B225" s="648" t="s">
        <v>36</v>
      </c>
      <c r="C225" s="824">
        <v>678</v>
      </c>
      <c r="D225" s="641">
        <v>7343.8936927800005</v>
      </c>
      <c r="F225" s="13"/>
      <c r="H225" s="13"/>
      <c r="I225" s="13"/>
      <c r="L225" s="24"/>
      <c r="M225" s="20"/>
      <c r="P225" s="23"/>
      <c r="Q225" s="23"/>
      <c r="R225" s="23"/>
      <c r="S225" s="23"/>
      <c r="T225" s="23"/>
      <c r="U225" s="23"/>
      <c r="V225" s="340"/>
      <c r="W225" s="317"/>
      <c r="X225" s="359">
        <v>770</v>
      </c>
      <c r="Y225" s="358">
        <v>6038.1425611800005</v>
      </c>
      <c r="Z225" s="386"/>
      <c r="AA225" s="23"/>
      <c r="AB225" s="23"/>
      <c r="AC225" s="23"/>
      <c r="AD225" s="23"/>
      <c r="AE225" s="158"/>
    </row>
    <row r="226" spans="1:35" x14ac:dyDescent="0.2">
      <c r="A226" s="16"/>
      <c r="B226" s="648" t="s">
        <v>37</v>
      </c>
      <c r="C226" s="824">
        <v>520</v>
      </c>
      <c r="D226" s="641">
        <v>5860.4278325199994</v>
      </c>
      <c r="F226" s="13"/>
      <c r="H226" s="13"/>
      <c r="I226" s="13"/>
      <c r="L226" s="24"/>
      <c r="M226" s="20"/>
      <c r="P226" s="4"/>
      <c r="Q226" s="4"/>
      <c r="R226" s="4"/>
      <c r="S226" s="4"/>
      <c r="T226" s="4"/>
      <c r="U226" s="4"/>
      <c r="V226" s="387"/>
      <c r="W226" s="317"/>
      <c r="X226" s="359">
        <v>1043</v>
      </c>
      <c r="Y226" s="358">
        <v>10247.784376600001</v>
      </c>
      <c r="Z226" s="386"/>
      <c r="AA226" s="23"/>
      <c r="AB226" s="23"/>
      <c r="AC226" s="23"/>
      <c r="AD226" s="23"/>
      <c r="AE226" s="159"/>
      <c r="AH226" s="1829"/>
      <c r="AI226" s="1829"/>
    </row>
    <row r="227" spans="1:35" x14ac:dyDescent="0.2">
      <c r="A227" s="16"/>
      <c r="B227" s="648" t="s">
        <v>41</v>
      </c>
      <c r="C227" s="824">
        <v>1295</v>
      </c>
      <c r="D227" s="641">
        <v>15921.119067390002</v>
      </c>
      <c r="F227" s="13"/>
      <c r="H227" s="13"/>
      <c r="I227" s="13"/>
      <c r="L227" s="24"/>
      <c r="M227" s="20"/>
      <c r="O227" s="4"/>
      <c r="P227" s="23"/>
      <c r="Q227" s="23"/>
      <c r="R227" s="23"/>
      <c r="S227" s="23"/>
      <c r="T227" s="23"/>
      <c r="U227" s="23"/>
      <c r="V227" s="388"/>
      <c r="W227" s="317"/>
      <c r="X227" s="359">
        <v>1349</v>
      </c>
      <c r="Y227" s="358">
        <v>13272.00041705</v>
      </c>
      <c r="Z227" s="359"/>
      <c r="AA227" s="19"/>
      <c r="AB227" s="23"/>
      <c r="AC227" s="23"/>
      <c r="AD227" s="23"/>
      <c r="AE227" s="289"/>
      <c r="AH227" s="141"/>
      <c r="AI227" s="141"/>
    </row>
    <row r="228" spans="1:35" x14ac:dyDescent="0.2">
      <c r="A228" s="16"/>
      <c r="B228" s="648" t="s">
        <v>39</v>
      </c>
      <c r="C228" s="824">
        <v>1219</v>
      </c>
      <c r="D228" s="641">
        <v>20192.233542729999</v>
      </c>
      <c r="F228" s="13"/>
      <c r="H228" s="13"/>
      <c r="I228" s="13"/>
      <c r="L228" s="24"/>
      <c r="M228" s="20"/>
      <c r="P228" s="23"/>
      <c r="Q228" s="23"/>
      <c r="R228" s="23"/>
      <c r="S228" s="23"/>
      <c r="T228" s="23"/>
      <c r="U228" s="23"/>
      <c r="V228" s="340"/>
      <c r="W228" s="317"/>
      <c r="X228" s="359">
        <v>1296</v>
      </c>
      <c r="Y228" s="358">
        <v>12990.21725528</v>
      </c>
      <c r="Z228" s="386"/>
      <c r="AA228" s="23"/>
      <c r="AB228" s="23"/>
      <c r="AC228" s="23"/>
      <c r="AD228" s="23"/>
      <c r="AE228" s="158"/>
    </row>
    <row r="229" spans="1:35" x14ac:dyDescent="0.2">
      <c r="A229" s="16"/>
      <c r="B229" s="648" t="s">
        <v>40</v>
      </c>
      <c r="C229" s="824">
        <v>981</v>
      </c>
      <c r="D229" s="641">
        <v>15041.481886950001</v>
      </c>
      <c r="F229" s="13"/>
      <c r="H229" s="13"/>
      <c r="I229" s="13"/>
      <c r="L229" s="24"/>
      <c r="M229" s="20"/>
      <c r="P229" s="4"/>
      <c r="Q229" s="4"/>
      <c r="R229" s="4"/>
      <c r="S229" s="4"/>
      <c r="T229" s="4"/>
      <c r="U229" s="4"/>
      <c r="V229" s="387"/>
      <c r="W229" s="317"/>
      <c r="X229" s="359">
        <v>1345</v>
      </c>
      <c r="Y229" s="358">
        <v>11734.405629929999</v>
      </c>
      <c r="Z229" s="386"/>
      <c r="AA229" s="23"/>
      <c r="AB229" s="23"/>
      <c r="AC229" s="23"/>
      <c r="AD229" s="23"/>
      <c r="AE229" s="159"/>
      <c r="AH229" s="1829"/>
      <c r="AI229" s="1829"/>
    </row>
    <row r="230" spans="1:35" x14ac:dyDescent="0.2">
      <c r="A230" s="16"/>
      <c r="B230" s="648" t="s">
        <v>70</v>
      </c>
      <c r="C230" s="824">
        <v>821</v>
      </c>
      <c r="D230" s="641">
        <v>9611.100876389999</v>
      </c>
      <c r="F230" s="13"/>
      <c r="H230" s="13"/>
      <c r="I230" s="13"/>
      <c r="L230" s="24"/>
      <c r="M230" s="20"/>
      <c r="O230" s="4"/>
      <c r="P230" s="23"/>
      <c r="Q230" s="23"/>
      <c r="R230" s="23"/>
      <c r="S230" s="23"/>
      <c r="T230" s="23"/>
      <c r="U230" s="23"/>
      <c r="V230" s="388"/>
      <c r="W230" s="317"/>
      <c r="X230" s="384"/>
      <c r="Y230" s="383"/>
      <c r="Z230" s="359"/>
      <c r="AA230" s="19"/>
      <c r="AB230" s="23"/>
      <c r="AC230" s="23"/>
      <c r="AD230" s="23"/>
      <c r="AE230" s="289"/>
      <c r="AH230" s="141"/>
      <c r="AI230" s="141"/>
    </row>
    <row r="231" spans="1:35" x14ac:dyDescent="0.2">
      <c r="A231" s="16"/>
      <c r="B231" s="836" t="s">
        <v>29</v>
      </c>
      <c r="C231" s="837">
        <f>SUM(C219:C230)</f>
        <v>10596</v>
      </c>
      <c r="D231" s="838">
        <f>D219+D220+D221+D222+D223+D224+D225+D226+D227+D228+D229+D230</f>
        <v>134370.87920903999</v>
      </c>
      <c r="F231" s="13"/>
      <c r="H231" s="13"/>
      <c r="I231" s="13"/>
      <c r="L231" s="24"/>
      <c r="M231" s="20"/>
      <c r="P231" s="117"/>
      <c r="Q231" s="117"/>
      <c r="R231" s="117"/>
      <c r="S231" s="117"/>
      <c r="T231" s="117"/>
      <c r="U231" s="117"/>
      <c r="V231" s="359"/>
      <c r="W231" s="317"/>
      <c r="X231" s="384"/>
      <c r="Y231" s="385"/>
      <c r="Z231" s="359"/>
      <c r="AA231" s="19"/>
      <c r="AB231" s="23"/>
      <c r="AC231" s="23"/>
      <c r="AD231" s="23"/>
      <c r="AH231" s="23"/>
      <c r="AI231" s="19"/>
    </row>
    <row r="232" spans="1:35" ht="15" customHeight="1" x14ac:dyDescent="0.2">
      <c r="A232" s="16"/>
      <c r="C232" s="651"/>
      <c r="D232" s="651"/>
      <c r="F232" s="13"/>
      <c r="H232" s="13"/>
      <c r="I232" s="13"/>
      <c r="J232" s="13"/>
      <c r="W232" s="317"/>
      <c r="X232" s="384"/>
      <c r="Y232" s="385"/>
      <c r="Z232" s="385"/>
      <c r="AA232" s="386"/>
      <c r="AC232" s="23"/>
      <c r="AD232" s="23"/>
      <c r="AE232" s="23"/>
      <c r="AI232" s="23"/>
    </row>
    <row r="233" spans="1:35" ht="15" customHeight="1" x14ac:dyDescent="0.2">
      <c r="A233" s="16"/>
      <c r="F233" s="13"/>
      <c r="H233" s="13"/>
      <c r="I233" s="13"/>
      <c r="J233" s="13"/>
      <c r="W233" s="317"/>
      <c r="X233" s="384"/>
      <c r="Y233" s="383"/>
      <c r="Z233" s="389"/>
      <c r="AA233" s="390"/>
      <c r="AC233" s="23"/>
      <c r="AD233" s="23"/>
      <c r="AE233" s="19"/>
      <c r="AI233" s="23"/>
    </row>
    <row r="234" spans="1:35" ht="15" customHeight="1" x14ac:dyDescent="0.2">
      <c r="A234" s="16"/>
      <c r="E234" s="839"/>
      <c r="F234" s="13"/>
      <c r="H234" s="13"/>
      <c r="I234" s="13"/>
      <c r="J234" s="13"/>
      <c r="W234" s="358"/>
      <c r="X234" s="384"/>
      <c r="Y234" s="383"/>
      <c r="AC234" s="23"/>
      <c r="AD234" s="23"/>
      <c r="AE234" s="19"/>
      <c r="AI234" s="23"/>
    </row>
    <row r="235" spans="1:35" ht="15" customHeight="1" x14ac:dyDescent="0.2">
      <c r="A235" s="16"/>
      <c r="C235" s="651"/>
      <c r="D235" s="651"/>
      <c r="F235" s="13"/>
      <c r="H235" s="13"/>
      <c r="I235" s="13"/>
      <c r="J235" s="13"/>
      <c r="X235" s="358"/>
      <c r="Y235" s="384"/>
      <c r="Z235" s="389"/>
      <c r="AA235" s="390"/>
      <c r="AC235" s="23"/>
      <c r="AD235" s="23"/>
      <c r="AE235" s="19"/>
      <c r="AI235" s="23"/>
    </row>
    <row r="236" spans="1:35" ht="15" customHeight="1" x14ac:dyDescent="0.2">
      <c r="A236" s="16"/>
      <c r="F236" s="13"/>
      <c r="H236" s="13"/>
      <c r="I236" s="13"/>
      <c r="J236" s="13"/>
      <c r="X236" s="358"/>
      <c r="Y236" s="389"/>
      <c r="Z236" s="389"/>
      <c r="AA236" s="390"/>
      <c r="AC236" s="23"/>
      <c r="AD236" s="23"/>
      <c r="AE236" s="19"/>
      <c r="AI236" s="23"/>
    </row>
    <row r="237" spans="1:35" ht="15" customHeight="1" x14ac:dyDescent="0.2">
      <c r="A237" s="16"/>
      <c r="F237" s="13"/>
      <c r="H237" s="13"/>
      <c r="I237" s="13"/>
      <c r="J237" s="13"/>
      <c r="X237" s="358"/>
      <c r="Z237" s="389"/>
      <c r="AA237" s="390"/>
      <c r="AC237" s="23"/>
      <c r="AD237" s="23"/>
      <c r="AE237" s="19"/>
      <c r="AI237" s="23"/>
    </row>
    <row r="238" spans="1:35" ht="15" customHeight="1" x14ac:dyDescent="0.2">
      <c r="A238" s="16"/>
      <c r="F238" s="13"/>
      <c r="H238" s="13"/>
      <c r="I238" s="13"/>
      <c r="J238" s="13"/>
      <c r="X238" s="358"/>
      <c r="Y238" s="389"/>
      <c r="Z238" s="389"/>
      <c r="AA238" s="390"/>
      <c r="AC238" s="23"/>
      <c r="AD238" s="23"/>
      <c r="AE238" s="19"/>
      <c r="AI238" s="23"/>
    </row>
    <row r="239" spans="1:35" ht="15" customHeight="1" x14ac:dyDescent="0.2">
      <c r="A239" s="16"/>
      <c r="F239" s="13"/>
      <c r="H239" s="13"/>
      <c r="I239" s="13"/>
      <c r="J239" s="13"/>
      <c r="X239" s="358"/>
      <c r="Y239" s="389"/>
      <c r="Z239" s="389"/>
      <c r="AA239" s="390"/>
      <c r="AC239" s="23"/>
      <c r="AD239" s="23"/>
      <c r="AE239" s="19"/>
      <c r="AI239" s="23"/>
    </row>
    <row r="240" spans="1:35" ht="15" customHeight="1" x14ac:dyDescent="0.2">
      <c r="A240" s="16"/>
      <c r="F240" s="13"/>
      <c r="H240" s="13"/>
      <c r="I240" s="13"/>
      <c r="J240" s="13"/>
      <c r="X240" s="358"/>
      <c r="Y240" s="389"/>
      <c r="Z240" s="389"/>
      <c r="AA240" s="390"/>
      <c r="AC240" s="23"/>
      <c r="AD240" s="23"/>
      <c r="AE240" s="19"/>
      <c r="AI240" s="23"/>
    </row>
    <row r="241" spans="1:35" ht="15" customHeight="1" x14ac:dyDescent="0.2">
      <c r="A241" s="16"/>
      <c r="B241" s="833"/>
      <c r="C241" s="840"/>
      <c r="D241" s="840"/>
      <c r="E241" s="841"/>
      <c r="G241" s="38"/>
      <c r="H241" s="13"/>
      <c r="I241" s="13"/>
      <c r="J241" s="13"/>
      <c r="X241" s="358"/>
      <c r="Y241" s="389"/>
      <c r="AC241" s="23"/>
      <c r="AD241" s="23"/>
      <c r="AE241" s="19"/>
      <c r="AI241" s="23"/>
    </row>
    <row r="242" spans="1:35" ht="23.45" customHeight="1" x14ac:dyDescent="0.2">
      <c r="A242" s="30"/>
      <c r="B242" s="1812" t="s">
        <v>348</v>
      </c>
      <c r="C242" s="1812"/>
      <c r="D242" s="1812"/>
      <c r="E242" s="1812"/>
      <c r="F242" s="1853"/>
      <c r="G242" s="1853"/>
      <c r="H242" s="1853"/>
      <c r="I242" s="13"/>
      <c r="J242" s="13"/>
      <c r="K242" s="13"/>
      <c r="L242" s="13"/>
      <c r="M242" s="439"/>
      <c r="X242" s="358"/>
      <c r="Y242" s="389"/>
      <c r="Z242" s="359"/>
      <c r="AA242" s="358"/>
      <c r="AC242" s="17"/>
    </row>
    <row r="243" spans="1:35" ht="15.75" customHeight="1" x14ac:dyDescent="0.2">
      <c r="A243" s="16"/>
      <c r="E243" s="627"/>
      <c r="H243" s="13"/>
      <c r="I243" s="13"/>
      <c r="J243" s="13"/>
      <c r="K243" s="13"/>
      <c r="L243" s="13"/>
      <c r="M243" s="439"/>
      <c r="X243" s="358"/>
      <c r="Y243" s="389"/>
      <c r="Z243" s="359"/>
      <c r="AA243" s="358"/>
      <c r="AC243" s="33"/>
      <c r="AE243" s="27"/>
    </row>
    <row r="244" spans="1:35" ht="30.75" customHeight="1" x14ac:dyDescent="0.2">
      <c r="A244" s="16"/>
      <c r="B244" s="842"/>
      <c r="C244" s="1833" t="s">
        <v>1407</v>
      </c>
      <c r="D244" s="1834"/>
      <c r="E244" s="1831" t="s">
        <v>1408</v>
      </c>
      <c r="F244" s="1832"/>
      <c r="G244" s="20"/>
      <c r="X244" s="358"/>
      <c r="Z244" s="1455"/>
      <c r="AA244" s="1455"/>
      <c r="AB244" s="53"/>
      <c r="AC244" s="1830" t="s">
        <v>487</v>
      </c>
      <c r="AD244" s="1830"/>
      <c r="AE244" s="1830"/>
      <c r="AF244" s="1830"/>
    </row>
    <row r="245" spans="1:35" ht="26.25" customHeight="1" x14ac:dyDescent="0.2">
      <c r="A245" s="16"/>
      <c r="B245" s="843" t="s">
        <v>188</v>
      </c>
      <c r="C245" s="1040" t="s">
        <v>68</v>
      </c>
      <c r="D245" s="844" t="s">
        <v>173</v>
      </c>
      <c r="E245" s="845" t="s">
        <v>68</v>
      </c>
      <c r="F245" s="736" t="s">
        <v>173</v>
      </c>
      <c r="G245" s="20"/>
      <c r="H245" s="20"/>
      <c r="L245" s="24"/>
      <c r="M245" s="20"/>
      <c r="P245" s="160"/>
      <c r="Q245" s="160"/>
      <c r="R245" s="160"/>
      <c r="S245" s="160"/>
      <c r="T245" s="160"/>
      <c r="U245" s="160"/>
      <c r="V245" s="391"/>
      <c r="Y245" s="389"/>
      <c r="Z245" s="393" t="s">
        <v>173</v>
      </c>
      <c r="AA245" s="296"/>
      <c r="AB245" s="392" t="s">
        <v>188</v>
      </c>
      <c r="AC245" s="393" t="s">
        <v>68</v>
      </c>
      <c r="AD245" s="393" t="s">
        <v>346</v>
      </c>
      <c r="AE245" s="393" t="s">
        <v>173</v>
      </c>
    </row>
    <row r="246" spans="1:35" ht="21" customHeight="1" x14ac:dyDescent="0.2">
      <c r="A246" s="16"/>
      <c r="B246" s="846" t="s">
        <v>171</v>
      </c>
      <c r="C246" s="1041">
        <v>658</v>
      </c>
      <c r="D246" s="625">
        <v>9.183463525835867</v>
      </c>
      <c r="E246" s="824">
        <v>805</v>
      </c>
      <c r="F246" s="625">
        <v>9.207966459627329</v>
      </c>
      <c r="G246" s="20"/>
      <c r="H246" s="20"/>
      <c r="L246" s="24"/>
      <c r="M246" s="20"/>
      <c r="O246" s="160"/>
      <c r="P246" s="161"/>
      <c r="Q246" s="161"/>
      <c r="R246" s="161"/>
      <c r="S246" s="161"/>
      <c r="T246" s="161"/>
      <c r="U246" s="161"/>
      <c r="V246" s="340"/>
      <c r="Y246" s="389"/>
      <c r="Z246" s="1092">
        <f>+Y249/X249</f>
        <v>8.7789680851063832</v>
      </c>
      <c r="AA246" s="51"/>
      <c r="AB246" s="394" t="s">
        <v>171</v>
      </c>
      <c r="AC246" s="378">
        <v>830</v>
      </c>
      <c r="AD246" s="360">
        <v>5428.8249999999998</v>
      </c>
      <c r="AE246" s="360">
        <f>+AD246/AC246</f>
        <v>6.5407530120481923</v>
      </c>
    </row>
    <row r="247" spans="1:35" ht="21" customHeight="1" x14ac:dyDescent="0.2">
      <c r="A247" s="16"/>
      <c r="B247" s="847" t="s">
        <v>172</v>
      </c>
      <c r="C247" s="1041">
        <v>163</v>
      </c>
      <c r="D247" s="625">
        <v>21.89191335208589</v>
      </c>
      <c r="E247" s="824">
        <v>254</v>
      </c>
      <c r="F247" s="625">
        <v>21.959948668976377</v>
      </c>
      <c r="G247" s="20"/>
      <c r="H247" s="20"/>
      <c r="L247" s="24"/>
      <c r="M247" s="20"/>
      <c r="P247" s="24"/>
      <c r="V247" s="340"/>
      <c r="X247" s="1455" t="s">
        <v>501</v>
      </c>
      <c r="Y247" s="1455"/>
      <c r="Z247" s="1092">
        <f>+Y250/X250</f>
        <v>19.096080081830987</v>
      </c>
      <c r="AA247" s="51"/>
      <c r="AB247" s="394" t="s">
        <v>172</v>
      </c>
      <c r="AC247" s="378">
        <v>43</v>
      </c>
      <c r="AD247" s="360">
        <v>686.34394599000007</v>
      </c>
      <c r="AE247" s="360">
        <f>+AD247/AC247</f>
        <v>15.961487116046513</v>
      </c>
    </row>
    <row r="248" spans="1:35" ht="15" customHeight="1" x14ac:dyDescent="0.2">
      <c r="A248" s="16"/>
      <c r="B248" s="848" t="s">
        <v>29</v>
      </c>
      <c r="C248" s="1042">
        <f>SUM(C246:C247)</f>
        <v>821</v>
      </c>
      <c r="D248" s="849"/>
      <c r="E248" s="850">
        <f>+E247+E246</f>
        <v>1059</v>
      </c>
      <c r="F248" s="737"/>
      <c r="G248" s="20"/>
      <c r="H248" s="20"/>
      <c r="K248" s="26"/>
      <c r="L248" s="24"/>
      <c r="M248" s="20"/>
      <c r="P248" s="24"/>
      <c r="V248" s="340"/>
      <c r="W248" s="392" t="s">
        <v>188</v>
      </c>
      <c r="X248" s="393" t="s">
        <v>68</v>
      </c>
      <c r="Y248" s="393" t="s">
        <v>346</v>
      </c>
      <c r="Z248" s="398"/>
      <c r="AA248" s="297"/>
      <c r="AB248" s="395" t="s">
        <v>29</v>
      </c>
      <c r="AC248" s="396">
        <f>SUM(AC246:AC247)</f>
        <v>873</v>
      </c>
      <c r="AD248" s="397"/>
      <c r="AE248" s="398"/>
    </row>
    <row r="249" spans="1:35" ht="15.75" customHeight="1" x14ac:dyDescent="0.2">
      <c r="A249" s="16"/>
      <c r="B249" s="851"/>
      <c r="C249" s="852"/>
      <c r="D249" s="852"/>
      <c r="E249" s="852"/>
      <c r="F249" s="297"/>
      <c r="G249" s="298"/>
      <c r="H249" s="20"/>
      <c r="L249" s="26"/>
      <c r="W249" s="394" t="s">
        <v>171</v>
      </c>
      <c r="X249" s="423">
        <v>658</v>
      </c>
      <c r="Y249" s="424">
        <v>5776.5609999999997</v>
      </c>
      <c r="Z249" s="398"/>
      <c r="AA249" s="398"/>
      <c r="AB249" s="297"/>
      <c r="AC249" s="298"/>
      <c r="AE249" s="27"/>
    </row>
    <row r="250" spans="1:35" ht="15.75" customHeight="1" x14ac:dyDescent="0.2">
      <c r="A250" s="16"/>
      <c r="G250" s="20"/>
      <c r="H250" s="20"/>
      <c r="P250" s="160"/>
      <c r="Q250" s="160"/>
      <c r="R250" s="160"/>
      <c r="S250" s="160"/>
      <c r="T250" s="160"/>
      <c r="U250" s="160"/>
      <c r="V250" s="160"/>
      <c r="W250" s="394" t="s">
        <v>172</v>
      </c>
      <c r="X250" s="694">
        <v>71</v>
      </c>
      <c r="Y250" s="695">
        <v>1355.82168581</v>
      </c>
      <c r="Z250" s="383"/>
      <c r="AA250" s="358"/>
      <c r="AC250" s="17"/>
    </row>
    <row r="251" spans="1:35" ht="15.75" customHeight="1" x14ac:dyDescent="0.2">
      <c r="A251" s="16"/>
      <c r="E251" s="627"/>
      <c r="P251" s="160"/>
      <c r="Q251" s="160"/>
      <c r="R251" s="160"/>
      <c r="S251" s="160"/>
      <c r="T251" s="160"/>
      <c r="U251" s="160"/>
      <c r="V251" s="160"/>
      <c r="W251" s="395" t="s">
        <v>29</v>
      </c>
      <c r="X251" s="396">
        <f>SUM(X249:X250)</f>
        <v>729</v>
      </c>
      <c r="Y251" s="397"/>
      <c r="Z251" s="383"/>
      <c r="AA251" s="358"/>
      <c r="AC251" s="17"/>
    </row>
    <row r="252" spans="1:35" ht="15.75" customHeight="1" x14ac:dyDescent="0.2">
      <c r="A252" s="16"/>
      <c r="E252" s="627"/>
      <c r="H252" s="143"/>
      <c r="I252" s="144"/>
      <c r="J252" s="143"/>
      <c r="P252" s="160"/>
      <c r="Q252" s="160"/>
      <c r="R252" s="160"/>
      <c r="S252" s="160"/>
      <c r="T252" s="160"/>
      <c r="U252" s="160"/>
      <c r="V252" s="160"/>
      <c r="Y252" s="399"/>
      <c r="Z252" s="359"/>
      <c r="AA252" s="358"/>
      <c r="AC252" s="17"/>
    </row>
    <row r="253" spans="1:35" ht="15.75" customHeight="1" x14ac:dyDescent="0.2">
      <c r="A253" s="16"/>
      <c r="E253" s="627"/>
      <c r="H253" s="144"/>
      <c r="I253" s="145"/>
      <c r="J253" s="26"/>
      <c r="P253" s="160"/>
      <c r="Q253" s="160"/>
      <c r="R253" s="160"/>
      <c r="S253" s="160"/>
      <c r="T253" s="160"/>
      <c r="U253" s="160"/>
      <c r="V253" s="160"/>
      <c r="W253" s="400"/>
      <c r="Y253" s="389"/>
      <c r="Z253" s="359"/>
      <c r="AA253" s="358"/>
      <c r="AC253" s="17"/>
    </row>
    <row r="254" spans="1:35" ht="15.75" customHeight="1" x14ac:dyDescent="0.2">
      <c r="A254" s="16"/>
      <c r="E254" s="627"/>
      <c r="G254" s="20"/>
      <c r="H254" s="20"/>
      <c r="P254" s="160"/>
      <c r="Q254" s="161"/>
      <c r="R254" s="161"/>
      <c r="S254" s="161"/>
      <c r="T254" s="161"/>
      <c r="U254" s="161"/>
      <c r="V254" s="161"/>
      <c r="W254" s="400"/>
      <c r="Y254" s="389"/>
      <c r="Z254" s="359"/>
      <c r="AA254" s="358"/>
      <c r="AC254" s="17"/>
    </row>
    <row r="255" spans="1:35" ht="15.75" customHeight="1" x14ac:dyDescent="0.2">
      <c r="A255" s="16"/>
      <c r="E255" s="627"/>
      <c r="G255" s="26"/>
      <c r="H255" s="26"/>
      <c r="Q255" s="160"/>
      <c r="R255" s="160"/>
      <c r="S255" s="160"/>
      <c r="T255" s="160"/>
      <c r="U255" s="160"/>
      <c r="V255" s="160"/>
      <c r="W255" s="400"/>
      <c r="Y255" s="389"/>
      <c r="Z255" s="359"/>
      <c r="AA255" s="358"/>
      <c r="AC255" s="17"/>
    </row>
    <row r="256" spans="1:35" ht="15.75" customHeight="1" x14ac:dyDescent="0.2">
      <c r="A256" s="16"/>
      <c r="E256" s="627"/>
      <c r="Q256" s="160"/>
      <c r="R256" s="160"/>
      <c r="S256" s="160"/>
      <c r="T256" s="160"/>
      <c r="U256" s="160"/>
      <c r="V256" s="160"/>
      <c r="W256" s="400"/>
      <c r="Y256" s="389"/>
      <c r="Z256" s="359"/>
      <c r="AA256" s="358"/>
      <c r="AC256" s="17"/>
    </row>
    <row r="257" spans="1:29" ht="15.75" customHeight="1" x14ac:dyDescent="0.2">
      <c r="A257" s="16"/>
      <c r="E257" s="627"/>
      <c r="Q257" s="160"/>
      <c r="R257" s="160"/>
      <c r="S257" s="160"/>
      <c r="T257" s="160"/>
      <c r="U257" s="160"/>
      <c r="V257" s="160"/>
      <c r="W257" s="400"/>
      <c r="Y257" s="389"/>
      <c r="Z257" s="359"/>
      <c r="AA257" s="358"/>
      <c r="AC257" s="17"/>
    </row>
    <row r="258" spans="1:29" ht="15.75" customHeight="1" x14ac:dyDescent="0.2">
      <c r="A258" s="16"/>
      <c r="E258" s="627"/>
      <c r="Q258" s="160"/>
      <c r="R258" s="160"/>
      <c r="S258" s="160"/>
      <c r="T258" s="160"/>
      <c r="U258" s="160"/>
      <c r="V258" s="160"/>
      <c r="W258" s="400"/>
      <c r="Y258" s="389"/>
      <c r="Z258" s="359"/>
    </row>
    <row r="259" spans="1:29" ht="15.75" customHeight="1" x14ac:dyDescent="0.2">
      <c r="A259" s="16"/>
      <c r="E259" s="627"/>
      <c r="Q259" s="160"/>
      <c r="R259" s="160"/>
      <c r="S259" s="160"/>
      <c r="T259" s="160"/>
      <c r="U259" s="160"/>
      <c r="V259" s="160"/>
      <c r="W259" s="400"/>
      <c r="Y259" s="389"/>
      <c r="Z259" s="359"/>
    </row>
    <row r="260" spans="1:29" ht="15.75" customHeight="1" x14ac:dyDescent="0.2">
      <c r="A260" s="16"/>
      <c r="E260" s="627"/>
      <c r="Q260" s="160"/>
      <c r="R260" s="160"/>
      <c r="S260" s="160"/>
      <c r="T260" s="160"/>
      <c r="U260" s="160"/>
      <c r="V260" s="160"/>
      <c r="W260" s="400"/>
      <c r="Y260" s="389"/>
      <c r="Z260" s="359"/>
    </row>
    <row r="261" spans="1:29" ht="15.75" customHeight="1" x14ac:dyDescent="0.2">
      <c r="A261" s="16"/>
      <c r="E261" s="627"/>
      <c r="Q261" s="160"/>
      <c r="R261" s="160"/>
      <c r="S261" s="160"/>
      <c r="T261" s="160"/>
      <c r="U261" s="160"/>
      <c r="V261" s="160"/>
      <c r="W261" s="400"/>
      <c r="Y261" s="389"/>
      <c r="Z261" s="359"/>
    </row>
    <row r="262" spans="1:29" ht="15.75" customHeight="1" x14ac:dyDescent="0.2">
      <c r="A262" s="16"/>
      <c r="E262" s="627"/>
      <c r="Q262" s="160"/>
      <c r="R262" s="160"/>
      <c r="S262" s="160"/>
      <c r="T262" s="160"/>
      <c r="U262" s="160"/>
      <c r="V262" s="160"/>
      <c r="W262" s="400"/>
      <c r="Y262" s="389"/>
      <c r="Z262" s="359"/>
    </row>
    <row r="263" spans="1:29" ht="15.75" customHeight="1" x14ac:dyDescent="0.2">
      <c r="A263" s="16"/>
      <c r="E263" s="627"/>
      <c r="Q263" s="160"/>
      <c r="R263" s="160"/>
      <c r="S263" s="160"/>
      <c r="T263" s="160"/>
      <c r="U263" s="160"/>
      <c r="V263" s="160"/>
      <c r="W263" s="400"/>
      <c r="Y263" s="389"/>
      <c r="Z263" s="359"/>
    </row>
    <row r="264" spans="1:29" ht="15.75" customHeight="1" x14ac:dyDescent="0.2">
      <c r="A264" s="16"/>
      <c r="E264" s="627"/>
      <c r="Q264" s="160"/>
      <c r="R264" s="160"/>
      <c r="S264" s="160"/>
      <c r="T264" s="160"/>
      <c r="U264" s="160"/>
      <c r="V264" s="160"/>
      <c r="W264" s="400"/>
      <c r="Y264" s="389"/>
      <c r="Z264" s="359"/>
    </row>
    <row r="265" spans="1:29" ht="15.75" customHeight="1" x14ac:dyDescent="0.2">
      <c r="A265" s="16"/>
      <c r="E265" s="627"/>
      <c r="Q265" s="160"/>
      <c r="R265" s="160"/>
      <c r="S265" s="160"/>
      <c r="T265" s="160"/>
      <c r="U265" s="160"/>
      <c r="V265" s="160"/>
      <c r="W265" s="400"/>
      <c r="Y265" s="389"/>
      <c r="Z265" s="359"/>
    </row>
    <row r="266" spans="1:29" ht="15.75" customHeight="1" x14ac:dyDescent="0.2">
      <c r="A266" s="16"/>
      <c r="E266" s="627"/>
      <c r="Q266" s="160"/>
      <c r="R266" s="160"/>
      <c r="S266" s="160"/>
      <c r="T266" s="160"/>
      <c r="U266" s="160"/>
      <c r="V266" s="160"/>
      <c r="W266" s="400"/>
      <c r="Y266" s="389"/>
      <c r="Z266" s="359"/>
    </row>
    <row r="267" spans="1:29" ht="26.25" customHeight="1" x14ac:dyDescent="0.2">
      <c r="A267" s="30"/>
      <c r="B267" s="1818" t="s">
        <v>412</v>
      </c>
      <c r="C267" s="1818"/>
      <c r="D267" s="1818"/>
      <c r="E267" s="1818"/>
      <c r="F267" s="1818"/>
      <c r="G267" s="1818"/>
      <c r="H267" s="20"/>
      <c r="I267" s="27"/>
      <c r="J267" s="27"/>
      <c r="K267" s="27"/>
      <c r="L267" s="27"/>
      <c r="Q267" s="160"/>
      <c r="R267" s="160"/>
      <c r="S267" s="160"/>
      <c r="T267" s="160"/>
      <c r="U267" s="160"/>
      <c r="V267" s="160"/>
      <c r="W267" s="400"/>
      <c r="Y267" s="389"/>
      <c r="Z267" s="359"/>
    </row>
    <row r="268" spans="1:29" ht="15.75" customHeight="1" x14ac:dyDescent="0.2">
      <c r="A268" s="16"/>
      <c r="E268" s="627"/>
      <c r="Q268" s="160"/>
      <c r="R268" s="160"/>
      <c r="S268" s="160"/>
      <c r="T268" s="160"/>
      <c r="U268" s="160"/>
      <c r="V268" s="160"/>
      <c r="W268" s="400"/>
      <c r="Y268" s="389"/>
      <c r="Z268" s="359"/>
    </row>
    <row r="269" spans="1:29" ht="15.75" customHeight="1" x14ac:dyDescent="0.2">
      <c r="A269" s="16"/>
      <c r="E269" s="627"/>
      <c r="Q269" s="160"/>
      <c r="R269" s="160"/>
      <c r="S269" s="160"/>
      <c r="T269" s="160"/>
      <c r="U269" s="160"/>
      <c r="V269" s="160"/>
      <c r="W269" s="400"/>
      <c r="Y269" s="389"/>
    </row>
    <row r="270" spans="1:29" ht="15.75" customHeight="1" x14ac:dyDescent="0.2">
      <c r="A270" s="16"/>
      <c r="E270" s="627"/>
      <c r="Q270" s="160"/>
      <c r="R270" s="160"/>
      <c r="S270" s="160"/>
      <c r="T270" s="160"/>
      <c r="U270" s="160"/>
      <c r="V270" s="160"/>
      <c r="W270" s="400"/>
      <c r="Y270" s="389"/>
      <c r="Z270" s="401"/>
    </row>
    <row r="271" spans="1:29" ht="24" customHeight="1" x14ac:dyDescent="0.2">
      <c r="A271" s="16"/>
      <c r="B271" s="799" t="s">
        <v>128</v>
      </c>
      <c r="C271" s="844" t="s">
        <v>68</v>
      </c>
      <c r="D271" s="853" t="s">
        <v>173</v>
      </c>
      <c r="F271" s="13"/>
      <c r="G271" s="4"/>
      <c r="H271" s="20"/>
      <c r="L271" s="24"/>
      <c r="M271" s="20"/>
      <c r="P271" s="160"/>
      <c r="Q271" s="160"/>
      <c r="R271" s="160"/>
      <c r="S271" s="160"/>
      <c r="T271" s="160"/>
      <c r="U271" s="160"/>
      <c r="V271" s="317"/>
      <c r="W271" s="391"/>
      <c r="Y271" s="389"/>
    </row>
    <row r="272" spans="1:29" s="4" customFormat="1" ht="21" customHeight="1" x14ac:dyDescent="0.2">
      <c r="A272" s="99"/>
      <c r="B272" s="631" t="s">
        <v>174</v>
      </c>
      <c r="C272" s="621">
        <f>+X275</f>
        <v>14</v>
      </c>
      <c r="D272" s="625">
        <f>+Y275</f>
        <v>18.775482645</v>
      </c>
      <c r="E272" s="621"/>
      <c r="L272" s="460"/>
      <c r="P272" s="162"/>
      <c r="Q272" s="162"/>
      <c r="R272" s="162"/>
      <c r="S272" s="162"/>
      <c r="T272" s="162"/>
      <c r="U272" s="162"/>
      <c r="V272" s="323"/>
      <c r="W272" s="391"/>
      <c r="X272" s="317"/>
      <c r="Y272" s="317"/>
    </row>
    <row r="273" spans="1:32" s="4" customFormat="1" ht="21" customHeight="1" x14ac:dyDescent="0.2">
      <c r="A273" s="99"/>
      <c r="B273" s="631" t="s">
        <v>175</v>
      </c>
      <c r="C273" s="621">
        <f>+X276</f>
        <v>23</v>
      </c>
      <c r="D273" s="625">
        <f t="shared" ref="D273:D274" si="10">+Y276</f>
        <v>39.879944610869572</v>
      </c>
      <c r="E273" s="621"/>
      <c r="L273" s="460"/>
      <c r="P273" s="162"/>
      <c r="Q273" s="162"/>
      <c r="R273" s="162"/>
      <c r="S273" s="162"/>
      <c r="T273" s="162"/>
      <c r="U273" s="162"/>
      <c r="V273" s="323"/>
      <c r="W273" s="317"/>
      <c r="X273" s="317"/>
      <c r="Y273" s="323"/>
    </row>
    <row r="274" spans="1:32" s="4" customFormat="1" ht="21" customHeight="1" x14ac:dyDescent="0.2">
      <c r="A274" s="99"/>
      <c r="B274" s="631" t="s">
        <v>176</v>
      </c>
      <c r="C274" s="621">
        <f>+X277</f>
        <v>126</v>
      </c>
      <c r="D274" s="625">
        <f t="shared" si="10"/>
        <v>18.954653915158737</v>
      </c>
      <c r="E274" s="621"/>
      <c r="L274" s="460"/>
      <c r="P274" s="162"/>
      <c r="Q274" s="162"/>
      <c r="R274" s="162"/>
      <c r="S274" s="162"/>
      <c r="T274" s="162"/>
      <c r="U274" s="162"/>
      <c r="V274" s="404"/>
      <c r="W274" s="402" t="s">
        <v>128</v>
      </c>
      <c r="X274" s="393" t="s">
        <v>68</v>
      </c>
      <c r="Y274" s="393" t="s">
        <v>372</v>
      </c>
      <c r="Z274" s="393" t="s">
        <v>371</v>
      </c>
    </row>
    <row r="275" spans="1:32" ht="15.75" customHeight="1" x14ac:dyDescent="0.2">
      <c r="A275" s="16"/>
      <c r="B275" s="854" t="s">
        <v>29</v>
      </c>
      <c r="C275" s="622">
        <f>SUM(C272:C274)</f>
        <v>163</v>
      </c>
      <c r="D275" s="771">
        <f>SUM(D272:D274)</f>
        <v>77.610081171028298</v>
      </c>
      <c r="F275" s="13"/>
      <c r="G275" s="4"/>
      <c r="H275" s="20"/>
      <c r="L275" s="24"/>
      <c r="M275" s="20"/>
      <c r="P275" s="160"/>
      <c r="Q275" s="160"/>
      <c r="R275" s="160"/>
      <c r="S275" s="160"/>
      <c r="T275" s="160"/>
      <c r="U275" s="160"/>
      <c r="V275" s="391"/>
      <c r="W275" s="310" t="s">
        <v>174</v>
      </c>
      <c r="X275" s="323">
        <v>14</v>
      </c>
      <c r="Y275" s="403">
        <f>(Z275/X275)/1000000</f>
        <v>18.775482645</v>
      </c>
      <c r="Z275" s="403">
        <v>262856757.03</v>
      </c>
    </row>
    <row r="276" spans="1:32" ht="15.75" customHeight="1" x14ac:dyDescent="0.2">
      <c r="A276" s="16"/>
      <c r="E276" s="621"/>
      <c r="Q276" s="160"/>
      <c r="R276" s="160"/>
      <c r="S276" s="160"/>
      <c r="T276" s="160"/>
      <c r="U276" s="160"/>
      <c r="V276" s="160"/>
      <c r="W276" s="310" t="s">
        <v>175</v>
      </c>
      <c r="X276" s="323">
        <v>23</v>
      </c>
      <c r="Y276" s="403">
        <f>(Z276/X276)/1000000</f>
        <v>39.879944610869572</v>
      </c>
      <c r="Z276" s="403">
        <v>917238726.05000019</v>
      </c>
    </row>
    <row r="277" spans="1:32" ht="15.75" customHeight="1" x14ac:dyDescent="0.2">
      <c r="A277" s="16"/>
      <c r="Q277" s="160"/>
      <c r="R277" s="160"/>
      <c r="S277" s="160"/>
      <c r="T277" s="160"/>
      <c r="U277" s="160"/>
      <c r="V277" s="160"/>
      <c r="W277" s="310" t="s">
        <v>176</v>
      </c>
      <c r="X277" s="323">
        <v>126</v>
      </c>
      <c r="Y277" s="403">
        <f>(Z277/X277)/1000000</f>
        <v>18.954653915158737</v>
      </c>
      <c r="Z277" s="403">
        <v>2388286393.3100009</v>
      </c>
    </row>
    <row r="278" spans="1:32" ht="15.75" customHeight="1" x14ac:dyDescent="0.2">
      <c r="A278" s="16"/>
      <c r="E278" s="627"/>
      <c r="Q278" s="160"/>
      <c r="R278" s="160"/>
      <c r="S278" s="160"/>
      <c r="T278" s="160"/>
      <c r="U278" s="160"/>
      <c r="V278" s="160"/>
      <c r="W278" s="395" t="s">
        <v>29</v>
      </c>
      <c r="X278" s="405">
        <f>SUM(X275:X277)</f>
        <v>163</v>
      </c>
      <c r="Y278" s="406">
        <f>SUM(Y275:Y277)</f>
        <v>77.610081171028298</v>
      </c>
      <c r="Z278" s="406">
        <f>SUM(Z275:Z277)</f>
        <v>3568381876.3900013</v>
      </c>
    </row>
    <row r="279" spans="1:32" ht="15.75" customHeight="1" x14ac:dyDescent="0.2">
      <c r="E279" s="808"/>
      <c r="J279" s="146"/>
      <c r="W279" s="391"/>
      <c r="Y279" s="389"/>
      <c r="Z279" s="359"/>
    </row>
    <row r="280" spans="1:32" ht="15.75" customHeight="1" x14ac:dyDescent="0.2">
      <c r="B280" s="825"/>
      <c r="C280" s="631"/>
      <c r="D280" s="631"/>
      <c r="E280" s="631"/>
      <c r="J280" s="14"/>
      <c r="W280" s="391"/>
      <c r="Y280" s="389"/>
      <c r="Z280" s="359"/>
    </row>
    <row r="281" spans="1:32" ht="15" customHeight="1" x14ac:dyDescent="0.2">
      <c r="B281" s="825"/>
      <c r="C281" s="631"/>
      <c r="D281" s="631"/>
      <c r="E281" s="631"/>
      <c r="J281" s="14"/>
      <c r="W281" s="400"/>
      <c r="Y281" s="389"/>
      <c r="Z281" s="359"/>
    </row>
    <row r="282" spans="1:32" ht="14.25" customHeight="1" x14ac:dyDescent="0.2">
      <c r="B282" s="825"/>
      <c r="C282" s="631"/>
      <c r="D282" s="631"/>
      <c r="E282" s="631"/>
      <c r="J282" s="14"/>
      <c r="Y282" s="389"/>
      <c r="Z282" s="359"/>
    </row>
    <row r="283" spans="1:32" ht="15" customHeight="1" x14ac:dyDescent="0.2">
      <c r="B283" s="825"/>
      <c r="C283" s="631"/>
      <c r="D283" s="631"/>
      <c r="E283" s="631"/>
      <c r="J283" s="14"/>
      <c r="W283" s="407"/>
      <c r="Y283" s="389"/>
      <c r="Z283" s="359"/>
    </row>
    <row r="284" spans="1:32" x14ac:dyDescent="0.2">
      <c r="B284" s="825"/>
      <c r="C284" s="631"/>
      <c r="D284" s="631"/>
      <c r="E284" s="631"/>
      <c r="J284" s="14"/>
      <c r="W284" s="408"/>
      <c r="Y284" s="389"/>
      <c r="Z284" s="359"/>
    </row>
    <row r="285" spans="1:32" ht="15" customHeight="1" x14ac:dyDescent="0.2">
      <c r="B285" s="825"/>
      <c r="C285" s="824"/>
      <c r="D285" s="824"/>
      <c r="E285" s="631"/>
      <c r="J285" s="14"/>
      <c r="W285" s="408"/>
      <c r="Y285" s="389"/>
      <c r="Z285" s="359"/>
    </row>
    <row r="286" spans="1:32" ht="15" customHeight="1" x14ac:dyDescent="0.2">
      <c r="B286" s="825"/>
      <c r="C286" s="631"/>
      <c r="D286" s="631"/>
      <c r="E286" s="631"/>
      <c r="J286" s="14"/>
      <c r="W286" s="408"/>
      <c r="Y286" s="389"/>
      <c r="Z286" s="359"/>
    </row>
    <row r="287" spans="1:32" ht="15" customHeight="1" x14ac:dyDescent="0.2">
      <c r="B287" s="825"/>
      <c r="C287" s="631"/>
      <c r="D287" s="631"/>
      <c r="E287" s="631"/>
      <c r="J287" s="14"/>
      <c r="W287" s="408"/>
      <c r="Y287" s="389"/>
      <c r="Z287" s="358"/>
    </row>
    <row r="288" spans="1:32" ht="27.75" customHeight="1" x14ac:dyDescent="0.2">
      <c r="A288" s="30"/>
      <c r="B288" s="1818" t="s">
        <v>247</v>
      </c>
      <c r="C288" s="1818"/>
      <c r="D288" s="1818"/>
      <c r="E288" s="1818"/>
      <c r="H288" s="13"/>
      <c r="I288" s="13"/>
      <c r="J288" s="13"/>
      <c r="L288" s="137"/>
      <c r="Q288" s="4"/>
      <c r="R288" s="4"/>
      <c r="S288" s="4"/>
      <c r="T288" s="4"/>
      <c r="U288" s="4"/>
      <c r="V288" s="4"/>
      <c r="W288" s="408"/>
      <c r="Y288" s="389"/>
      <c r="Z288" s="383"/>
      <c r="AA288" s="359"/>
      <c r="AB288" s="19"/>
      <c r="AC288" s="23"/>
      <c r="AD288" s="19"/>
      <c r="AE288" s="23"/>
      <c r="AF288" s="23"/>
    </row>
    <row r="289" spans="1:26" ht="15" customHeight="1" x14ac:dyDescent="0.2">
      <c r="A289" s="30"/>
      <c r="B289" s="638"/>
      <c r="C289" s="639"/>
      <c r="D289" s="639"/>
      <c r="E289" s="621"/>
      <c r="J289" s="4"/>
      <c r="W289" s="408"/>
      <c r="Z289" s="358"/>
    </row>
    <row r="290" spans="1:26" ht="15" customHeight="1" x14ac:dyDescent="0.2">
      <c r="A290" s="30"/>
      <c r="B290" s="638"/>
      <c r="C290" s="1861" t="s">
        <v>60</v>
      </c>
      <c r="D290" s="1861"/>
      <c r="E290" s="1861" t="s">
        <v>235</v>
      </c>
      <c r="F290" s="1861"/>
      <c r="G290" s="1861" t="s">
        <v>652</v>
      </c>
      <c r="H290" s="1861"/>
      <c r="J290" s="4"/>
      <c r="W290" s="408"/>
      <c r="Y290" s="359"/>
    </row>
    <row r="291" spans="1:26" ht="15" customHeight="1" x14ac:dyDescent="0.2">
      <c r="A291" s="16"/>
      <c r="B291" s="1381" t="s">
        <v>28</v>
      </c>
      <c r="C291" s="1381" t="s">
        <v>68</v>
      </c>
      <c r="D291" s="1382" t="s">
        <v>117</v>
      </c>
      <c r="E291" s="1381" t="s">
        <v>68</v>
      </c>
      <c r="F291" s="1382" t="s">
        <v>117</v>
      </c>
      <c r="G291" s="1383" t="s">
        <v>653</v>
      </c>
      <c r="H291" s="1383" t="s">
        <v>654</v>
      </c>
      <c r="I291" s="4"/>
      <c r="L291" s="24"/>
      <c r="M291" s="20"/>
      <c r="Q291" s="20"/>
      <c r="Y291" s="382"/>
    </row>
    <row r="292" spans="1:26" x14ac:dyDescent="0.2">
      <c r="A292" s="16"/>
      <c r="B292" s="1388" t="s">
        <v>69</v>
      </c>
      <c r="C292" s="1384">
        <v>53</v>
      </c>
      <c r="D292" s="1385">
        <v>498.00700000000001</v>
      </c>
      <c r="E292" s="1384">
        <v>95</v>
      </c>
      <c r="F292" s="1385">
        <v>1844.1658275699999</v>
      </c>
      <c r="G292" s="1384">
        <v>148</v>
      </c>
      <c r="H292" s="1385">
        <v>2342.1728275699998</v>
      </c>
      <c r="I292" s="4"/>
      <c r="L292" s="24"/>
      <c r="M292" s="20"/>
      <c r="O292" s="13"/>
      <c r="P292" s="13"/>
      <c r="Q292" s="20"/>
      <c r="W292" s="408"/>
      <c r="Y292" s="359"/>
    </row>
    <row r="293" spans="1:26" x14ac:dyDescent="0.2">
      <c r="A293" s="16"/>
      <c r="B293" s="1388" t="s">
        <v>32</v>
      </c>
      <c r="C293" s="1384">
        <v>289</v>
      </c>
      <c r="D293" s="1385">
        <v>2576.7829999999999</v>
      </c>
      <c r="E293" s="1384">
        <v>137</v>
      </c>
      <c r="F293" s="1385">
        <v>2622.9705079299997</v>
      </c>
      <c r="G293" s="1384">
        <v>426</v>
      </c>
      <c r="H293" s="1385">
        <v>5199.7535079299996</v>
      </c>
      <c r="I293" s="4"/>
      <c r="L293" s="24"/>
      <c r="M293" s="20"/>
      <c r="O293" s="13"/>
      <c r="P293" s="13"/>
      <c r="Q293" s="20"/>
    </row>
    <row r="294" spans="1:26" x14ac:dyDescent="0.2">
      <c r="A294" s="16"/>
      <c r="B294" s="1388" t="s">
        <v>33</v>
      </c>
      <c r="C294" s="1384">
        <v>797</v>
      </c>
      <c r="D294" s="1385">
        <v>7416.701</v>
      </c>
      <c r="E294" s="1384">
        <v>391</v>
      </c>
      <c r="F294" s="1385">
        <v>9797.8541735199997</v>
      </c>
      <c r="G294" s="1384">
        <v>1188</v>
      </c>
      <c r="H294" s="1385">
        <v>17214.555173519999</v>
      </c>
      <c r="I294" s="4"/>
      <c r="L294" s="24"/>
      <c r="M294" s="20"/>
      <c r="O294" s="13"/>
      <c r="P294" s="13"/>
      <c r="Q294" s="20"/>
    </row>
    <row r="295" spans="1:26" x14ac:dyDescent="0.2">
      <c r="A295" s="16"/>
      <c r="B295" s="1388" t="s">
        <v>34</v>
      </c>
      <c r="C295" s="1384">
        <v>200</v>
      </c>
      <c r="D295" s="1385">
        <v>1762.9179999999999</v>
      </c>
      <c r="E295" s="1384">
        <v>138</v>
      </c>
      <c r="F295" s="1385">
        <v>2923.5774514499999</v>
      </c>
      <c r="G295" s="1384">
        <v>338</v>
      </c>
      <c r="H295" s="1385">
        <v>4686.4954514499996</v>
      </c>
      <c r="I295" s="4"/>
      <c r="L295" s="24"/>
      <c r="M295" s="20"/>
      <c r="Q295" s="23"/>
    </row>
    <row r="296" spans="1:26" x14ac:dyDescent="0.2">
      <c r="A296" s="16"/>
      <c r="B296" s="1388" t="s">
        <v>35</v>
      </c>
      <c r="C296" s="1384">
        <v>965</v>
      </c>
      <c r="D296" s="1385">
        <v>8936.9390000000003</v>
      </c>
      <c r="E296" s="1384">
        <v>199</v>
      </c>
      <c r="F296" s="1385">
        <v>3769.5070975799999</v>
      </c>
      <c r="G296" s="1384">
        <v>1164</v>
      </c>
      <c r="H296" s="1385">
        <v>12706.446097579999</v>
      </c>
      <c r="I296" s="4"/>
      <c r="L296" s="24"/>
      <c r="M296" s="20"/>
      <c r="Q296" s="23"/>
    </row>
    <row r="297" spans="1:26" x14ac:dyDescent="0.2">
      <c r="A297" s="16"/>
      <c r="B297" s="1388" t="s">
        <v>31</v>
      </c>
      <c r="C297" s="1384">
        <v>921</v>
      </c>
      <c r="D297" s="1385">
        <v>8525.098</v>
      </c>
      <c r="E297" s="1384">
        <v>155</v>
      </c>
      <c r="F297" s="1385">
        <v>2906.5720580799998</v>
      </c>
      <c r="G297" s="1384">
        <v>1076</v>
      </c>
      <c r="H297" s="1385">
        <v>11431.670058079999</v>
      </c>
      <c r="I297" s="4"/>
      <c r="L297" s="24"/>
      <c r="M297" s="20"/>
      <c r="Q297" s="23"/>
    </row>
    <row r="298" spans="1:26" x14ac:dyDescent="0.2">
      <c r="A298" s="16"/>
      <c r="B298" s="1388" t="s">
        <v>36</v>
      </c>
      <c r="C298" s="1384">
        <v>579</v>
      </c>
      <c r="D298" s="1385">
        <v>5263.3990000000003</v>
      </c>
      <c r="E298" s="1384">
        <v>249</v>
      </c>
      <c r="F298" s="1385">
        <v>4788.0980225800004</v>
      </c>
      <c r="G298" s="1384">
        <v>828</v>
      </c>
      <c r="H298" s="1385">
        <v>10051.497022580001</v>
      </c>
      <c r="I298" s="4"/>
      <c r="L298" s="24"/>
      <c r="M298" s="20"/>
      <c r="Q298" s="23"/>
    </row>
    <row r="299" spans="1:26" x14ac:dyDescent="0.2">
      <c r="A299" s="16"/>
      <c r="B299" s="1388" t="s">
        <v>37</v>
      </c>
      <c r="C299" s="1384">
        <v>600</v>
      </c>
      <c r="D299" s="1385">
        <v>5586.6909999999998</v>
      </c>
      <c r="E299" s="1384">
        <v>613</v>
      </c>
      <c r="F299" s="1385">
        <v>16598.223715430002</v>
      </c>
      <c r="G299" s="1384">
        <v>1213</v>
      </c>
      <c r="H299" s="1385">
        <v>22184.914715430001</v>
      </c>
      <c r="I299" s="4"/>
      <c r="L299" s="24"/>
      <c r="M299" s="20"/>
      <c r="Q299" s="23"/>
    </row>
    <row r="300" spans="1:26" x14ac:dyDescent="0.2">
      <c r="A300" s="16"/>
      <c r="B300" s="1388" t="s">
        <v>38</v>
      </c>
      <c r="C300" s="1384">
        <v>383</v>
      </c>
      <c r="D300" s="1385">
        <v>3439.7730000000001</v>
      </c>
      <c r="E300" s="1384">
        <v>297</v>
      </c>
      <c r="F300" s="1385">
        <v>8018.2362476499993</v>
      </c>
      <c r="G300" s="1384">
        <v>680</v>
      </c>
      <c r="H300" s="1385">
        <v>11458.009247649999</v>
      </c>
      <c r="I300" s="4"/>
      <c r="L300" s="24"/>
      <c r="M300" s="20"/>
      <c r="Q300" s="23"/>
    </row>
    <row r="301" spans="1:26" x14ac:dyDescent="0.2">
      <c r="A301" s="16"/>
      <c r="B301" s="1388" t="s">
        <v>39</v>
      </c>
      <c r="C301" s="1384">
        <v>1127</v>
      </c>
      <c r="D301" s="1385">
        <v>10532.183999999999</v>
      </c>
      <c r="E301" s="1384">
        <v>288</v>
      </c>
      <c r="F301" s="1385">
        <v>6420.54392964</v>
      </c>
      <c r="G301" s="1384">
        <v>1415</v>
      </c>
      <c r="H301" s="1385">
        <v>16952.727929640001</v>
      </c>
      <c r="I301" s="4">
        <v>959</v>
      </c>
      <c r="J301" s="20">
        <v>11038.270843050001</v>
      </c>
      <c r="L301" s="24"/>
      <c r="M301" s="20"/>
      <c r="Q301" s="23"/>
    </row>
    <row r="302" spans="1:26" x14ac:dyDescent="0.2">
      <c r="A302" s="16"/>
      <c r="B302" s="1388" t="s">
        <v>40</v>
      </c>
      <c r="C302" s="1384">
        <v>962</v>
      </c>
      <c r="D302" s="1385">
        <v>8980.0619346499989</v>
      </c>
      <c r="E302" s="1384">
        <v>214</v>
      </c>
      <c r="F302" s="1385">
        <v>4261.62500215</v>
      </c>
      <c r="G302" s="1384">
        <v>1176</v>
      </c>
      <c r="H302" s="1385">
        <v>13241.686936799999</v>
      </c>
      <c r="I302" s="4"/>
      <c r="L302" s="24"/>
      <c r="M302" s="20"/>
      <c r="Q302" s="20"/>
    </row>
    <row r="303" spans="1:26" x14ac:dyDescent="0.2">
      <c r="A303" s="16"/>
      <c r="B303" s="1388" t="s">
        <v>70</v>
      </c>
      <c r="C303" s="1384">
        <v>1591</v>
      </c>
      <c r="D303" s="1385">
        <v>15985.66216684</v>
      </c>
      <c r="E303" s="1384">
        <v>351</v>
      </c>
      <c r="F303" s="1385">
        <v>8732.4147490100004</v>
      </c>
      <c r="G303" s="1384">
        <v>1942</v>
      </c>
      <c r="H303" s="1385">
        <v>24718.076915850001</v>
      </c>
      <c r="I303" s="4"/>
      <c r="L303" s="24"/>
      <c r="M303" s="20"/>
      <c r="Q303" s="20"/>
    </row>
    <row r="304" spans="1:26" x14ac:dyDescent="0.2">
      <c r="A304" s="16"/>
      <c r="B304" s="1389" t="s">
        <v>6</v>
      </c>
      <c r="C304" s="1386">
        <v>8467</v>
      </c>
      <c r="D304" s="1387">
        <v>79504.217101489994</v>
      </c>
      <c r="E304" s="1386">
        <v>3127</v>
      </c>
      <c r="F304" s="1387">
        <v>72683.788782590011</v>
      </c>
      <c r="G304" s="1386">
        <v>11594</v>
      </c>
      <c r="H304" s="1387">
        <v>152188.00588407999</v>
      </c>
      <c r="I304" s="4"/>
      <c r="L304" s="24"/>
      <c r="M304" s="20"/>
      <c r="O304" s="13"/>
      <c r="P304" s="13"/>
      <c r="Q304" s="20"/>
    </row>
    <row r="305" spans="1:16" ht="12.75" x14ac:dyDescent="0.2">
      <c r="A305" s="16"/>
      <c r="B305" s="1860" t="s">
        <v>639</v>
      </c>
      <c r="C305" s="1860"/>
      <c r="D305" s="1860"/>
      <c r="E305" s="1860"/>
      <c r="F305" s="34"/>
      <c r="G305" s="14"/>
      <c r="H305" s="43"/>
      <c r="I305" s="34"/>
      <c r="J305" s="4"/>
    </row>
    <row r="306" spans="1:16" ht="15" customHeight="1" x14ac:dyDescent="0.2">
      <c r="A306" s="16"/>
      <c r="B306" s="1860"/>
      <c r="C306" s="1860"/>
      <c r="D306" s="1860"/>
      <c r="E306" s="1860"/>
      <c r="J306" s="4"/>
    </row>
    <row r="307" spans="1:16" ht="45" customHeight="1" x14ac:dyDescent="0.2">
      <c r="A307" s="16"/>
      <c r="B307" s="1860"/>
      <c r="C307" s="1860"/>
      <c r="D307" s="1860"/>
      <c r="E307" s="1860"/>
      <c r="J307" s="15"/>
      <c r="N307" s="24"/>
      <c r="O307" s="24"/>
      <c r="P307" s="24"/>
    </row>
    <row r="308" spans="1:16" ht="17.25" customHeight="1" x14ac:dyDescent="0.2">
      <c r="A308" s="16"/>
      <c r="B308" s="760"/>
      <c r="C308" s="652"/>
      <c r="D308" s="652"/>
      <c r="E308" s="760"/>
      <c r="J308" s="15"/>
      <c r="N308" s="24"/>
      <c r="O308" s="24"/>
      <c r="P308" s="24"/>
    </row>
    <row r="309" spans="1:16" ht="15.75" customHeight="1" x14ac:dyDescent="0.2">
      <c r="A309" s="16"/>
      <c r="B309" s="760"/>
      <c r="C309" s="760"/>
      <c r="D309" s="760"/>
      <c r="E309" s="760"/>
      <c r="J309" s="15"/>
      <c r="N309" s="24"/>
      <c r="O309" s="24"/>
      <c r="P309" s="24"/>
    </row>
    <row r="310" spans="1:16" ht="17.25" hidden="1" customHeight="1" x14ac:dyDescent="0.2">
      <c r="A310" s="16"/>
      <c r="B310" s="760"/>
      <c r="C310" s="760"/>
      <c r="D310" s="760"/>
      <c r="E310" s="760"/>
      <c r="J310" s="15"/>
      <c r="N310" s="24"/>
      <c r="O310" s="24"/>
      <c r="P310" s="24"/>
    </row>
    <row r="311" spans="1:16" ht="17.25" customHeight="1" x14ac:dyDescent="0.2">
      <c r="A311" s="16"/>
      <c r="B311" s="760"/>
      <c r="C311" s="652"/>
      <c r="D311" s="652"/>
      <c r="E311" s="760"/>
      <c r="J311" s="15"/>
      <c r="N311" s="24"/>
      <c r="O311" s="24"/>
      <c r="P311" s="24"/>
    </row>
    <row r="312" spans="1:16" ht="15" customHeight="1" x14ac:dyDescent="0.2">
      <c r="A312" s="16"/>
      <c r="B312" s="653"/>
      <c r="C312" s="654"/>
      <c r="D312" s="654"/>
      <c r="E312" s="655"/>
      <c r="G312" s="20"/>
      <c r="N312" s="24"/>
      <c r="O312" s="24"/>
      <c r="P312" s="24"/>
    </row>
    <row r="313" spans="1:16" ht="26.25" customHeight="1" x14ac:dyDescent="0.2">
      <c r="A313" s="16"/>
      <c r="B313" s="1818" t="s">
        <v>248</v>
      </c>
      <c r="C313" s="1818"/>
      <c r="D313" s="800"/>
      <c r="E313" s="656"/>
      <c r="G313" s="34"/>
      <c r="M313" s="20"/>
      <c r="N313" s="24"/>
      <c r="O313" s="24"/>
      <c r="P313" s="24"/>
    </row>
    <row r="314" spans="1:16" ht="15" customHeight="1" x14ac:dyDescent="0.2">
      <c r="A314" s="16"/>
      <c r="G314" s="34"/>
      <c r="N314" s="24"/>
      <c r="O314" s="24"/>
      <c r="P314" s="24"/>
    </row>
    <row r="315" spans="1:16" ht="15" customHeight="1" x14ac:dyDescent="0.2">
      <c r="A315" s="16"/>
      <c r="B315" s="764" t="s">
        <v>28</v>
      </c>
      <c r="C315" s="622" t="s">
        <v>3</v>
      </c>
      <c r="D315" s="762" t="s">
        <v>117</v>
      </c>
      <c r="F315" s="34"/>
      <c r="G315" s="4"/>
      <c r="H315" s="20"/>
      <c r="L315" s="24"/>
      <c r="N315" s="24"/>
      <c r="O315" s="24"/>
      <c r="P315" s="24"/>
    </row>
    <row r="316" spans="1:16" x14ac:dyDescent="0.2">
      <c r="A316" s="16"/>
      <c r="B316" s="755" t="s">
        <v>69</v>
      </c>
      <c r="C316" s="621">
        <v>10</v>
      </c>
      <c r="D316" s="625">
        <v>91438000</v>
      </c>
      <c r="F316" s="34"/>
      <c r="G316" s="4"/>
      <c r="H316" s="20"/>
      <c r="L316" s="24"/>
      <c r="N316" s="24"/>
      <c r="O316" s="24"/>
      <c r="P316" s="24"/>
    </row>
    <row r="317" spans="1:16" x14ac:dyDescent="0.2">
      <c r="A317" s="16"/>
      <c r="B317" s="755" t="s">
        <v>32</v>
      </c>
      <c r="C317" s="621">
        <v>9</v>
      </c>
      <c r="D317" s="625">
        <v>79709000</v>
      </c>
      <c r="F317" s="34"/>
      <c r="G317" s="4"/>
      <c r="H317" s="20"/>
      <c r="L317" s="24"/>
      <c r="N317" s="24"/>
      <c r="O317" s="24"/>
      <c r="P317" s="24"/>
    </row>
    <row r="318" spans="1:16" x14ac:dyDescent="0.2">
      <c r="A318" s="16"/>
      <c r="B318" s="755" t="s">
        <v>33</v>
      </c>
      <c r="C318" s="621">
        <v>70</v>
      </c>
      <c r="D318" s="625">
        <v>624635000</v>
      </c>
      <c r="F318" s="34"/>
      <c r="G318" s="4"/>
      <c r="H318" s="20"/>
      <c r="L318" s="24"/>
      <c r="N318" s="24"/>
      <c r="O318" s="24"/>
      <c r="P318" s="24"/>
    </row>
    <row r="319" spans="1:16" x14ac:dyDescent="0.2">
      <c r="A319" s="16"/>
      <c r="B319" s="755" t="s">
        <v>34</v>
      </c>
      <c r="C319" s="621">
        <v>8</v>
      </c>
      <c r="D319" s="625">
        <v>73353000</v>
      </c>
      <c r="F319" s="34"/>
      <c r="G319" s="4"/>
      <c r="H319" s="20"/>
      <c r="L319" s="24"/>
      <c r="N319" s="24"/>
      <c r="O319" s="24"/>
      <c r="P319" s="24"/>
    </row>
    <row r="320" spans="1:16" x14ac:dyDescent="0.2">
      <c r="A320" s="16"/>
      <c r="B320" s="755" t="s">
        <v>35</v>
      </c>
      <c r="C320" s="621">
        <v>66</v>
      </c>
      <c r="D320" s="625">
        <v>582322000</v>
      </c>
      <c r="F320" s="34"/>
      <c r="G320" s="4"/>
      <c r="H320" s="20"/>
      <c r="L320" s="24"/>
      <c r="N320" s="24"/>
      <c r="O320" s="24"/>
      <c r="P320" s="24"/>
    </row>
    <row r="321" spans="1:17" x14ac:dyDescent="0.2">
      <c r="A321" s="16"/>
      <c r="B321" s="755" t="s">
        <v>31</v>
      </c>
      <c r="C321" s="621">
        <v>81</v>
      </c>
      <c r="D321" s="625">
        <v>774443373.85000002</v>
      </c>
      <c r="F321" s="34"/>
      <c r="G321" s="4"/>
      <c r="H321" s="20"/>
      <c r="L321" s="24"/>
      <c r="N321" s="24"/>
      <c r="O321" s="24"/>
      <c r="P321" s="24"/>
    </row>
    <row r="322" spans="1:17" x14ac:dyDescent="0.2">
      <c r="A322" s="16"/>
      <c r="B322" s="755" t="s">
        <v>36</v>
      </c>
      <c r="C322" s="621">
        <v>50</v>
      </c>
      <c r="D322" s="625">
        <v>448473000</v>
      </c>
      <c r="F322" s="34"/>
      <c r="G322" s="4"/>
      <c r="H322" s="20"/>
      <c r="L322" s="24"/>
      <c r="N322" s="24"/>
      <c r="O322" s="24"/>
      <c r="P322" s="24"/>
    </row>
    <row r="323" spans="1:17" x14ac:dyDescent="0.2">
      <c r="A323" s="16"/>
      <c r="B323" s="755" t="s">
        <v>37</v>
      </c>
      <c r="C323" s="621">
        <v>65</v>
      </c>
      <c r="D323" s="625">
        <v>588181000</v>
      </c>
      <c r="F323" s="34"/>
      <c r="G323" s="4"/>
      <c r="H323" s="20"/>
      <c r="L323" s="24"/>
      <c r="N323" s="24"/>
      <c r="O323" s="24"/>
      <c r="P323" s="24"/>
    </row>
    <row r="324" spans="1:17" x14ac:dyDescent="0.2">
      <c r="A324" s="16"/>
      <c r="B324" s="755" t="s">
        <v>38</v>
      </c>
      <c r="C324" s="621">
        <v>21</v>
      </c>
      <c r="D324" s="625">
        <v>192760000</v>
      </c>
      <c r="E324" s="464"/>
      <c r="F324" s="34"/>
      <c r="G324" s="4"/>
      <c r="H324" s="20"/>
      <c r="L324" s="24"/>
      <c r="N324" s="24"/>
      <c r="O324" s="24"/>
      <c r="P324" s="24"/>
    </row>
    <row r="325" spans="1:17" x14ac:dyDescent="0.2">
      <c r="A325" s="16"/>
      <c r="B325" s="755" t="s">
        <v>39</v>
      </c>
      <c r="C325" s="621">
        <v>109</v>
      </c>
      <c r="D325" s="625">
        <v>982303000</v>
      </c>
      <c r="E325" s="464"/>
      <c r="F325" s="34"/>
      <c r="G325" s="4"/>
      <c r="H325" s="20"/>
      <c r="L325" s="24"/>
      <c r="N325" s="24"/>
      <c r="O325" s="24"/>
      <c r="P325" s="24"/>
    </row>
    <row r="326" spans="1:17" x14ac:dyDescent="0.2">
      <c r="A326" s="16"/>
      <c r="B326" s="755" t="s">
        <v>40</v>
      </c>
      <c r="C326" s="621">
        <v>128</v>
      </c>
      <c r="D326" s="625">
        <v>1629342744.55</v>
      </c>
      <c r="E326" s="464"/>
      <c r="F326" s="34"/>
      <c r="G326" s="4"/>
      <c r="H326" s="20"/>
      <c r="L326" s="24"/>
      <c r="N326" s="24"/>
      <c r="O326" s="24"/>
      <c r="P326" s="24"/>
    </row>
    <row r="327" spans="1:17" x14ac:dyDescent="0.2">
      <c r="A327" s="16"/>
      <c r="B327" s="755" t="s">
        <v>70</v>
      </c>
      <c r="C327" s="621">
        <v>168</v>
      </c>
      <c r="D327" s="625">
        <v>1864631506.97</v>
      </c>
      <c r="E327" s="464"/>
      <c r="F327" s="34"/>
      <c r="G327" s="4"/>
      <c r="H327" s="20"/>
      <c r="L327" s="24"/>
      <c r="N327" s="24"/>
      <c r="O327" s="24"/>
      <c r="P327" s="24"/>
    </row>
    <row r="328" spans="1:17" hidden="1" x14ac:dyDescent="0.2">
      <c r="A328" s="16"/>
      <c r="B328" s="657"/>
      <c r="D328" s="625"/>
      <c r="E328" s="464"/>
      <c r="F328" s="34"/>
      <c r="G328" s="4"/>
      <c r="H328" s="20"/>
      <c r="I328" s="19"/>
      <c r="L328" s="24"/>
      <c r="N328" s="24"/>
      <c r="O328" s="24"/>
      <c r="P328" s="24"/>
    </row>
    <row r="329" spans="1:17" x14ac:dyDescent="0.2">
      <c r="A329" s="16"/>
      <c r="B329" s="768" t="s">
        <v>6</v>
      </c>
      <c r="C329" s="761">
        <f>SUM(C316:C328)</f>
        <v>785</v>
      </c>
      <c r="D329" s="773">
        <f>SUM(D316:D328)</f>
        <v>7931591625.3700008</v>
      </c>
      <c r="F329" s="13"/>
      <c r="G329" s="4"/>
      <c r="H329" s="20"/>
      <c r="I329" s="19"/>
      <c r="L329" s="24"/>
      <c r="N329" s="24"/>
      <c r="O329" s="24"/>
      <c r="P329" s="24"/>
    </row>
    <row r="330" spans="1:17" x14ac:dyDescent="0.2">
      <c r="A330" s="16"/>
      <c r="B330" s="929" t="s">
        <v>527</v>
      </c>
      <c r="C330" s="639"/>
      <c r="D330" s="932"/>
      <c r="F330" s="13"/>
      <c r="G330" s="4"/>
      <c r="H330" s="20"/>
      <c r="I330" s="19"/>
      <c r="L330" s="24"/>
      <c r="N330" s="24"/>
      <c r="O330" s="24"/>
      <c r="P330" s="24"/>
    </row>
    <row r="331" spans="1:17" ht="15.75" customHeight="1" x14ac:dyDescent="0.2">
      <c r="A331" s="16"/>
      <c r="B331" s="1860" t="s">
        <v>114</v>
      </c>
      <c r="C331" s="1860"/>
      <c r="D331" s="1860"/>
      <c r="E331" s="1860"/>
      <c r="J331" s="19"/>
      <c r="N331" s="24"/>
      <c r="O331" s="24"/>
      <c r="P331" s="24"/>
    </row>
    <row r="332" spans="1:17" ht="15" customHeight="1" x14ac:dyDescent="0.2">
      <c r="A332" s="16"/>
      <c r="B332" s="1860"/>
      <c r="C332" s="1860"/>
      <c r="D332" s="1860"/>
      <c r="E332" s="1860"/>
      <c r="J332" s="19"/>
      <c r="N332" s="24"/>
      <c r="O332" s="24"/>
      <c r="P332" s="24"/>
    </row>
    <row r="333" spans="1:17" ht="15.75" customHeight="1" x14ac:dyDescent="0.2">
      <c r="B333" s="1860"/>
      <c r="C333" s="1860"/>
      <c r="D333" s="1860"/>
      <c r="E333" s="1860"/>
      <c r="F333" s="30"/>
      <c r="G333" s="30"/>
      <c r="H333" s="30"/>
      <c r="I333" s="27"/>
      <c r="J333" s="155"/>
      <c r="K333" s="4"/>
      <c r="N333" s="24"/>
      <c r="O333" s="24"/>
      <c r="P333" s="24"/>
    </row>
    <row r="334" spans="1:17" ht="15.75" customHeight="1" x14ac:dyDescent="0.2">
      <c r="B334" s="798"/>
      <c r="C334" s="798"/>
      <c r="D334" s="798"/>
      <c r="E334" s="798"/>
      <c r="F334" s="30"/>
      <c r="G334" s="30"/>
      <c r="H334" s="30"/>
      <c r="I334" s="27"/>
      <c r="J334" s="155"/>
      <c r="K334" s="4"/>
      <c r="P334" s="27"/>
      <c r="Q334" s="25"/>
    </row>
    <row r="335" spans="1:17" ht="15.75" customHeight="1" x14ac:dyDescent="0.2">
      <c r="B335" s="798"/>
      <c r="C335" s="798"/>
      <c r="D335" s="798"/>
      <c r="E335" s="1133"/>
      <c r="F335" s="30"/>
      <c r="G335" s="30"/>
      <c r="H335" s="30"/>
      <c r="I335" s="27"/>
      <c r="J335" s="155"/>
      <c r="K335" s="4"/>
      <c r="P335" s="27"/>
      <c r="Q335" s="25"/>
    </row>
    <row r="336" spans="1:17" ht="15.75" customHeight="1" x14ac:dyDescent="0.2">
      <c r="B336" s="798"/>
      <c r="C336" s="798"/>
      <c r="D336" s="798"/>
      <c r="E336" s="798"/>
      <c r="F336" s="30"/>
      <c r="G336" s="30"/>
      <c r="H336" s="30"/>
      <c r="I336" s="27"/>
      <c r="J336" s="155"/>
      <c r="K336" s="4"/>
      <c r="P336" s="27"/>
      <c r="Q336" s="25"/>
    </row>
    <row r="337" spans="1:25" ht="15.75" customHeight="1" x14ac:dyDescent="0.2">
      <c r="B337" s="798"/>
      <c r="C337" s="798"/>
      <c r="D337" s="798"/>
      <c r="E337" s="798"/>
      <c r="F337" s="30"/>
      <c r="G337" s="30"/>
      <c r="H337" s="30"/>
      <c r="I337" s="27"/>
      <c r="J337" s="155"/>
      <c r="K337" s="4"/>
      <c r="P337" s="27"/>
      <c r="Q337" s="25"/>
    </row>
    <row r="338" spans="1:25" ht="26.25" customHeight="1" x14ac:dyDescent="0.2">
      <c r="A338" s="30"/>
      <c r="B338" s="1818" t="s">
        <v>285</v>
      </c>
      <c r="C338" s="1818"/>
      <c r="D338" s="1818"/>
      <c r="E338" s="1818"/>
      <c r="F338" s="27"/>
      <c r="G338" s="155"/>
      <c r="M338" s="461"/>
      <c r="Q338" s="25"/>
      <c r="R338" s="25"/>
      <c r="S338" s="25"/>
      <c r="T338" s="25"/>
      <c r="U338" s="25"/>
      <c r="V338" s="25"/>
    </row>
    <row r="339" spans="1:25" ht="15.75" customHeight="1" x14ac:dyDescent="0.2">
      <c r="A339" s="30"/>
      <c r="B339" s="638"/>
      <c r="C339" s="639"/>
      <c r="D339" s="639"/>
      <c r="M339" s="461"/>
      <c r="Q339" s="1835"/>
      <c r="R339" s="163"/>
      <c r="S339" s="163"/>
      <c r="T339" s="163"/>
      <c r="U339" s="163"/>
      <c r="V339" s="163"/>
    </row>
    <row r="340" spans="1:25" ht="15.75" customHeight="1" x14ac:dyDescent="0.2">
      <c r="A340" s="16"/>
      <c r="C340" s="1833" t="s">
        <v>1409</v>
      </c>
      <c r="D340" s="1844"/>
      <c r="E340" s="1844"/>
      <c r="F340" s="1844"/>
      <c r="G340" s="1844"/>
      <c r="H340" s="1834"/>
      <c r="J340" s="2"/>
      <c r="K340" s="1831" t="s">
        <v>1414</v>
      </c>
      <c r="L340" s="1852"/>
      <c r="M340" s="1852"/>
      <c r="N340" s="1832"/>
      <c r="O340" s="167"/>
      <c r="Q340" s="1835"/>
      <c r="R340" s="163"/>
      <c r="S340" s="163"/>
      <c r="T340" s="163"/>
      <c r="U340" s="163"/>
      <c r="V340" s="163"/>
    </row>
    <row r="341" spans="1:25" s="34" customFormat="1" ht="24.6" customHeight="1" x14ac:dyDescent="0.2">
      <c r="A341" s="48"/>
      <c r="B341" s="464"/>
      <c r="C341" s="1845" t="s">
        <v>1410</v>
      </c>
      <c r="D341" s="1846"/>
      <c r="E341" s="1846"/>
      <c r="F341" s="1842" t="s">
        <v>1411</v>
      </c>
      <c r="G341" s="1849"/>
      <c r="H341" s="1843"/>
      <c r="I341" s="20"/>
      <c r="J341" s="464"/>
      <c r="K341" s="1842" t="s">
        <v>1412</v>
      </c>
      <c r="L341" s="1843"/>
      <c r="M341" s="1842" t="s">
        <v>1413</v>
      </c>
      <c r="N341" s="1843"/>
      <c r="O341" s="167"/>
      <c r="Q341" s="163"/>
      <c r="R341" s="163"/>
      <c r="S341" s="163"/>
      <c r="T341" s="163"/>
      <c r="U341" s="163"/>
      <c r="V341" s="163"/>
      <c r="W341" s="357"/>
      <c r="X341" s="317"/>
      <c r="Y341" s="317"/>
    </row>
    <row r="342" spans="1:25" x14ac:dyDescent="0.2">
      <c r="A342" s="16"/>
      <c r="B342" s="620" t="s">
        <v>48</v>
      </c>
      <c r="C342" s="620" t="s">
        <v>383</v>
      </c>
      <c r="D342" s="620" t="s">
        <v>49</v>
      </c>
      <c r="E342" s="828" t="s">
        <v>382</v>
      </c>
      <c r="F342" s="42" t="s">
        <v>30</v>
      </c>
      <c r="G342" s="42" t="s">
        <v>49</v>
      </c>
      <c r="H342" s="314" t="s">
        <v>382</v>
      </c>
      <c r="J342" s="620" t="s">
        <v>48</v>
      </c>
      <c r="K342" s="620" t="s">
        <v>250</v>
      </c>
      <c r="L342" s="620" t="s">
        <v>49</v>
      </c>
      <c r="M342" s="620" t="s">
        <v>30</v>
      </c>
      <c r="N342" s="938" t="s">
        <v>49</v>
      </c>
      <c r="O342" s="167"/>
      <c r="P342" s="164"/>
      <c r="Q342" s="164"/>
      <c r="R342" s="164"/>
      <c r="S342" s="164"/>
      <c r="T342" s="164"/>
      <c r="U342" s="164"/>
      <c r="V342" s="413"/>
      <c r="W342" s="357"/>
      <c r="X342" s="1836"/>
      <c r="Y342" s="1836"/>
    </row>
    <row r="343" spans="1:25" s="43" customFormat="1" x14ac:dyDescent="0.2">
      <c r="A343" s="40"/>
      <c r="B343" s="855" t="s">
        <v>50</v>
      </c>
      <c r="C343" s="856">
        <v>2902</v>
      </c>
      <c r="D343" s="1284">
        <f>31483909146.15/1000000</f>
        <v>31483.909146150003</v>
      </c>
      <c r="E343" s="857">
        <f t="shared" ref="E343:E368" si="11">C343/$C$369</f>
        <v>0.25030188028290495</v>
      </c>
      <c r="F343" s="856">
        <v>2643</v>
      </c>
      <c r="G343" s="1284">
        <f>28539018920.58/1000000</f>
        <v>28539.018920580002</v>
      </c>
      <c r="H343" s="857">
        <f t="shared" ref="H343:H368" si="12">F343/$F$369</f>
        <v>0.24943374858437145</v>
      </c>
      <c r="J343" s="855" t="s">
        <v>50</v>
      </c>
      <c r="K343" s="856">
        <v>2881</v>
      </c>
      <c r="L343" s="1284">
        <f>28318451806.86/1000000</f>
        <v>28318.451806860001</v>
      </c>
      <c r="M343" s="856">
        <v>2789</v>
      </c>
      <c r="N343" s="1284">
        <f>27324103827.68/1000000</f>
        <v>27324.103827679999</v>
      </c>
      <c r="P343" s="165"/>
      <c r="Q343" s="165"/>
      <c r="R343" s="165"/>
      <c r="S343" s="165"/>
      <c r="T343" s="165"/>
      <c r="U343" s="165"/>
      <c r="V343" s="416"/>
      <c r="W343" s="409"/>
      <c r="X343" s="410"/>
      <c r="Y343" s="410"/>
    </row>
    <row r="344" spans="1:25" s="43" customFormat="1" x14ac:dyDescent="0.2">
      <c r="A344" s="40"/>
      <c r="B344" s="855" t="s">
        <v>51</v>
      </c>
      <c r="C344" s="856">
        <v>3112</v>
      </c>
      <c r="D344" s="1284">
        <f>49642676098.02/1000000</f>
        <v>49642.676098019998</v>
      </c>
      <c r="E344" s="857">
        <f t="shared" si="11"/>
        <v>0.26841469725720202</v>
      </c>
      <c r="F344" s="856">
        <v>2901</v>
      </c>
      <c r="G344" s="1284">
        <f>43945593991.72/1000000</f>
        <v>43945.593991720001</v>
      </c>
      <c r="H344" s="857">
        <f t="shared" si="12"/>
        <v>0.27378255945639862</v>
      </c>
      <c r="J344" s="855" t="s">
        <v>51</v>
      </c>
      <c r="K344" s="856">
        <v>2656</v>
      </c>
      <c r="L344" s="1284">
        <f>36676630646.4/1000000</f>
        <v>36676.630646400001</v>
      </c>
      <c r="M344" s="856">
        <v>2723</v>
      </c>
      <c r="N344" s="1359">
        <f>39117718077.74/1000000</f>
        <v>39117.718077739999</v>
      </c>
      <c r="P344" s="165"/>
      <c r="Q344" s="165"/>
      <c r="R344" s="165"/>
      <c r="S344" s="165"/>
      <c r="T344" s="165"/>
      <c r="U344" s="165"/>
      <c r="V344" s="416"/>
      <c r="W344" s="411"/>
      <c r="X344" s="412"/>
      <c r="Y344" s="412"/>
    </row>
    <row r="345" spans="1:25" s="43" customFormat="1" x14ac:dyDescent="0.2">
      <c r="A345" s="40"/>
      <c r="B345" s="855" t="s">
        <v>52</v>
      </c>
      <c r="C345" s="856">
        <v>64</v>
      </c>
      <c r="D345" s="1284">
        <f>1158016485.03/1000000</f>
        <v>1158.01648503</v>
      </c>
      <c r="E345" s="857">
        <f t="shared" si="11"/>
        <v>5.5200966016905294E-3</v>
      </c>
      <c r="F345" s="856">
        <v>57</v>
      </c>
      <c r="G345" s="1284">
        <f>995075827.77/1000000</f>
        <v>995.07582776999993</v>
      </c>
      <c r="H345" s="857">
        <f t="shared" si="12"/>
        <v>5.3793884484711211E-3</v>
      </c>
      <c r="J345" s="855" t="s">
        <v>52</v>
      </c>
      <c r="K345" s="856">
        <v>46</v>
      </c>
      <c r="L345" s="1284">
        <f>683972761.03/1000000</f>
        <v>683.97276103000002</v>
      </c>
      <c r="M345" s="856">
        <v>64</v>
      </c>
      <c r="N345" s="1359">
        <f>905382835.14/1000000</f>
        <v>905.38283514</v>
      </c>
      <c r="O345" s="165"/>
      <c r="P345" s="165"/>
      <c r="Q345" s="165"/>
      <c r="R345" s="165"/>
      <c r="S345" s="165"/>
      <c r="T345" s="165"/>
      <c r="U345" s="165"/>
      <c r="V345" s="416"/>
      <c r="W345" s="414"/>
      <c r="X345" s="415"/>
      <c r="Y345" s="317"/>
    </row>
    <row r="346" spans="1:25" s="43" customFormat="1" x14ac:dyDescent="0.2">
      <c r="A346" s="40"/>
      <c r="B346" s="855" t="s">
        <v>53</v>
      </c>
      <c r="C346" s="856">
        <v>487</v>
      </c>
      <c r="D346" s="1284">
        <f>7267053276.82/1000000</f>
        <v>7267.0532768200001</v>
      </c>
      <c r="E346" s="857">
        <f t="shared" si="11"/>
        <v>4.2004485078488876E-2</v>
      </c>
      <c r="F346" s="856">
        <v>414</v>
      </c>
      <c r="G346" s="1284">
        <f>5865893822.52/1000000</f>
        <v>5865.8938225200009</v>
      </c>
      <c r="H346" s="857">
        <f t="shared" si="12"/>
        <v>3.9071347678369193E-2</v>
      </c>
      <c r="J346" s="855" t="s">
        <v>53</v>
      </c>
      <c r="K346" s="856">
        <v>206</v>
      </c>
      <c r="L346" s="1284">
        <f>1892210980.31/1000000</f>
        <v>1892.21098031</v>
      </c>
      <c r="M346" s="856">
        <v>230</v>
      </c>
      <c r="N346" s="1359">
        <f>2715152092.28/1000000</f>
        <v>2715.15209228</v>
      </c>
      <c r="O346" s="167"/>
      <c r="P346" s="167"/>
      <c r="Q346" s="167"/>
      <c r="R346" s="167"/>
      <c r="S346" s="167"/>
      <c r="T346" s="167"/>
      <c r="U346" s="167"/>
      <c r="V346" s="416"/>
      <c r="W346" s="417"/>
      <c r="X346" s="418"/>
      <c r="Y346" s="310"/>
    </row>
    <row r="347" spans="1:25" s="43" customFormat="1" x14ac:dyDescent="0.2">
      <c r="A347" s="40"/>
      <c r="B347" s="855" t="s">
        <v>54</v>
      </c>
      <c r="C347" s="856">
        <v>38</v>
      </c>
      <c r="D347" s="1284">
        <f>316806000/1000000</f>
        <v>316.80599999999998</v>
      </c>
      <c r="E347" s="857">
        <f t="shared" si="11"/>
        <v>3.2775573572537521E-3</v>
      </c>
      <c r="F347" s="856">
        <v>33</v>
      </c>
      <c r="G347" s="1284">
        <f>270707000/1000000</f>
        <v>270.70699999999999</v>
      </c>
      <c r="H347" s="857">
        <f t="shared" si="12"/>
        <v>3.114382785956965E-3</v>
      </c>
      <c r="J347" s="855" t="s">
        <v>54</v>
      </c>
      <c r="K347" s="856">
        <v>35</v>
      </c>
      <c r="L347" s="1284">
        <f>280670000/1000000</f>
        <v>280.67</v>
      </c>
      <c r="M347" s="856">
        <v>38</v>
      </c>
      <c r="N347" s="1359">
        <f>304154000/1000000</f>
        <v>304.154</v>
      </c>
      <c r="O347" s="167"/>
      <c r="P347" s="167"/>
      <c r="Q347" s="167"/>
      <c r="R347" s="167"/>
      <c r="S347" s="167"/>
      <c r="T347" s="167"/>
      <c r="U347" s="167"/>
      <c r="V347" s="416"/>
      <c r="W347" s="417"/>
      <c r="X347" s="418"/>
      <c r="Y347" s="310"/>
    </row>
    <row r="348" spans="1:25" s="43" customFormat="1" x14ac:dyDescent="0.2">
      <c r="A348" s="40"/>
      <c r="B348" s="855" t="s">
        <v>55</v>
      </c>
      <c r="C348" s="856">
        <v>339</v>
      </c>
      <c r="D348" s="1284">
        <f>2804245973.99/1000000</f>
        <v>2804.2459739899996</v>
      </c>
      <c r="E348" s="857">
        <f t="shared" si="11"/>
        <v>2.9239261687079524E-2</v>
      </c>
      <c r="F348" s="856">
        <v>316</v>
      </c>
      <c r="G348" s="1284">
        <f>2711107178.27/1000000</f>
        <v>2711.1071782700001</v>
      </c>
      <c r="H348" s="857">
        <f t="shared" si="12"/>
        <v>2.9822574556436391E-2</v>
      </c>
      <c r="J348" s="855" t="s">
        <v>55</v>
      </c>
      <c r="K348" s="856">
        <v>268</v>
      </c>
      <c r="L348" s="1284">
        <f>2449175745.55/1000000</f>
        <v>2449.1757455500001</v>
      </c>
      <c r="M348" s="856">
        <v>238</v>
      </c>
      <c r="N348" s="1359">
        <f>2141427767.01/1000000</f>
        <v>2141.42776701</v>
      </c>
      <c r="O348" s="165"/>
      <c r="P348" s="165"/>
      <c r="Q348" s="165"/>
      <c r="R348" s="165"/>
      <c r="S348" s="165"/>
      <c r="T348" s="165"/>
      <c r="U348" s="165"/>
      <c r="V348" s="416"/>
      <c r="W348" s="417"/>
      <c r="X348" s="418"/>
      <c r="Y348" s="310"/>
    </row>
    <row r="349" spans="1:25" s="43" customFormat="1" x14ac:dyDescent="0.2">
      <c r="A349" s="40"/>
      <c r="B349" s="855" t="s">
        <v>113</v>
      </c>
      <c r="C349" s="856">
        <v>845</v>
      </c>
      <c r="D349" s="1284">
        <f>8505004031.31/1000000</f>
        <v>8505.0040313099998</v>
      </c>
      <c r="E349" s="857">
        <f t="shared" si="11"/>
        <v>7.2882525444195267E-2</v>
      </c>
      <c r="F349" s="856">
        <v>836</v>
      </c>
      <c r="G349" s="1284">
        <f>8439508836.28/1000000</f>
        <v>8439.5088362799997</v>
      </c>
      <c r="H349" s="857">
        <f t="shared" si="12"/>
        <v>7.8897697244243115E-2</v>
      </c>
      <c r="J349" s="855" t="s">
        <v>113</v>
      </c>
      <c r="K349" s="856">
        <v>754</v>
      </c>
      <c r="L349" s="1284">
        <f>8116505488.81/1000000</f>
        <v>8116.5054888100003</v>
      </c>
      <c r="M349" s="856">
        <v>593</v>
      </c>
      <c r="N349" s="1359">
        <f>6135260847.82/1000000</f>
        <v>6135.26084782</v>
      </c>
      <c r="O349" s="165"/>
      <c r="P349" s="165"/>
      <c r="Q349" s="165"/>
      <c r="R349" s="165"/>
      <c r="S349" s="165"/>
      <c r="T349" s="165"/>
      <c r="U349" s="165"/>
      <c r="V349" s="416"/>
      <c r="W349" s="417"/>
      <c r="X349" s="418"/>
      <c r="Y349" s="310"/>
    </row>
    <row r="350" spans="1:25" s="43" customFormat="1" x14ac:dyDescent="0.2">
      <c r="A350" s="40"/>
      <c r="B350" s="855" t="s">
        <v>286</v>
      </c>
      <c r="C350" s="856">
        <v>759</v>
      </c>
      <c r="D350" s="1284">
        <f>12023450418.84/1000000</f>
        <v>12023.450418840001</v>
      </c>
      <c r="E350" s="857">
        <f t="shared" si="11"/>
        <v>6.546489563567362E-2</v>
      </c>
      <c r="F350" s="856">
        <v>595</v>
      </c>
      <c r="G350" s="1284">
        <f>8743305829.87/1000000</f>
        <v>8743.3058298700016</v>
      </c>
      <c r="H350" s="857">
        <f t="shared" si="12"/>
        <v>5.615326538316346E-2</v>
      </c>
      <c r="J350" s="855" t="s">
        <v>286</v>
      </c>
      <c r="K350" s="856">
        <v>496</v>
      </c>
      <c r="L350" s="1284">
        <f>6679174097.04/1000000</f>
        <v>6679.1740970399997</v>
      </c>
      <c r="M350" s="856">
        <v>533</v>
      </c>
      <c r="N350" s="1359">
        <f>6202525893.07/1000000</f>
        <v>6202.5258930699993</v>
      </c>
      <c r="O350" s="165"/>
      <c r="P350" s="165"/>
      <c r="Q350" s="165"/>
      <c r="R350" s="165"/>
      <c r="S350" s="165"/>
      <c r="T350" s="165"/>
      <c r="U350" s="165"/>
      <c r="V350" s="416"/>
      <c r="W350" s="417"/>
      <c r="X350" s="418"/>
      <c r="Y350" s="310"/>
    </row>
    <row r="351" spans="1:25" s="43" customFormat="1" x14ac:dyDescent="0.2">
      <c r="A351" s="40"/>
      <c r="B351" s="855" t="s">
        <v>56</v>
      </c>
      <c r="C351" s="856">
        <v>772</v>
      </c>
      <c r="D351" s="1284">
        <f>13419355122.66/1000000</f>
        <v>13419.355122659999</v>
      </c>
      <c r="E351" s="857">
        <f t="shared" si="11"/>
        <v>6.6586165257892016E-2</v>
      </c>
      <c r="F351" s="856">
        <v>609</v>
      </c>
      <c r="G351" s="1284">
        <f>10711416598.11/1000000</f>
        <v>10711.416598110001</v>
      </c>
      <c r="H351" s="857">
        <f t="shared" si="12"/>
        <v>5.7474518686296716E-2</v>
      </c>
      <c r="J351" s="855" t="s">
        <v>56</v>
      </c>
      <c r="K351" s="856">
        <v>596</v>
      </c>
      <c r="L351" s="1284">
        <f>7016871088.21/1000000</f>
        <v>7016.8710882100004</v>
      </c>
      <c r="M351" s="856">
        <v>597</v>
      </c>
      <c r="N351" s="1359">
        <f>7647572514.34/1000000</f>
        <v>7647.5725143400005</v>
      </c>
      <c r="O351" s="165"/>
      <c r="P351" s="165"/>
      <c r="Q351" s="165"/>
      <c r="R351" s="165"/>
      <c r="S351" s="165"/>
      <c r="T351" s="165"/>
      <c r="U351" s="165"/>
      <c r="V351" s="416"/>
      <c r="W351" s="417"/>
      <c r="X351" s="418"/>
      <c r="Y351" s="310"/>
    </row>
    <row r="352" spans="1:25" s="43" customFormat="1" x14ac:dyDescent="0.2">
      <c r="A352" s="40"/>
      <c r="B352" s="855" t="s">
        <v>287</v>
      </c>
      <c r="C352" s="856">
        <v>435</v>
      </c>
      <c r="D352" s="1284">
        <f>5755368889.16/1000000</f>
        <v>5755.3688891599995</v>
      </c>
      <c r="E352" s="857">
        <f t="shared" si="11"/>
        <v>3.751940658961532E-2</v>
      </c>
      <c r="F352" s="856">
        <v>382</v>
      </c>
      <c r="G352" s="1284">
        <f>4898931499.78/1000000</f>
        <v>4898.9314997799993</v>
      </c>
      <c r="H352" s="857">
        <f t="shared" si="12"/>
        <v>3.6051340128350318E-2</v>
      </c>
      <c r="J352" s="855" t="s">
        <v>287</v>
      </c>
      <c r="K352" s="856">
        <v>347</v>
      </c>
      <c r="L352" s="1284">
        <f>3928760239.42/1000000</f>
        <v>3928.7602394200003</v>
      </c>
      <c r="M352" s="856">
        <v>318</v>
      </c>
      <c r="N352" s="1359">
        <f>3456265706.92/1000000</f>
        <v>3456.26570692</v>
      </c>
      <c r="O352" s="165"/>
      <c r="P352" s="165"/>
      <c r="Q352" s="165"/>
      <c r="R352" s="165"/>
      <c r="S352" s="165"/>
      <c r="T352" s="165"/>
      <c r="U352" s="165"/>
      <c r="V352" s="416"/>
      <c r="W352" s="417"/>
      <c r="X352" s="418"/>
      <c r="Y352" s="310"/>
    </row>
    <row r="353" spans="1:25" s="43" customFormat="1" x14ac:dyDescent="0.2">
      <c r="A353" s="40"/>
      <c r="B353" s="855" t="s">
        <v>288</v>
      </c>
      <c r="C353" s="856">
        <v>0</v>
      </c>
      <c r="D353" s="939">
        <v>0</v>
      </c>
      <c r="E353" s="857">
        <f t="shared" si="11"/>
        <v>0</v>
      </c>
      <c r="F353" s="856">
        <v>0</v>
      </c>
      <c r="G353" s="1284">
        <v>0</v>
      </c>
      <c r="H353" s="857">
        <f t="shared" si="12"/>
        <v>0</v>
      </c>
      <c r="J353" s="855" t="s">
        <v>288</v>
      </c>
      <c r="K353" s="856">
        <v>0</v>
      </c>
      <c r="L353" s="1284">
        <v>0</v>
      </c>
      <c r="M353" s="856">
        <v>36</v>
      </c>
      <c r="N353" s="1359">
        <f>332862028.53/1000000</f>
        <v>332.86202852999998</v>
      </c>
      <c r="O353" s="165"/>
      <c r="P353" s="165"/>
      <c r="Q353" s="165"/>
      <c r="R353" s="165"/>
      <c r="S353" s="165"/>
      <c r="T353" s="165"/>
      <c r="U353" s="165"/>
      <c r="V353" s="416"/>
      <c r="W353" s="417"/>
      <c r="X353" s="418"/>
      <c r="Y353" s="310"/>
    </row>
    <row r="354" spans="1:25" s="43" customFormat="1" x14ac:dyDescent="0.2">
      <c r="A354" s="40"/>
      <c r="B354" s="855" t="s">
        <v>71</v>
      </c>
      <c r="C354" s="856">
        <v>22</v>
      </c>
      <c r="D354" s="1284">
        <f>213068898.96/1000000</f>
        <v>213.06889896000001</v>
      </c>
      <c r="E354" s="857">
        <f t="shared" si="11"/>
        <v>1.8975332068311196E-3</v>
      </c>
      <c r="F354" s="856">
        <v>30</v>
      </c>
      <c r="G354" s="1284">
        <f>319316080.4/1000000</f>
        <v>319.31608039999998</v>
      </c>
      <c r="H354" s="857">
        <f t="shared" si="12"/>
        <v>2.8312570781426952E-3</v>
      </c>
      <c r="J354" s="855" t="s">
        <v>71</v>
      </c>
      <c r="K354" s="856">
        <v>49</v>
      </c>
      <c r="L354" s="1284">
        <f>517237069.54/1000000</f>
        <v>517.23706953999999</v>
      </c>
      <c r="M354" s="856">
        <v>53</v>
      </c>
      <c r="N354" s="940">
        <f>504550000/1000000</f>
        <v>504.55</v>
      </c>
      <c r="O354" s="165"/>
      <c r="P354" s="165"/>
      <c r="Q354" s="165"/>
      <c r="W354" s="417"/>
      <c r="X354" s="418"/>
      <c r="Y354" s="310"/>
    </row>
    <row r="355" spans="1:25" s="43" customFormat="1" x14ac:dyDescent="0.2">
      <c r="A355" s="40"/>
      <c r="B355" s="855" t="s">
        <v>289</v>
      </c>
      <c r="C355" s="856">
        <v>40</v>
      </c>
      <c r="D355" s="1284">
        <f>384199433.42/1000000</f>
        <v>384.19943341999999</v>
      </c>
      <c r="E355" s="857">
        <f t="shared" si="11"/>
        <v>3.4500603760565809E-3</v>
      </c>
      <c r="F355" s="856">
        <v>41</v>
      </c>
      <c r="G355" s="1284">
        <f>398796433.42/1000000</f>
        <v>398.79643342000003</v>
      </c>
      <c r="H355" s="857">
        <f t="shared" si="12"/>
        <v>3.8693846734616836E-3</v>
      </c>
      <c r="J355" s="855" t="s">
        <v>289</v>
      </c>
      <c r="K355" s="856">
        <v>33</v>
      </c>
      <c r="L355" s="1284">
        <f>310633000/1000000</f>
        <v>310.63299999999998</v>
      </c>
      <c r="M355" s="856">
        <v>42</v>
      </c>
      <c r="N355" s="1359">
        <f>368649000/1000000</f>
        <v>368.649</v>
      </c>
      <c r="O355" s="165"/>
      <c r="P355" s="608"/>
      <c r="Q355" s="165"/>
      <c r="W355" s="417"/>
      <c r="X355" s="418"/>
      <c r="Y355" s="310"/>
    </row>
    <row r="356" spans="1:25" s="43" customFormat="1" x14ac:dyDescent="0.2">
      <c r="A356" s="40"/>
      <c r="B356" s="855" t="s">
        <v>290</v>
      </c>
      <c r="C356" s="856">
        <v>230</v>
      </c>
      <c r="D356" s="1284">
        <f>2467208172.33/1000000</f>
        <v>2467.2081723299998</v>
      </c>
      <c r="E356" s="857">
        <f t="shared" si="11"/>
        <v>1.9837847162325339E-2</v>
      </c>
      <c r="F356" s="856">
        <v>308</v>
      </c>
      <c r="G356" s="1284">
        <f>3315018087.71/1000000</f>
        <v>3315.0180877100001</v>
      </c>
      <c r="H356" s="857">
        <f t="shared" si="12"/>
        <v>2.9067572668931674E-2</v>
      </c>
      <c r="J356" s="855" t="s">
        <v>290</v>
      </c>
      <c r="K356" s="856">
        <v>316</v>
      </c>
      <c r="L356" s="1284">
        <f>3314981963.81/1000000</f>
        <v>3314.9819638099998</v>
      </c>
      <c r="M356" s="856">
        <v>229</v>
      </c>
      <c r="N356" s="1359">
        <f>2225178225.48/1000000</f>
        <v>2225.17822548</v>
      </c>
      <c r="O356" s="165"/>
      <c r="P356" s="608"/>
      <c r="Q356" s="165"/>
      <c r="W356" s="417"/>
      <c r="X356" s="418"/>
      <c r="Y356" s="310"/>
    </row>
    <row r="357" spans="1:25" s="43" customFormat="1" x14ac:dyDescent="0.2">
      <c r="A357" s="40"/>
      <c r="B357" s="855" t="s">
        <v>124</v>
      </c>
      <c r="C357" s="856">
        <v>284</v>
      </c>
      <c r="D357" s="1284">
        <f>3104547914.01/1000000</f>
        <v>3104.5479140100001</v>
      </c>
      <c r="E357" s="857">
        <f t="shared" si="11"/>
        <v>2.4495428670001724E-2</v>
      </c>
      <c r="F357" s="856">
        <v>382</v>
      </c>
      <c r="G357" s="1284">
        <f>3907360762.79/1000000</f>
        <v>3907.3607627900001</v>
      </c>
      <c r="H357" s="857">
        <f t="shared" si="12"/>
        <v>3.6051340128350318E-2</v>
      </c>
      <c r="J357" s="855" t="s">
        <v>124</v>
      </c>
      <c r="K357" s="856">
        <v>390</v>
      </c>
      <c r="L357" s="939">
        <f>3688918466.73/1000000</f>
        <v>3688.9184667300001</v>
      </c>
      <c r="M357" s="856">
        <v>375</v>
      </c>
      <c r="N357" s="1359">
        <f>3432452939.17/1000000</f>
        <v>3432.4529391700003</v>
      </c>
      <c r="O357" s="165"/>
      <c r="P357" s="165"/>
      <c r="Q357" s="165"/>
    </row>
    <row r="358" spans="1:25" s="43" customFormat="1" x14ac:dyDescent="0.2">
      <c r="A358" s="40"/>
      <c r="B358" s="855" t="s">
        <v>758</v>
      </c>
      <c r="C358" s="856">
        <v>295</v>
      </c>
      <c r="D358" s="1284">
        <f>3206055695.7/1000000</f>
        <v>3206.0556956999999</v>
      </c>
      <c r="E358" s="857">
        <f t="shared" si="11"/>
        <v>2.5444195273417285E-2</v>
      </c>
      <c r="F358" s="856">
        <v>307</v>
      </c>
      <c r="G358" s="1284">
        <f>3188211961.1/1000000</f>
        <v>3188.2119610999998</v>
      </c>
      <c r="H358" s="857">
        <f t="shared" si="12"/>
        <v>2.8973197432993581E-2</v>
      </c>
      <c r="J358" s="855" t="s">
        <v>758</v>
      </c>
      <c r="K358" s="856">
        <v>239</v>
      </c>
      <c r="L358" s="1359">
        <f>2400165923.73/1000000</f>
        <v>2400.16592373</v>
      </c>
      <c r="M358" s="856">
        <v>143</v>
      </c>
      <c r="N358" s="1359">
        <f>1401523414.18/1000000</f>
        <v>1401.5234141800001</v>
      </c>
      <c r="O358" s="165"/>
      <c r="P358" s="165"/>
      <c r="Q358" s="165"/>
    </row>
    <row r="359" spans="1:25" s="43" customFormat="1" x14ac:dyDescent="0.2">
      <c r="A359" s="40"/>
      <c r="B359" s="855" t="s">
        <v>327</v>
      </c>
      <c r="C359" s="856">
        <v>58</v>
      </c>
      <c r="D359" s="1284">
        <f>520984000/1000000</f>
        <v>520.98400000000004</v>
      </c>
      <c r="E359" s="857">
        <f t="shared" si="11"/>
        <v>5.0025875452820428E-3</v>
      </c>
      <c r="F359" s="856">
        <v>22</v>
      </c>
      <c r="G359" s="1284">
        <f>201483000/1000000</f>
        <v>201.483</v>
      </c>
      <c r="H359" s="857">
        <f t="shared" si="12"/>
        <v>2.0762551906379767E-3</v>
      </c>
      <c r="J359" s="855" t="s">
        <v>327</v>
      </c>
      <c r="K359" s="856">
        <v>16</v>
      </c>
      <c r="L359" s="939">
        <f>150216000/1000000</f>
        <v>150.21600000000001</v>
      </c>
      <c r="M359" s="856">
        <v>14</v>
      </c>
      <c r="N359" s="1359">
        <f>129955000/1000000</f>
        <v>129.95500000000001</v>
      </c>
      <c r="P359" s="147"/>
      <c r="Q359" s="147"/>
    </row>
    <row r="360" spans="1:25" s="43" customFormat="1" x14ac:dyDescent="0.2">
      <c r="A360" s="40"/>
      <c r="B360" s="1055" t="s">
        <v>748</v>
      </c>
      <c r="C360" s="1056">
        <v>11</v>
      </c>
      <c r="D360" s="1284">
        <f>101570000/1000000</f>
        <v>101.57</v>
      </c>
      <c r="E360" s="857">
        <f t="shared" si="11"/>
        <v>9.4876660341555979E-4</v>
      </c>
      <c r="F360" s="1056">
        <v>10</v>
      </c>
      <c r="G360" s="1284">
        <f>91404000/1000000</f>
        <v>91.403999999999996</v>
      </c>
      <c r="H360" s="857">
        <f t="shared" si="12"/>
        <v>9.4375235938089848E-4</v>
      </c>
      <c r="J360" s="1055" t="s">
        <v>748</v>
      </c>
      <c r="K360" s="1056">
        <v>27</v>
      </c>
      <c r="L360" s="1057">
        <f>255825000/1000000</f>
        <v>255.82499999999999</v>
      </c>
      <c r="M360" s="1056">
        <v>27</v>
      </c>
      <c r="N360" s="1360">
        <f>254275000/1000000</f>
        <v>254.27500000000001</v>
      </c>
      <c r="P360" s="147"/>
      <c r="Q360" s="147"/>
    </row>
    <row r="361" spans="1:25" s="43" customFormat="1" x14ac:dyDescent="0.2">
      <c r="A361" s="40"/>
      <c r="B361" s="855" t="s">
        <v>118</v>
      </c>
      <c r="C361" s="856">
        <v>0</v>
      </c>
      <c r="D361" s="1284">
        <v>0</v>
      </c>
      <c r="E361" s="857">
        <f t="shared" si="11"/>
        <v>0</v>
      </c>
      <c r="F361" s="856">
        <v>0</v>
      </c>
      <c r="G361" s="1284">
        <v>0</v>
      </c>
      <c r="H361" s="857">
        <f t="shared" si="12"/>
        <v>0</v>
      </c>
      <c r="J361" s="855" t="s">
        <v>118</v>
      </c>
      <c r="K361" s="856">
        <v>4</v>
      </c>
      <c r="L361" s="1284">
        <f>71772666.65/1000000</f>
        <v>71.772666650000005</v>
      </c>
      <c r="M361" s="856">
        <v>10</v>
      </c>
      <c r="N361" s="1359">
        <f>126219666.65/1000000</f>
        <v>126.21966665000001</v>
      </c>
      <c r="P361" s="147"/>
      <c r="Q361" s="147"/>
    </row>
    <row r="362" spans="1:25" s="43" customFormat="1" x14ac:dyDescent="0.2">
      <c r="A362" s="40"/>
      <c r="B362" s="855" t="s">
        <v>242</v>
      </c>
      <c r="C362" s="856">
        <v>0</v>
      </c>
      <c r="D362" s="1284">
        <v>0</v>
      </c>
      <c r="E362" s="857">
        <f t="shared" si="11"/>
        <v>0</v>
      </c>
      <c r="F362" s="856">
        <v>0</v>
      </c>
      <c r="G362" s="1284">
        <v>0</v>
      </c>
      <c r="H362" s="857">
        <f t="shared" si="12"/>
        <v>0</v>
      </c>
      <c r="J362" s="855" t="s">
        <v>242</v>
      </c>
      <c r="K362" s="856">
        <v>0</v>
      </c>
      <c r="L362" s="940">
        <v>0</v>
      </c>
      <c r="M362" s="856">
        <v>1</v>
      </c>
      <c r="N362" s="1359">
        <f>5605000/1000000</f>
        <v>5.6050000000000004</v>
      </c>
      <c r="P362" s="147"/>
      <c r="Q362" s="147"/>
    </row>
    <row r="363" spans="1:25" s="43" customFormat="1" x14ac:dyDescent="0.2">
      <c r="A363" s="40"/>
      <c r="B363" s="855" t="s">
        <v>317</v>
      </c>
      <c r="C363" s="856">
        <v>0</v>
      </c>
      <c r="D363" s="1284">
        <v>0</v>
      </c>
      <c r="E363" s="857">
        <f t="shared" si="11"/>
        <v>0</v>
      </c>
      <c r="F363" s="856">
        <v>0</v>
      </c>
      <c r="G363" s="1284">
        <v>0</v>
      </c>
      <c r="H363" s="857">
        <f t="shared" si="12"/>
        <v>0</v>
      </c>
      <c r="J363" s="855" t="s">
        <v>317</v>
      </c>
      <c r="K363" s="856">
        <v>0</v>
      </c>
      <c r="L363" s="939">
        <v>0</v>
      </c>
      <c r="M363" s="856">
        <v>0</v>
      </c>
      <c r="N363" s="940">
        <v>0</v>
      </c>
      <c r="P363" s="166"/>
      <c r="Q363" s="166"/>
    </row>
    <row r="364" spans="1:25" s="43" customFormat="1" x14ac:dyDescent="0.2">
      <c r="A364" s="40"/>
      <c r="B364" s="855" t="s">
        <v>759</v>
      </c>
      <c r="C364" s="856">
        <v>0</v>
      </c>
      <c r="D364" s="1284">
        <v>0</v>
      </c>
      <c r="E364" s="857">
        <f t="shared" si="11"/>
        <v>0</v>
      </c>
      <c r="F364" s="856">
        <v>0</v>
      </c>
      <c r="G364" s="1284">
        <v>0</v>
      </c>
      <c r="H364" s="857">
        <f t="shared" si="12"/>
        <v>0</v>
      </c>
      <c r="J364" s="855" t="s">
        <v>759</v>
      </c>
      <c r="K364" s="856">
        <v>0</v>
      </c>
      <c r="L364" s="939">
        <v>0</v>
      </c>
      <c r="M364" s="856">
        <v>0</v>
      </c>
      <c r="N364" s="940">
        <v>0</v>
      </c>
      <c r="P364" s="166"/>
      <c r="Q364" s="166"/>
    </row>
    <row r="365" spans="1:25" s="43" customFormat="1" x14ac:dyDescent="0.2">
      <c r="A365" s="40"/>
      <c r="B365" s="855" t="s">
        <v>316</v>
      </c>
      <c r="C365" s="856">
        <v>309</v>
      </c>
      <c r="D365" s="1284">
        <f>3487384906.8/1000000</f>
        <v>3487.3849068000004</v>
      </c>
      <c r="E365" s="857">
        <f t="shared" si="11"/>
        <v>2.665171640503709E-2</v>
      </c>
      <c r="F365" s="856">
        <v>236</v>
      </c>
      <c r="G365" s="1284">
        <f>2667309764.68/1000000</f>
        <v>2667.3097646799997</v>
      </c>
      <c r="H365" s="857">
        <f t="shared" si="12"/>
        <v>2.2272555681389205E-2</v>
      </c>
      <c r="J365" s="855" t="s">
        <v>316</v>
      </c>
      <c r="K365" s="856">
        <v>157</v>
      </c>
      <c r="L365" s="1284">
        <f>1809998165.05/1000000</f>
        <v>1809.9981650499999</v>
      </c>
      <c r="M365" s="856">
        <v>145</v>
      </c>
      <c r="N365" s="1359">
        <f>1563819230.04/1000000</f>
        <v>1563.8192300399999</v>
      </c>
      <c r="P365" s="166"/>
      <c r="Q365" s="166"/>
    </row>
    <row r="366" spans="1:25" s="43" customFormat="1" x14ac:dyDescent="0.2">
      <c r="A366" s="40"/>
      <c r="B366" s="855" t="s">
        <v>373</v>
      </c>
      <c r="C366" s="856">
        <v>255</v>
      </c>
      <c r="D366" s="1284">
        <f>2635291631.79/1000000</f>
        <v>2635.2916317899999</v>
      </c>
      <c r="E366" s="857">
        <f t="shared" si="11"/>
        <v>2.1994134897360705E-2</v>
      </c>
      <c r="F366" s="856">
        <v>214</v>
      </c>
      <c r="G366" s="1284">
        <f>2247786796.52/1000000</f>
        <v>2247.7867965199998</v>
      </c>
      <c r="H366" s="857">
        <f t="shared" si="12"/>
        <v>2.0196300490751228E-2</v>
      </c>
      <c r="J366" s="855" t="s">
        <v>373</v>
      </c>
      <c r="K366" s="856">
        <v>158</v>
      </c>
      <c r="L366" s="940">
        <f>1587155625/1000000</f>
        <v>1587.1556250000001</v>
      </c>
      <c r="M366" s="856">
        <v>122</v>
      </c>
      <c r="N366" s="1359">
        <f>1113889774.65/1000000</f>
        <v>1113.8897746500002</v>
      </c>
      <c r="P366" s="166"/>
      <c r="Q366" s="166"/>
    </row>
    <row r="367" spans="1:25" s="43" customFormat="1" x14ac:dyDescent="0.2">
      <c r="A367" s="40"/>
      <c r="B367" s="1512" t="s">
        <v>757</v>
      </c>
      <c r="C367" s="1520">
        <v>329</v>
      </c>
      <c r="D367" s="1521">
        <f>3627585789.09/1000000</f>
        <v>3627.5857890900002</v>
      </c>
      <c r="E367" s="857">
        <f t="shared" si="11"/>
        <v>2.8376746593065379E-2</v>
      </c>
      <c r="F367" s="1520">
        <v>260</v>
      </c>
      <c r="G367" s="1521">
        <f>2913632817.52/1000000</f>
        <v>2913.6328175200001</v>
      </c>
      <c r="H367" s="857">
        <f t="shared" si="12"/>
        <v>2.453756134390336E-2</v>
      </c>
      <c r="J367" s="1512" t="s">
        <v>1153</v>
      </c>
      <c r="K367" s="1520">
        <v>117</v>
      </c>
      <c r="L367" s="1522">
        <f>1135728000/1000000</f>
        <v>1135.7280000000001</v>
      </c>
      <c r="M367" s="1520">
        <v>0</v>
      </c>
      <c r="N367" s="1523">
        <v>0</v>
      </c>
      <c r="P367" s="166"/>
      <c r="Q367" s="166"/>
    </row>
    <row r="368" spans="1:25" s="43" customFormat="1" x14ac:dyDescent="0.2">
      <c r="A368" s="40"/>
      <c r="B368" s="855" t="s">
        <v>752</v>
      </c>
      <c r="C368" s="856">
        <v>8</v>
      </c>
      <c r="D368" s="1284">
        <f>64224000/1000000</f>
        <v>64.224000000000004</v>
      </c>
      <c r="E368" s="857">
        <f t="shared" si="11"/>
        <v>6.9001207521131617E-4</v>
      </c>
      <c r="F368" s="856">
        <v>0</v>
      </c>
      <c r="G368" s="1284">
        <v>0</v>
      </c>
      <c r="H368" s="857">
        <f t="shared" si="12"/>
        <v>0</v>
      </c>
      <c r="J368" s="1526" t="s">
        <v>57</v>
      </c>
      <c r="K368" s="1527">
        <f>SUM(K342:K367)</f>
        <v>9791</v>
      </c>
      <c r="L368" s="1528">
        <f>SUM(L342:L367)</f>
        <v>111285.05473414001</v>
      </c>
      <c r="M368" s="1527">
        <f>SUM(M342:M367)</f>
        <v>9320</v>
      </c>
      <c r="N368" s="1528">
        <f>SUM(N342:N367)</f>
        <v>107408.5428407</v>
      </c>
      <c r="P368" s="166"/>
      <c r="Q368" s="166"/>
    </row>
    <row r="369" spans="1:25" s="43" customFormat="1" ht="17.100000000000001" customHeight="1" x14ac:dyDescent="0.2">
      <c r="A369" s="40"/>
      <c r="B369" s="858" t="s">
        <v>57</v>
      </c>
      <c r="C369" s="859">
        <f t="shared" ref="C369:H369" si="13">SUM(C343:C368)</f>
        <v>11594</v>
      </c>
      <c r="D369" s="1285">
        <f t="shared" si="13"/>
        <v>152188.00588407996</v>
      </c>
      <c r="E369" s="860">
        <f t="shared" si="13"/>
        <v>1</v>
      </c>
      <c r="F369" s="859">
        <f t="shared" si="13"/>
        <v>10596</v>
      </c>
      <c r="G369" s="1285">
        <f t="shared" si="13"/>
        <v>134370.87920903999</v>
      </c>
      <c r="H369" s="860">
        <f t="shared" si="13"/>
        <v>1</v>
      </c>
      <c r="J369" s="1524"/>
      <c r="K369" s="1525"/>
      <c r="L369" s="930"/>
      <c r="M369" s="1525"/>
      <c r="N369" s="930"/>
      <c r="P369" s="147"/>
      <c r="Q369" s="147"/>
    </row>
    <row r="370" spans="1:25" ht="18.75" customHeight="1" x14ac:dyDescent="0.2">
      <c r="A370" s="16"/>
      <c r="B370" s="470" t="s">
        <v>122</v>
      </c>
      <c r="C370" s="852"/>
      <c r="D370" s="852"/>
      <c r="E370" s="852"/>
      <c r="F370" s="168"/>
      <c r="G370" s="168"/>
      <c r="H370" s="20"/>
      <c r="K370" s="140"/>
      <c r="L370" s="140"/>
      <c r="M370" s="25"/>
      <c r="N370" s="140"/>
      <c r="Q370" s="100"/>
      <c r="W370" s="43"/>
      <c r="X370" s="43"/>
      <c r="Y370" s="43"/>
    </row>
    <row r="371" spans="1:25" x14ac:dyDescent="0.2">
      <c r="A371" s="16"/>
      <c r="C371" s="2"/>
      <c r="D371" s="2"/>
      <c r="G371" s="20"/>
      <c r="H371" s="20"/>
      <c r="Q371" s="20"/>
      <c r="W371" s="43"/>
      <c r="X371" s="43"/>
      <c r="Y371" s="43"/>
    </row>
    <row r="372" spans="1:25" x14ac:dyDescent="0.2">
      <c r="A372" s="16"/>
      <c r="C372" s="2"/>
      <c r="D372" s="2"/>
      <c r="G372" s="20"/>
      <c r="H372" s="20"/>
      <c r="Q372" s="22"/>
      <c r="W372" s="43"/>
      <c r="X372" s="43"/>
      <c r="Y372" s="43"/>
    </row>
    <row r="373" spans="1:25" x14ac:dyDescent="0.2">
      <c r="A373" s="16"/>
      <c r="B373" s="800"/>
      <c r="C373" s="852"/>
      <c r="D373" s="852"/>
      <c r="E373" s="852"/>
      <c r="F373" s="148"/>
      <c r="G373" s="148"/>
      <c r="H373" s="20"/>
      <c r="Q373" s="22"/>
    </row>
    <row r="374" spans="1:25" x14ac:dyDescent="0.2">
      <c r="A374" s="16"/>
      <c r="B374" s="800"/>
      <c r="C374" s="639"/>
      <c r="D374" s="639"/>
      <c r="E374" s="800"/>
      <c r="F374" s="15"/>
      <c r="G374" s="149"/>
      <c r="H374" s="20"/>
      <c r="O374" s="140"/>
      <c r="Q374" s="22"/>
    </row>
    <row r="375" spans="1:25" x14ac:dyDescent="0.2">
      <c r="A375" s="16"/>
      <c r="B375" s="800"/>
      <c r="C375" s="639"/>
      <c r="D375" s="639"/>
      <c r="E375" s="800"/>
      <c r="F375" s="15"/>
      <c r="G375" s="150"/>
      <c r="I375" s="15"/>
      <c r="J375" s="151"/>
      <c r="N375" s="23"/>
      <c r="O375" s="23"/>
      <c r="P375" s="5"/>
      <c r="Q375" s="22"/>
    </row>
    <row r="376" spans="1:25" x14ac:dyDescent="0.2">
      <c r="A376" s="16"/>
      <c r="B376" s="800"/>
      <c r="C376" s="639"/>
      <c r="D376" s="639"/>
      <c r="E376" s="800"/>
      <c r="F376" s="15"/>
      <c r="G376" s="150"/>
      <c r="I376" s="15"/>
      <c r="J376" s="151"/>
      <c r="L376" s="100"/>
      <c r="M376" s="25"/>
      <c r="N376" s="135"/>
      <c r="O376" s="135"/>
      <c r="P376" s="5"/>
      <c r="Q376" s="22"/>
    </row>
    <row r="377" spans="1:25" x14ac:dyDescent="0.2">
      <c r="A377" s="16"/>
      <c r="B377" s="800"/>
      <c r="C377" s="639"/>
      <c r="D377" s="639"/>
      <c r="E377" s="800"/>
      <c r="F377" s="15"/>
      <c r="G377" s="150"/>
      <c r="I377" s="15"/>
      <c r="L377" s="17"/>
      <c r="M377" s="25"/>
      <c r="N377" s="135"/>
      <c r="O377" s="135"/>
      <c r="P377" s="5"/>
      <c r="Q377" s="22"/>
    </row>
    <row r="378" spans="1:25" ht="12.75" customHeight="1" x14ac:dyDescent="0.2">
      <c r="A378" s="16"/>
      <c r="B378" s="800"/>
      <c r="C378" s="639"/>
      <c r="D378" s="639"/>
      <c r="E378" s="800"/>
      <c r="F378" s="15"/>
      <c r="G378" s="150"/>
      <c r="I378" s="15"/>
      <c r="L378" s="17"/>
      <c r="M378" s="25"/>
      <c r="N378" s="135"/>
      <c r="O378" s="135"/>
      <c r="P378" s="5"/>
      <c r="Q378" s="22"/>
    </row>
    <row r="379" spans="1:25" ht="12.75" customHeight="1" x14ac:dyDescent="0.2">
      <c r="A379" s="16"/>
      <c r="B379" s="841"/>
      <c r="C379" s="639"/>
      <c r="D379" s="639"/>
      <c r="F379" s="152"/>
      <c r="G379" s="153"/>
      <c r="L379" s="17"/>
      <c r="M379" s="25"/>
      <c r="N379" s="135"/>
      <c r="O379" s="135"/>
      <c r="P379" s="5"/>
      <c r="Q379" s="22"/>
    </row>
    <row r="380" spans="1:25" ht="15" customHeight="1" x14ac:dyDescent="0.2">
      <c r="A380" s="16"/>
      <c r="L380" s="17"/>
      <c r="M380" s="25"/>
      <c r="N380" s="135"/>
      <c r="O380" s="135"/>
      <c r="P380" s="5"/>
      <c r="Q380" s="22"/>
    </row>
    <row r="381" spans="1:25" ht="15" customHeight="1" x14ac:dyDescent="0.2">
      <c r="A381" s="16"/>
      <c r="L381" s="17"/>
      <c r="M381" s="25"/>
      <c r="N381" s="135"/>
      <c r="O381" s="135"/>
      <c r="P381" s="5"/>
      <c r="Q381" s="22"/>
    </row>
    <row r="382" spans="1:25" ht="14.25" customHeight="1" x14ac:dyDescent="0.2">
      <c r="A382" s="16"/>
      <c r="L382" s="17"/>
      <c r="M382" s="25"/>
      <c r="N382" s="135"/>
      <c r="O382" s="135"/>
      <c r="Q382" s="22"/>
    </row>
    <row r="383" spans="1:25" ht="12.75" customHeight="1" x14ac:dyDescent="0.2">
      <c r="A383" s="16"/>
      <c r="L383" s="17"/>
      <c r="M383" s="25"/>
      <c r="N383" s="135"/>
      <c r="O383" s="135"/>
      <c r="Q383" s="25"/>
    </row>
    <row r="384" spans="1:25" x14ac:dyDescent="0.2">
      <c r="A384" s="16"/>
      <c r="L384" s="17"/>
      <c r="M384" s="25"/>
      <c r="N384" s="135"/>
      <c r="O384" s="135"/>
      <c r="Q384" s="25"/>
    </row>
    <row r="385" spans="1:17" x14ac:dyDescent="0.2">
      <c r="A385" s="16"/>
      <c r="L385" s="17"/>
      <c r="M385" s="25"/>
      <c r="N385" s="135"/>
      <c r="O385" s="135"/>
      <c r="Q385" s="25"/>
    </row>
    <row r="386" spans="1:17" x14ac:dyDescent="0.2">
      <c r="A386" s="16"/>
      <c r="L386" s="17"/>
      <c r="N386" s="135"/>
      <c r="O386" s="135"/>
      <c r="Q386" s="25"/>
    </row>
    <row r="387" spans="1:17" x14ac:dyDescent="0.2">
      <c r="A387" s="16"/>
      <c r="L387" s="17"/>
      <c r="N387" s="135"/>
      <c r="O387" s="135"/>
      <c r="Q387" s="25"/>
    </row>
    <row r="388" spans="1:17" x14ac:dyDescent="0.2">
      <c r="A388" s="16"/>
      <c r="L388" s="17"/>
      <c r="N388" s="135"/>
      <c r="O388" s="135"/>
      <c r="Q388" s="25"/>
    </row>
    <row r="389" spans="1:17"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L392" s="17"/>
      <c r="Q392" s="25"/>
    </row>
    <row r="393" spans="1:17" ht="12.75" customHeight="1" x14ac:dyDescent="0.2">
      <c r="A393" s="16"/>
      <c r="L393" s="17"/>
      <c r="Q393" s="25"/>
    </row>
    <row r="394" spans="1:17" ht="12.75" customHeight="1" x14ac:dyDescent="0.2">
      <c r="A394" s="16"/>
      <c r="Q394" s="25"/>
    </row>
    <row r="395" spans="1:17" ht="12.75" customHeight="1" x14ac:dyDescent="0.2">
      <c r="A395" s="16"/>
      <c r="Q395" s="25"/>
    </row>
    <row r="396" spans="1:17" ht="12.75" customHeight="1" x14ac:dyDescent="0.2">
      <c r="A396" s="16"/>
      <c r="Q396" s="25"/>
    </row>
    <row r="397" spans="1:17" ht="12.75" customHeight="1"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Q418" s="25"/>
    </row>
    <row r="419" spans="1:17" x14ac:dyDescent="0.2">
      <c r="A419" s="16"/>
      <c r="Q419" s="25"/>
    </row>
    <row r="420" spans="1:17" x14ac:dyDescent="0.2">
      <c r="A420" s="16"/>
      <c r="C420" s="2"/>
      <c r="D420" s="2"/>
      <c r="Q420" s="25"/>
    </row>
    <row r="421" spans="1:17" x14ac:dyDescent="0.2">
      <c r="A421" s="16"/>
      <c r="C421" s="2"/>
      <c r="D421" s="2"/>
      <c r="Q421" s="25"/>
    </row>
    <row r="422" spans="1:17" x14ac:dyDescent="0.2">
      <c r="A422" s="16"/>
      <c r="C422" s="2"/>
      <c r="D422" s="2"/>
      <c r="Q422" s="25"/>
    </row>
    <row r="423" spans="1:17" ht="26.25" customHeight="1" x14ac:dyDescent="0.2">
      <c r="A423" s="1818" t="s">
        <v>295</v>
      </c>
      <c r="B423" s="1818"/>
      <c r="C423" s="1818"/>
      <c r="D423" s="1818"/>
      <c r="E423" s="1818"/>
      <c r="F423" s="27"/>
      <c r="Q423" s="25"/>
    </row>
    <row r="424" spans="1:17" x14ac:dyDescent="0.2">
      <c r="A424" s="16"/>
      <c r="K424" s="24"/>
      <c r="Q424" s="25"/>
    </row>
    <row r="425" spans="1:17" ht="15" customHeight="1" x14ac:dyDescent="0.25">
      <c r="A425" s="16"/>
      <c r="B425" s="1845" t="s">
        <v>293</v>
      </c>
      <c r="C425" s="1846"/>
      <c r="D425" s="1846"/>
      <c r="E425" s="1847"/>
      <c r="F425" s="181"/>
      <c r="G425" s="1842" t="s">
        <v>293</v>
      </c>
      <c r="H425" s="1849"/>
      <c r="I425" s="1849"/>
      <c r="J425" s="1843"/>
      <c r="K425" s="24"/>
      <c r="Q425" s="25"/>
    </row>
    <row r="426" spans="1:17" ht="15" customHeight="1" x14ac:dyDescent="0.25">
      <c r="A426" s="16"/>
      <c r="B426" s="1845" t="s">
        <v>1416</v>
      </c>
      <c r="C426" s="1846"/>
      <c r="D426" s="1846"/>
      <c r="E426" s="1847"/>
      <c r="F426" s="181"/>
      <c r="G426" s="1842" t="s">
        <v>1417</v>
      </c>
      <c r="H426" s="1849"/>
      <c r="I426" s="1849"/>
      <c r="J426" s="1843"/>
      <c r="K426" s="24"/>
      <c r="Q426" s="25"/>
    </row>
    <row r="427" spans="1:17" x14ac:dyDescent="0.25">
      <c r="A427" s="16"/>
      <c r="B427" s="1848" t="s">
        <v>48</v>
      </c>
      <c r="C427" s="1848" t="s">
        <v>60</v>
      </c>
      <c r="D427" s="1837" t="s">
        <v>241</v>
      </c>
      <c r="E427" s="1839" t="s">
        <v>29</v>
      </c>
      <c r="F427" s="181"/>
      <c r="G427" s="1840" t="s">
        <v>48</v>
      </c>
      <c r="H427" s="1840" t="s">
        <v>60</v>
      </c>
      <c r="I427" s="1840" t="s">
        <v>241</v>
      </c>
      <c r="J427" s="1840" t="s">
        <v>29</v>
      </c>
      <c r="K427" s="24"/>
      <c r="L427" s="24"/>
      <c r="M427" s="20"/>
      <c r="P427" s="25"/>
      <c r="Q427" s="25"/>
    </row>
    <row r="428" spans="1:17" ht="10.5" hidden="1" customHeight="1" x14ac:dyDescent="0.25">
      <c r="A428" s="16"/>
      <c r="B428" s="1838"/>
      <c r="C428" s="1838"/>
      <c r="D428" s="1838"/>
      <c r="E428" s="1838"/>
      <c r="F428" s="181"/>
      <c r="G428" s="1841"/>
      <c r="H428" s="1841"/>
      <c r="I428" s="1841"/>
      <c r="J428" s="1841"/>
      <c r="L428" s="24"/>
      <c r="M428" s="20"/>
      <c r="P428" s="25"/>
      <c r="Q428" s="25"/>
    </row>
    <row r="429" spans="1:17" x14ac:dyDescent="0.25">
      <c r="A429" s="16"/>
      <c r="B429" s="1532" t="s">
        <v>93</v>
      </c>
      <c r="C429" s="862">
        <v>2656</v>
      </c>
      <c r="D429" s="862">
        <v>246</v>
      </c>
      <c r="E429" s="862">
        <v>2902</v>
      </c>
      <c r="F429" s="181"/>
      <c r="G429" s="925" t="s">
        <v>93</v>
      </c>
      <c r="H429" s="862">
        <v>2726</v>
      </c>
      <c r="I429" s="862">
        <v>155</v>
      </c>
      <c r="J429" s="862">
        <v>2881</v>
      </c>
      <c r="L429" s="24"/>
      <c r="M429" s="20"/>
      <c r="P429" s="25"/>
      <c r="Q429" s="25"/>
    </row>
    <row r="430" spans="1:17" x14ac:dyDescent="0.25">
      <c r="A430" s="16"/>
      <c r="B430" s="1532" t="s">
        <v>136</v>
      </c>
      <c r="C430" s="862">
        <v>1788</v>
      </c>
      <c r="D430" s="862">
        <v>1324</v>
      </c>
      <c r="E430" s="862">
        <v>3112</v>
      </c>
      <c r="F430" s="181"/>
      <c r="G430" s="925" t="s">
        <v>136</v>
      </c>
      <c r="H430" s="862">
        <v>1782</v>
      </c>
      <c r="I430" s="862">
        <v>874</v>
      </c>
      <c r="J430" s="862">
        <v>2656</v>
      </c>
      <c r="L430" s="24"/>
      <c r="M430" s="20"/>
      <c r="P430" s="25"/>
      <c r="Q430" s="25"/>
    </row>
    <row r="431" spans="1:17" x14ac:dyDescent="0.25">
      <c r="A431" s="16"/>
      <c r="B431" s="1532" t="s">
        <v>137</v>
      </c>
      <c r="C431" s="862">
        <v>13</v>
      </c>
      <c r="D431" s="862">
        <v>51</v>
      </c>
      <c r="E431" s="862">
        <v>64</v>
      </c>
      <c r="F431" s="181"/>
      <c r="G431" s="925" t="s">
        <v>137</v>
      </c>
      <c r="H431" s="862">
        <v>11</v>
      </c>
      <c r="I431" s="862">
        <v>35</v>
      </c>
      <c r="J431" s="862">
        <v>46</v>
      </c>
      <c r="L431" s="24"/>
      <c r="M431" s="20"/>
      <c r="P431" s="25"/>
      <c r="Q431" s="25"/>
    </row>
    <row r="432" spans="1:17" x14ac:dyDescent="0.25">
      <c r="A432" s="16"/>
      <c r="B432" s="1532" t="s">
        <v>989</v>
      </c>
      <c r="C432" s="862">
        <v>223</v>
      </c>
      <c r="D432" s="862">
        <v>264</v>
      </c>
      <c r="E432" s="862">
        <v>487</v>
      </c>
      <c r="F432" s="181"/>
      <c r="G432" s="925" t="s">
        <v>989</v>
      </c>
      <c r="H432" s="862">
        <v>185</v>
      </c>
      <c r="I432" s="862">
        <v>21</v>
      </c>
      <c r="J432" s="862">
        <v>206</v>
      </c>
      <c r="L432" s="24"/>
      <c r="M432" s="20"/>
      <c r="P432" s="25"/>
      <c r="Q432" s="25"/>
    </row>
    <row r="433" spans="1:17" x14ac:dyDescent="0.25">
      <c r="A433" s="16"/>
      <c r="B433" s="1532" t="s">
        <v>1132</v>
      </c>
      <c r="C433" s="862">
        <v>38</v>
      </c>
      <c r="D433" s="862">
        <v>0</v>
      </c>
      <c r="E433" s="862">
        <v>38</v>
      </c>
      <c r="F433" s="181"/>
      <c r="G433" s="925" t="s">
        <v>1132</v>
      </c>
      <c r="H433" s="862">
        <v>35</v>
      </c>
      <c r="I433" s="862">
        <v>0</v>
      </c>
      <c r="J433" s="862">
        <v>35</v>
      </c>
      <c r="L433" s="24"/>
      <c r="M433" s="20"/>
      <c r="P433" s="25"/>
      <c r="Q433" s="25"/>
    </row>
    <row r="434" spans="1:17" x14ac:dyDescent="0.25">
      <c r="A434" s="16"/>
      <c r="B434" s="1532" t="s">
        <v>990</v>
      </c>
      <c r="C434" s="862">
        <v>335</v>
      </c>
      <c r="D434" s="862">
        <v>4</v>
      </c>
      <c r="E434" s="862">
        <v>339</v>
      </c>
      <c r="F434" s="181"/>
      <c r="G434" s="925" t="s">
        <v>990</v>
      </c>
      <c r="H434" s="862">
        <v>249</v>
      </c>
      <c r="I434" s="862">
        <v>19</v>
      </c>
      <c r="J434" s="862">
        <v>268</v>
      </c>
      <c r="L434" s="24"/>
      <c r="M434" s="20"/>
      <c r="P434" s="25"/>
      <c r="Q434" s="25"/>
    </row>
    <row r="435" spans="1:17" x14ac:dyDescent="0.25">
      <c r="A435" s="16"/>
      <c r="B435" s="1532" t="s">
        <v>217</v>
      </c>
      <c r="C435" s="862">
        <v>796</v>
      </c>
      <c r="D435" s="862">
        <v>49</v>
      </c>
      <c r="E435" s="862">
        <v>845</v>
      </c>
      <c r="F435" s="181"/>
      <c r="G435" s="925" t="s">
        <v>217</v>
      </c>
      <c r="H435" s="862">
        <v>635</v>
      </c>
      <c r="I435" s="862">
        <v>119</v>
      </c>
      <c r="J435" s="862">
        <v>754</v>
      </c>
      <c r="L435" s="24"/>
      <c r="M435" s="20"/>
      <c r="P435" s="25"/>
      <c r="Q435" s="25"/>
    </row>
    <row r="436" spans="1:17" x14ac:dyDescent="0.25">
      <c r="A436" s="16"/>
      <c r="B436" s="1532" t="s">
        <v>991</v>
      </c>
      <c r="C436" s="862">
        <v>275</v>
      </c>
      <c r="D436" s="862">
        <v>484</v>
      </c>
      <c r="E436" s="862">
        <v>759</v>
      </c>
      <c r="F436" s="181"/>
      <c r="G436" s="925" t="s">
        <v>991</v>
      </c>
      <c r="H436" s="862">
        <v>319</v>
      </c>
      <c r="I436" s="862">
        <v>177</v>
      </c>
      <c r="J436" s="862">
        <v>496</v>
      </c>
      <c r="L436" s="24"/>
      <c r="M436" s="20"/>
      <c r="P436" s="25"/>
      <c r="Q436" s="25"/>
    </row>
    <row r="437" spans="1:17" x14ac:dyDescent="0.25">
      <c r="A437" s="16"/>
      <c r="B437" s="1532" t="s">
        <v>296</v>
      </c>
      <c r="C437" s="862">
        <v>454</v>
      </c>
      <c r="D437" s="862">
        <v>318</v>
      </c>
      <c r="E437" s="862">
        <v>772</v>
      </c>
      <c r="F437" s="181"/>
      <c r="G437" s="925" t="s">
        <v>296</v>
      </c>
      <c r="H437" s="862">
        <v>439</v>
      </c>
      <c r="I437" s="862">
        <v>157</v>
      </c>
      <c r="J437" s="862">
        <v>596</v>
      </c>
      <c r="L437" s="24"/>
      <c r="M437" s="20"/>
      <c r="P437" s="25"/>
      <c r="Q437" s="25"/>
    </row>
    <row r="438" spans="1:17" x14ac:dyDescent="0.25">
      <c r="A438" s="16"/>
      <c r="B438" s="1532" t="s">
        <v>177</v>
      </c>
      <c r="C438" s="862">
        <v>264</v>
      </c>
      <c r="D438" s="862">
        <v>171</v>
      </c>
      <c r="E438" s="862">
        <v>435</v>
      </c>
      <c r="F438" s="181"/>
      <c r="G438" s="925" t="s">
        <v>177</v>
      </c>
      <c r="H438" s="862">
        <v>273</v>
      </c>
      <c r="I438" s="862">
        <v>74</v>
      </c>
      <c r="J438" s="862">
        <v>347</v>
      </c>
      <c r="L438" s="24"/>
      <c r="M438" s="20"/>
      <c r="P438" s="25"/>
      <c r="Q438" s="25"/>
    </row>
    <row r="439" spans="1:17" x14ac:dyDescent="0.25">
      <c r="A439" s="16"/>
      <c r="B439" s="1532" t="s">
        <v>126</v>
      </c>
      <c r="C439" s="862">
        <v>0</v>
      </c>
      <c r="D439" s="862">
        <v>0</v>
      </c>
      <c r="E439" s="862">
        <v>0</v>
      </c>
      <c r="F439" s="181"/>
      <c r="G439" s="925" t="s">
        <v>126</v>
      </c>
      <c r="H439" s="862">
        <v>0</v>
      </c>
      <c r="I439" s="862">
        <v>0</v>
      </c>
      <c r="J439" s="862">
        <v>0</v>
      </c>
      <c r="L439" s="24"/>
      <c r="M439" s="20"/>
      <c r="P439" s="25"/>
      <c r="Q439" s="25"/>
    </row>
    <row r="440" spans="1:17" x14ac:dyDescent="0.25">
      <c r="A440" s="16"/>
      <c r="B440" s="1532" t="s">
        <v>302</v>
      </c>
      <c r="C440" s="862">
        <v>21</v>
      </c>
      <c r="D440" s="862">
        <v>1</v>
      </c>
      <c r="E440" s="862">
        <v>22</v>
      </c>
      <c r="F440" s="181"/>
      <c r="G440" s="925" t="s">
        <v>302</v>
      </c>
      <c r="H440" s="862">
        <v>44</v>
      </c>
      <c r="I440" s="862">
        <v>5</v>
      </c>
      <c r="J440" s="862">
        <v>49</v>
      </c>
      <c r="L440" s="24"/>
      <c r="M440" s="20"/>
      <c r="P440" s="25"/>
      <c r="Q440" s="25"/>
    </row>
    <row r="441" spans="1:17" x14ac:dyDescent="0.25">
      <c r="A441" s="16"/>
      <c r="B441" s="1532" t="s">
        <v>992</v>
      </c>
      <c r="C441" s="862">
        <v>39</v>
      </c>
      <c r="D441" s="862">
        <v>1</v>
      </c>
      <c r="E441" s="862">
        <v>40</v>
      </c>
      <c r="F441" s="181"/>
      <c r="G441" s="925" t="s">
        <v>992</v>
      </c>
      <c r="H441" s="862">
        <v>33</v>
      </c>
      <c r="I441" s="862">
        <v>0</v>
      </c>
      <c r="J441" s="862">
        <v>33</v>
      </c>
      <c r="L441" s="24"/>
      <c r="M441" s="20"/>
      <c r="P441" s="25"/>
      <c r="Q441" s="25"/>
    </row>
    <row r="442" spans="1:17" x14ac:dyDescent="0.25">
      <c r="A442" s="16"/>
      <c r="B442" s="1532" t="s">
        <v>1133</v>
      </c>
      <c r="C442" s="862">
        <v>195</v>
      </c>
      <c r="D442" s="862">
        <v>35</v>
      </c>
      <c r="E442" s="862">
        <v>230</v>
      </c>
      <c r="F442" s="181"/>
      <c r="G442" s="925" t="s">
        <v>1133</v>
      </c>
      <c r="H442" s="862">
        <v>252</v>
      </c>
      <c r="I442" s="862">
        <v>64</v>
      </c>
      <c r="J442" s="862">
        <v>316</v>
      </c>
      <c r="L442" s="24"/>
      <c r="M442" s="20"/>
      <c r="P442" s="25"/>
      <c r="Q442" s="25"/>
    </row>
    <row r="443" spans="1:17" x14ac:dyDescent="0.25">
      <c r="A443" s="16"/>
      <c r="B443" s="1532" t="s">
        <v>163</v>
      </c>
      <c r="C443" s="862">
        <v>252</v>
      </c>
      <c r="D443" s="862">
        <v>32</v>
      </c>
      <c r="E443" s="862">
        <v>284</v>
      </c>
      <c r="F443" s="181"/>
      <c r="G443" s="925" t="s">
        <v>163</v>
      </c>
      <c r="H443" s="862">
        <v>381</v>
      </c>
      <c r="I443" s="862">
        <v>9</v>
      </c>
      <c r="J443" s="862">
        <v>390</v>
      </c>
      <c r="L443" s="24"/>
      <c r="M443" s="20"/>
      <c r="P443" s="25"/>
      <c r="Q443" s="25"/>
    </row>
    <row r="444" spans="1:17" x14ac:dyDescent="0.25">
      <c r="A444" s="16"/>
      <c r="B444" s="1532" t="s">
        <v>504</v>
      </c>
      <c r="C444" s="862">
        <v>256</v>
      </c>
      <c r="D444" s="862">
        <v>39</v>
      </c>
      <c r="E444" s="862">
        <v>295</v>
      </c>
      <c r="F444" s="181"/>
      <c r="G444" s="1286" t="s">
        <v>340</v>
      </c>
      <c r="H444" s="862">
        <v>220</v>
      </c>
      <c r="I444" s="862">
        <v>19</v>
      </c>
      <c r="J444" s="862">
        <v>239</v>
      </c>
      <c r="L444" s="24"/>
      <c r="M444" s="20"/>
      <c r="P444" s="25"/>
      <c r="Q444" s="25"/>
    </row>
    <row r="445" spans="1:17" x14ac:dyDescent="0.25">
      <c r="A445" s="16"/>
      <c r="B445" s="1532" t="s">
        <v>291</v>
      </c>
      <c r="C445" s="862">
        <v>58</v>
      </c>
      <c r="D445" s="862">
        <v>0</v>
      </c>
      <c r="E445" s="862">
        <v>58</v>
      </c>
      <c r="F445" s="181"/>
      <c r="G445" s="925" t="s">
        <v>291</v>
      </c>
      <c r="H445" s="862">
        <v>16</v>
      </c>
      <c r="I445" s="862">
        <v>0</v>
      </c>
      <c r="J445" s="862">
        <v>16</v>
      </c>
      <c r="L445" s="24"/>
      <c r="M445" s="20"/>
      <c r="P445" s="25"/>
      <c r="Q445" s="25"/>
    </row>
    <row r="446" spans="1:17" x14ac:dyDescent="0.25">
      <c r="A446" s="16"/>
      <c r="B446" s="1533" t="s">
        <v>609</v>
      </c>
      <c r="C446" s="1059">
        <v>11</v>
      </c>
      <c r="D446" s="1059">
        <v>0</v>
      </c>
      <c r="E446" s="862">
        <v>11</v>
      </c>
      <c r="F446" s="181"/>
      <c r="G446" s="925" t="s">
        <v>609</v>
      </c>
      <c r="H446" s="1059">
        <v>27</v>
      </c>
      <c r="I446" s="1059">
        <v>0</v>
      </c>
      <c r="J446" s="1059">
        <v>27</v>
      </c>
      <c r="L446" s="24"/>
      <c r="M446" s="20"/>
      <c r="P446" s="25"/>
      <c r="Q446" s="25"/>
    </row>
    <row r="447" spans="1:17" x14ac:dyDescent="0.25">
      <c r="A447" s="16"/>
      <c r="B447" s="1532" t="s">
        <v>1134</v>
      </c>
      <c r="C447" s="862">
        <v>0</v>
      </c>
      <c r="D447" s="862">
        <v>0</v>
      </c>
      <c r="E447" s="862">
        <v>0</v>
      </c>
      <c r="F447" s="181"/>
      <c r="G447" s="925" t="s">
        <v>1134</v>
      </c>
      <c r="H447" s="862">
        <v>0</v>
      </c>
      <c r="I447" s="862">
        <v>4</v>
      </c>
      <c r="J447" s="862">
        <v>4</v>
      </c>
      <c r="L447" s="24"/>
      <c r="M447" s="20"/>
      <c r="P447" s="25"/>
      <c r="Q447" s="25"/>
    </row>
    <row r="448" spans="1:17" x14ac:dyDescent="0.25">
      <c r="A448" s="16"/>
      <c r="B448" s="1532" t="s">
        <v>167</v>
      </c>
      <c r="C448" s="862">
        <v>0</v>
      </c>
      <c r="D448" s="862">
        <v>0</v>
      </c>
      <c r="E448" s="862">
        <v>0</v>
      </c>
      <c r="F448" s="181"/>
      <c r="G448" s="925" t="s">
        <v>167</v>
      </c>
      <c r="H448" s="862">
        <v>0</v>
      </c>
      <c r="I448" s="862">
        <v>0</v>
      </c>
      <c r="J448" s="862">
        <v>0</v>
      </c>
      <c r="L448" s="24"/>
      <c r="M448" s="20"/>
      <c r="P448" s="25"/>
      <c r="Q448" s="25"/>
    </row>
    <row r="449" spans="1:17" x14ac:dyDescent="0.25">
      <c r="A449" s="16"/>
      <c r="B449" s="1532" t="s">
        <v>281</v>
      </c>
      <c r="C449" s="862">
        <v>0</v>
      </c>
      <c r="D449" s="862">
        <v>0</v>
      </c>
      <c r="E449" s="862">
        <v>0</v>
      </c>
      <c r="F449" s="181"/>
      <c r="G449" s="925" t="s">
        <v>281</v>
      </c>
      <c r="H449" s="862">
        <v>0</v>
      </c>
      <c r="I449" s="862">
        <v>0</v>
      </c>
      <c r="J449" s="862">
        <v>0</v>
      </c>
      <c r="L449" s="24"/>
      <c r="M449" s="20"/>
      <c r="P449" s="25"/>
      <c r="Q449" s="25"/>
    </row>
    <row r="450" spans="1:17" x14ac:dyDescent="0.25">
      <c r="A450" s="16"/>
      <c r="B450" s="1532" t="s">
        <v>1415</v>
      </c>
      <c r="C450" s="862">
        <v>0</v>
      </c>
      <c r="D450" s="862">
        <v>0</v>
      </c>
      <c r="E450" s="862">
        <v>0</v>
      </c>
      <c r="F450" s="181"/>
      <c r="G450" s="1286" t="s">
        <v>326</v>
      </c>
      <c r="H450" s="862">
        <v>0</v>
      </c>
      <c r="I450" s="862">
        <v>0</v>
      </c>
      <c r="J450" s="862">
        <v>0</v>
      </c>
      <c r="L450" s="24"/>
      <c r="M450" s="20"/>
      <c r="P450" s="25"/>
      <c r="Q450" s="25"/>
    </row>
    <row r="451" spans="1:17" x14ac:dyDescent="0.25">
      <c r="A451" s="16"/>
      <c r="B451" s="1532" t="s">
        <v>604</v>
      </c>
      <c r="C451" s="862">
        <v>265</v>
      </c>
      <c r="D451" s="862">
        <v>44</v>
      </c>
      <c r="E451" s="862">
        <v>309</v>
      </c>
      <c r="F451" s="181"/>
      <c r="G451" s="1286" t="s">
        <v>604</v>
      </c>
      <c r="H451" s="862">
        <v>120</v>
      </c>
      <c r="I451" s="862">
        <v>37</v>
      </c>
      <c r="J451" s="862">
        <v>157</v>
      </c>
      <c r="L451" s="24"/>
      <c r="M451" s="20"/>
      <c r="P451" s="25"/>
      <c r="Q451" s="25"/>
    </row>
    <row r="452" spans="1:17" x14ac:dyDescent="0.25">
      <c r="A452" s="16"/>
      <c r="B452" s="1532" t="s">
        <v>282</v>
      </c>
      <c r="C452" s="862">
        <v>233</v>
      </c>
      <c r="D452" s="862">
        <v>22</v>
      </c>
      <c r="E452" s="862">
        <v>255</v>
      </c>
      <c r="F452" s="181"/>
      <c r="G452" s="925" t="s">
        <v>282</v>
      </c>
      <c r="H452" s="862">
        <v>148</v>
      </c>
      <c r="I452" s="862">
        <v>10</v>
      </c>
      <c r="J452" s="862">
        <v>158</v>
      </c>
      <c r="L452" s="24"/>
      <c r="M452" s="20"/>
      <c r="P452" s="25"/>
      <c r="Q452" s="25"/>
    </row>
    <row r="453" spans="1:17" x14ac:dyDescent="0.25">
      <c r="A453" s="16"/>
      <c r="B453" s="1529" t="s">
        <v>757</v>
      </c>
      <c r="C453" s="1530">
        <v>287</v>
      </c>
      <c r="D453" s="1530">
        <v>42</v>
      </c>
      <c r="E453" s="1530">
        <v>329</v>
      </c>
      <c r="F453" s="181"/>
      <c r="G453" s="1531" t="s">
        <v>757</v>
      </c>
      <c r="H453" s="1530">
        <v>117</v>
      </c>
      <c r="I453" s="1530">
        <v>0</v>
      </c>
      <c r="J453" s="1530">
        <v>117</v>
      </c>
      <c r="L453" s="24"/>
      <c r="M453" s="20"/>
      <c r="P453" s="25"/>
      <c r="Q453" s="25"/>
    </row>
    <row r="454" spans="1:17" x14ac:dyDescent="0.25">
      <c r="A454" s="16"/>
      <c r="B454" s="861" t="s">
        <v>752</v>
      </c>
      <c r="C454" s="862">
        <v>8</v>
      </c>
      <c r="D454" s="862">
        <v>0</v>
      </c>
      <c r="E454" s="862">
        <v>8</v>
      </c>
      <c r="F454" s="181"/>
      <c r="G454" s="1536" t="s">
        <v>57</v>
      </c>
      <c r="H454" s="1537">
        <v>8012</v>
      </c>
      <c r="I454" s="1537">
        <v>1779</v>
      </c>
      <c r="J454" s="1537">
        <v>9791</v>
      </c>
      <c r="L454" s="24"/>
      <c r="M454" s="20"/>
      <c r="P454" s="25"/>
      <c r="Q454" s="25"/>
    </row>
    <row r="455" spans="1:17" x14ac:dyDescent="0.25">
      <c r="A455" s="16"/>
      <c r="B455" s="863" t="s">
        <v>57</v>
      </c>
      <c r="C455" s="864">
        <f>SUM(C429:C454)</f>
        <v>8467</v>
      </c>
      <c r="D455" s="864">
        <f>SUM(D429:D454)</f>
        <v>3127</v>
      </c>
      <c r="E455" s="864">
        <f>SUM(E429:E454)</f>
        <v>11594</v>
      </c>
      <c r="F455" s="181"/>
      <c r="G455" s="865" t="s">
        <v>292</v>
      </c>
      <c r="H455" s="1534"/>
      <c r="I455" s="1534"/>
      <c r="J455" s="1535"/>
      <c r="K455" s="140"/>
      <c r="L455" s="24"/>
      <c r="M455" s="20"/>
      <c r="P455" s="25"/>
      <c r="Q455" s="25"/>
    </row>
    <row r="456" spans="1:17" x14ac:dyDescent="0.2">
      <c r="A456" s="16"/>
      <c r="B456" s="865" t="s">
        <v>292</v>
      </c>
      <c r="C456" s="865"/>
      <c r="D456" s="865"/>
      <c r="E456" s="865"/>
      <c r="F456" s="183"/>
      <c r="H456" s="621"/>
      <c r="I456" s="926"/>
      <c r="J456" s="926"/>
      <c r="K456" s="182"/>
      <c r="Q456" s="25"/>
    </row>
    <row r="457" spans="1:17" x14ac:dyDescent="0.2">
      <c r="A457" s="16"/>
      <c r="B457" s="176"/>
      <c r="C457" s="177"/>
      <c r="D457" s="177"/>
      <c r="E457" s="178"/>
      <c r="F457" s="179"/>
      <c r="H457" s="178"/>
      <c r="I457" s="179"/>
      <c r="K457" s="24"/>
      <c r="Q457" s="25"/>
    </row>
    <row r="458" spans="1:17" x14ac:dyDescent="0.2">
      <c r="A458" s="16"/>
      <c r="B458" s="1845" t="s">
        <v>294</v>
      </c>
      <c r="C458" s="1846"/>
      <c r="D458" s="1846"/>
      <c r="E458" s="1847"/>
      <c r="F458" s="177"/>
      <c r="G458" s="1842" t="s">
        <v>294</v>
      </c>
      <c r="H458" s="1849"/>
      <c r="I458" s="1849"/>
      <c r="J458" s="1843"/>
      <c r="K458" s="24"/>
      <c r="Q458" s="25"/>
    </row>
    <row r="459" spans="1:17" ht="15" customHeight="1" x14ac:dyDescent="0.2">
      <c r="A459" s="16"/>
      <c r="B459" s="1845" t="s">
        <v>1416</v>
      </c>
      <c r="C459" s="1846"/>
      <c r="D459" s="1846"/>
      <c r="E459" s="1847"/>
      <c r="F459" s="177"/>
      <c r="G459" s="1842" t="s">
        <v>1417</v>
      </c>
      <c r="H459" s="1849"/>
      <c r="I459" s="1849"/>
      <c r="J459" s="1843"/>
      <c r="K459" s="24"/>
      <c r="Q459" s="25"/>
    </row>
    <row r="460" spans="1:17" ht="12" customHeight="1" x14ac:dyDescent="0.2">
      <c r="A460" s="16"/>
      <c r="B460" s="1848" t="s">
        <v>48</v>
      </c>
      <c r="C460" s="1848" t="s">
        <v>60</v>
      </c>
      <c r="D460" s="1837" t="s">
        <v>241</v>
      </c>
      <c r="E460" s="1839" t="s">
        <v>29</v>
      </c>
      <c r="F460" s="177"/>
      <c r="G460" s="1840" t="s">
        <v>48</v>
      </c>
      <c r="H460" s="1840" t="s">
        <v>60</v>
      </c>
      <c r="I460" s="1840" t="s">
        <v>241</v>
      </c>
      <c r="J460" s="1840" t="s">
        <v>29</v>
      </c>
      <c r="K460" s="24"/>
      <c r="L460" s="24"/>
      <c r="M460" s="20"/>
      <c r="P460" s="25"/>
      <c r="Q460" s="25"/>
    </row>
    <row r="461" spans="1:17" ht="2.4500000000000002" customHeight="1" x14ac:dyDescent="0.2">
      <c r="A461" s="16"/>
      <c r="B461" s="1838"/>
      <c r="C461" s="1838"/>
      <c r="D461" s="1838"/>
      <c r="E461" s="1838"/>
      <c r="F461" s="177"/>
      <c r="G461" s="1841"/>
      <c r="H461" s="1841"/>
      <c r="I461" s="1841"/>
      <c r="J461" s="1841"/>
      <c r="L461" s="24"/>
      <c r="M461" s="20"/>
      <c r="P461" s="25"/>
      <c r="Q461" s="25"/>
    </row>
    <row r="462" spans="1:17" x14ac:dyDescent="0.2">
      <c r="A462" s="16"/>
      <c r="B462" s="861" t="s">
        <v>50</v>
      </c>
      <c r="C462" s="862">
        <v>2400</v>
      </c>
      <c r="D462" s="862">
        <v>243</v>
      </c>
      <c r="E462" s="862">
        <v>2643</v>
      </c>
      <c r="F462" s="177"/>
      <c r="G462" s="1390" t="s">
        <v>93</v>
      </c>
      <c r="H462" s="927">
        <v>2610</v>
      </c>
      <c r="I462" s="927">
        <v>179</v>
      </c>
      <c r="J462" s="862">
        <v>2789</v>
      </c>
      <c r="L462" s="24"/>
      <c r="M462" s="20"/>
      <c r="P462" s="25"/>
      <c r="Q462" s="25"/>
    </row>
    <row r="463" spans="1:17" x14ac:dyDescent="0.2">
      <c r="A463" s="16"/>
      <c r="B463" s="861" t="s">
        <v>51</v>
      </c>
      <c r="C463" s="862">
        <v>1754</v>
      </c>
      <c r="D463" s="862">
        <v>1147</v>
      </c>
      <c r="E463" s="862">
        <v>2901</v>
      </c>
      <c r="F463" s="177"/>
      <c r="G463" s="1390" t="s">
        <v>136</v>
      </c>
      <c r="H463" s="927">
        <v>1783</v>
      </c>
      <c r="I463" s="927">
        <v>940</v>
      </c>
      <c r="J463" s="862">
        <v>2723</v>
      </c>
      <c r="L463" s="24"/>
      <c r="M463" s="20"/>
      <c r="P463" s="25"/>
      <c r="Q463" s="25"/>
    </row>
    <row r="464" spans="1:17" x14ac:dyDescent="0.2">
      <c r="A464" s="16"/>
      <c r="B464" s="861" t="s">
        <v>52</v>
      </c>
      <c r="C464" s="862">
        <v>15</v>
      </c>
      <c r="D464" s="862">
        <v>42</v>
      </c>
      <c r="E464" s="862">
        <v>57</v>
      </c>
      <c r="F464" s="177"/>
      <c r="G464" s="1390" t="s">
        <v>137</v>
      </c>
      <c r="H464" s="927">
        <v>14</v>
      </c>
      <c r="I464" s="927">
        <v>50</v>
      </c>
      <c r="J464" s="862">
        <v>64</v>
      </c>
      <c r="L464" s="24"/>
      <c r="M464" s="20"/>
      <c r="P464" s="25"/>
      <c r="Q464" s="25"/>
    </row>
    <row r="465" spans="1:17" x14ac:dyDescent="0.2">
      <c r="A465" s="16"/>
      <c r="B465" s="861" t="s">
        <v>53</v>
      </c>
      <c r="C465" s="862">
        <v>209</v>
      </c>
      <c r="D465" s="862">
        <v>205</v>
      </c>
      <c r="E465" s="862">
        <v>414</v>
      </c>
      <c r="F465" s="177"/>
      <c r="G465" s="1390" t="s">
        <v>989</v>
      </c>
      <c r="H465" s="927">
        <v>152</v>
      </c>
      <c r="I465" s="927">
        <v>78</v>
      </c>
      <c r="J465" s="862">
        <v>230</v>
      </c>
      <c r="L465" s="24"/>
      <c r="M465" s="20"/>
      <c r="P465" s="25"/>
      <c r="Q465" s="25"/>
    </row>
    <row r="466" spans="1:17" x14ac:dyDescent="0.2">
      <c r="A466" s="16"/>
      <c r="B466" s="861" t="s">
        <v>54</v>
      </c>
      <c r="C466" s="862">
        <v>33</v>
      </c>
      <c r="D466" s="862">
        <v>0</v>
      </c>
      <c r="E466" s="862">
        <v>33</v>
      </c>
      <c r="F466" s="177"/>
      <c r="G466" s="1390" t="s">
        <v>1132</v>
      </c>
      <c r="H466" s="927">
        <v>38</v>
      </c>
      <c r="I466" s="927">
        <v>0</v>
      </c>
      <c r="J466" s="862">
        <v>38</v>
      </c>
      <c r="L466" s="24"/>
      <c r="M466" s="20"/>
      <c r="P466" s="25"/>
      <c r="Q466" s="25"/>
    </row>
    <row r="467" spans="1:17" x14ac:dyDescent="0.2">
      <c r="A467" s="16"/>
      <c r="B467" s="861" t="s">
        <v>55</v>
      </c>
      <c r="C467" s="862">
        <v>304</v>
      </c>
      <c r="D467" s="862">
        <v>12</v>
      </c>
      <c r="E467" s="862">
        <v>316</v>
      </c>
      <c r="F467" s="177"/>
      <c r="G467" s="1390" t="s">
        <v>990</v>
      </c>
      <c r="H467" s="927">
        <v>221</v>
      </c>
      <c r="I467" s="927">
        <v>17</v>
      </c>
      <c r="J467" s="862">
        <v>238</v>
      </c>
      <c r="L467" s="24"/>
      <c r="M467" s="20"/>
      <c r="P467" s="25"/>
      <c r="Q467" s="25"/>
    </row>
    <row r="468" spans="1:17" x14ac:dyDescent="0.2">
      <c r="A468" s="16"/>
      <c r="B468" s="861" t="s">
        <v>113</v>
      </c>
      <c r="C468" s="862">
        <v>779</v>
      </c>
      <c r="D468" s="862">
        <v>57</v>
      </c>
      <c r="E468" s="862">
        <v>836</v>
      </c>
      <c r="F468" s="177"/>
      <c r="G468" s="1390" t="s">
        <v>217</v>
      </c>
      <c r="H468" s="927">
        <v>522</v>
      </c>
      <c r="I468" s="927">
        <v>71</v>
      </c>
      <c r="J468" s="862">
        <v>593</v>
      </c>
      <c r="L468" s="24"/>
      <c r="M468" s="20"/>
      <c r="P468" s="25"/>
      <c r="Q468" s="25"/>
    </row>
    <row r="469" spans="1:17" x14ac:dyDescent="0.2">
      <c r="A469" s="16"/>
      <c r="B469" s="861" t="s">
        <v>286</v>
      </c>
      <c r="C469" s="862">
        <v>271</v>
      </c>
      <c r="D469" s="862">
        <v>324</v>
      </c>
      <c r="E469" s="862">
        <v>595</v>
      </c>
      <c r="F469" s="177"/>
      <c r="G469" s="1390" t="s">
        <v>991</v>
      </c>
      <c r="H469" s="927">
        <v>393</v>
      </c>
      <c r="I469" s="927">
        <v>140</v>
      </c>
      <c r="J469" s="862">
        <v>533</v>
      </c>
      <c r="L469" s="24"/>
      <c r="M469" s="20"/>
      <c r="P469" s="25"/>
      <c r="Q469" s="25"/>
    </row>
    <row r="470" spans="1:17" x14ac:dyDescent="0.2">
      <c r="A470" s="16"/>
      <c r="B470" s="861" t="s">
        <v>56</v>
      </c>
      <c r="C470" s="862">
        <v>388</v>
      </c>
      <c r="D470" s="862">
        <v>221</v>
      </c>
      <c r="E470" s="862">
        <v>609</v>
      </c>
      <c r="F470" s="177"/>
      <c r="G470" s="1390" t="s">
        <v>296</v>
      </c>
      <c r="H470" s="927">
        <v>368</v>
      </c>
      <c r="I470" s="927">
        <v>229</v>
      </c>
      <c r="J470" s="862">
        <v>597</v>
      </c>
      <c r="L470" s="24"/>
      <c r="M470" s="20"/>
      <c r="P470" s="25"/>
      <c r="Q470" s="25"/>
    </row>
    <row r="471" spans="1:17" x14ac:dyDescent="0.2">
      <c r="A471" s="16"/>
      <c r="B471" s="1431" t="s">
        <v>287</v>
      </c>
      <c r="C471" s="862">
        <v>234</v>
      </c>
      <c r="D471" s="862">
        <v>148</v>
      </c>
      <c r="E471" s="862">
        <v>382</v>
      </c>
      <c r="F471" s="177"/>
      <c r="G471" s="1390" t="s">
        <v>177</v>
      </c>
      <c r="H471" s="927">
        <v>262</v>
      </c>
      <c r="I471" s="927">
        <v>56</v>
      </c>
      <c r="J471" s="862">
        <v>318</v>
      </c>
      <c r="L471" s="24"/>
      <c r="M471" s="20"/>
      <c r="P471" s="25"/>
      <c r="Q471" s="25"/>
    </row>
    <row r="472" spans="1:17" x14ac:dyDescent="0.2">
      <c r="A472" s="16"/>
      <c r="B472" s="861" t="s">
        <v>288</v>
      </c>
      <c r="C472" s="862">
        <v>0</v>
      </c>
      <c r="D472" s="862">
        <v>0</v>
      </c>
      <c r="E472" s="862">
        <v>0</v>
      </c>
      <c r="F472" s="177"/>
      <c r="G472" s="1390" t="s">
        <v>126</v>
      </c>
      <c r="H472" s="927">
        <v>33</v>
      </c>
      <c r="I472" s="927">
        <v>3</v>
      </c>
      <c r="J472" s="862">
        <v>36</v>
      </c>
      <c r="L472" s="24"/>
      <c r="M472" s="20"/>
      <c r="P472" s="25"/>
      <c r="Q472" s="25"/>
    </row>
    <row r="473" spans="1:17" x14ac:dyDescent="0.2">
      <c r="A473" s="16"/>
      <c r="B473" s="1431" t="s">
        <v>71</v>
      </c>
      <c r="C473" s="862">
        <v>25</v>
      </c>
      <c r="D473" s="862">
        <v>5</v>
      </c>
      <c r="E473" s="862">
        <v>30</v>
      </c>
      <c r="F473" s="177"/>
      <c r="G473" s="1390" t="s">
        <v>302</v>
      </c>
      <c r="H473" s="927">
        <v>53</v>
      </c>
      <c r="I473" s="927">
        <v>0</v>
      </c>
      <c r="J473" s="862">
        <v>53</v>
      </c>
      <c r="L473" s="24"/>
      <c r="M473" s="20"/>
      <c r="P473" s="25"/>
      <c r="Q473" s="25"/>
    </row>
    <row r="474" spans="1:17" x14ac:dyDescent="0.2">
      <c r="A474" s="16"/>
      <c r="B474" s="861" t="s">
        <v>289</v>
      </c>
      <c r="C474" s="862">
        <v>40</v>
      </c>
      <c r="D474" s="862">
        <v>1</v>
      </c>
      <c r="E474" s="862">
        <v>41</v>
      </c>
      <c r="F474" s="177"/>
      <c r="G474" s="1390" t="s">
        <v>992</v>
      </c>
      <c r="H474" s="927">
        <v>42</v>
      </c>
      <c r="I474" s="927">
        <v>0</v>
      </c>
      <c r="J474" s="862">
        <v>42</v>
      </c>
      <c r="L474" s="24"/>
      <c r="M474" s="20"/>
      <c r="P474" s="25"/>
      <c r="Q474" s="25"/>
    </row>
    <row r="475" spans="1:17" x14ac:dyDescent="0.2">
      <c r="A475" s="16"/>
      <c r="B475" s="861" t="s">
        <v>290</v>
      </c>
      <c r="C475" s="862">
        <v>256</v>
      </c>
      <c r="D475" s="862">
        <v>52</v>
      </c>
      <c r="E475" s="862">
        <v>308</v>
      </c>
      <c r="F475" s="177"/>
      <c r="G475" s="1390" t="s">
        <v>1133</v>
      </c>
      <c r="H475" s="927">
        <v>217</v>
      </c>
      <c r="I475" s="927">
        <v>12</v>
      </c>
      <c r="J475" s="862">
        <v>229</v>
      </c>
      <c r="L475" s="24"/>
      <c r="M475" s="20"/>
      <c r="P475" s="25"/>
      <c r="Q475" s="25"/>
    </row>
    <row r="476" spans="1:17" x14ac:dyDescent="0.2">
      <c r="A476" s="16"/>
      <c r="B476" s="861" t="s">
        <v>124</v>
      </c>
      <c r="C476" s="862">
        <v>351</v>
      </c>
      <c r="D476" s="862">
        <v>31</v>
      </c>
      <c r="E476" s="862">
        <v>382</v>
      </c>
      <c r="F476" s="177"/>
      <c r="G476" s="1390" t="s">
        <v>163</v>
      </c>
      <c r="H476" s="927">
        <v>372</v>
      </c>
      <c r="I476" s="927">
        <v>3</v>
      </c>
      <c r="J476" s="862">
        <v>375</v>
      </c>
      <c r="L476" s="24"/>
      <c r="M476" s="20"/>
      <c r="P476" s="25"/>
      <c r="Q476" s="25"/>
    </row>
    <row r="477" spans="1:17" x14ac:dyDescent="0.2">
      <c r="A477" s="16"/>
      <c r="B477" s="1431" t="s">
        <v>758</v>
      </c>
      <c r="C477" s="862">
        <v>273</v>
      </c>
      <c r="D477" s="862">
        <v>34</v>
      </c>
      <c r="E477" s="862">
        <v>307</v>
      </c>
      <c r="F477" s="177"/>
      <c r="G477" s="1390" t="s">
        <v>340</v>
      </c>
      <c r="H477" s="927">
        <v>130</v>
      </c>
      <c r="I477" s="927">
        <v>13</v>
      </c>
      <c r="J477" s="862">
        <v>143</v>
      </c>
      <c r="L477" s="24"/>
      <c r="M477" s="20"/>
      <c r="P477" s="25"/>
      <c r="Q477" s="25"/>
    </row>
    <row r="478" spans="1:17" x14ac:dyDescent="0.2">
      <c r="A478" s="16"/>
      <c r="B478" s="1431" t="s">
        <v>327</v>
      </c>
      <c r="C478" s="862">
        <v>22</v>
      </c>
      <c r="D478" s="862">
        <v>0</v>
      </c>
      <c r="E478" s="862">
        <v>22</v>
      </c>
      <c r="F478" s="177"/>
      <c r="G478" s="925" t="s">
        <v>291</v>
      </c>
      <c r="H478" s="927">
        <v>14</v>
      </c>
      <c r="I478" s="927">
        <v>0</v>
      </c>
      <c r="J478" s="862">
        <v>14</v>
      </c>
      <c r="L478" s="24"/>
      <c r="M478" s="20"/>
      <c r="P478" s="25"/>
      <c r="Q478" s="25"/>
    </row>
    <row r="479" spans="1:17" x14ac:dyDescent="0.2">
      <c r="A479" s="16"/>
      <c r="B479" s="1058" t="s">
        <v>748</v>
      </c>
      <c r="C479" s="1059">
        <v>10</v>
      </c>
      <c r="D479" s="1059">
        <v>0</v>
      </c>
      <c r="E479" s="862">
        <v>10</v>
      </c>
      <c r="F479" s="177"/>
      <c r="G479" s="1060" t="s">
        <v>609</v>
      </c>
      <c r="H479" s="1059">
        <v>27</v>
      </c>
      <c r="I479" s="1059">
        <v>0</v>
      </c>
      <c r="J479" s="862">
        <v>27</v>
      </c>
      <c r="L479" s="24"/>
      <c r="M479" s="20"/>
      <c r="P479" s="25"/>
      <c r="Q479" s="25"/>
    </row>
    <row r="480" spans="1:17" x14ac:dyDescent="0.2">
      <c r="A480" s="16"/>
      <c r="B480" s="861" t="s">
        <v>118</v>
      </c>
      <c r="C480" s="862">
        <v>0</v>
      </c>
      <c r="D480" s="862">
        <v>0</v>
      </c>
      <c r="E480" s="862">
        <v>0</v>
      </c>
      <c r="F480" s="177"/>
      <c r="G480" s="1391" t="s">
        <v>1134</v>
      </c>
      <c r="H480" s="927">
        <v>6</v>
      </c>
      <c r="I480" s="927">
        <v>4</v>
      </c>
      <c r="J480" s="862">
        <v>10</v>
      </c>
      <c r="L480" s="24"/>
      <c r="M480" s="20"/>
      <c r="P480" s="25"/>
      <c r="Q480" s="25"/>
    </row>
    <row r="481" spans="1:25" x14ac:dyDescent="0.2">
      <c r="A481" s="16"/>
      <c r="B481" s="861" t="s">
        <v>242</v>
      </c>
      <c r="C481" s="862">
        <v>0</v>
      </c>
      <c r="D481" s="862">
        <v>0</v>
      </c>
      <c r="E481" s="862">
        <v>0</v>
      </c>
      <c r="F481" s="177"/>
      <c r="G481" s="1391" t="s">
        <v>167</v>
      </c>
      <c r="H481" s="927">
        <v>1</v>
      </c>
      <c r="I481" s="927">
        <v>0</v>
      </c>
      <c r="J481" s="862">
        <v>1</v>
      </c>
      <c r="L481" s="24"/>
      <c r="M481" s="20"/>
      <c r="P481" s="25"/>
      <c r="Q481" s="25"/>
    </row>
    <row r="482" spans="1:25" x14ac:dyDescent="0.2">
      <c r="A482" s="16"/>
      <c r="B482" s="861" t="s">
        <v>317</v>
      </c>
      <c r="C482" s="866">
        <v>0</v>
      </c>
      <c r="D482" s="866">
        <v>0</v>
      </c>
      <c r="E482" s="862">
        <v>0</v>
      </c>
      <c r="F482" s="177"/>
      <c r="G482" s="1390" t="s">
        <v>281</v>
      </c>
      <c r="H482" s="928">
        <v>0</v>
      </c>
      <c r="I482" s="928">
        <v>0</v>
      </c>
      <c r="J482" s="862">
        <v>0</v>
      </c>
      <c r="L482" s="24"/>
      <c r="M482" s="20"/>
      <c r="P482" s="25"/>
      <c r="Q482" s="25"/>
    </row>
    <row r="483" spans="1:25" x14ac:dyDescent="0.2">
      <c r="A483" s="16"/>
      <c r="B483" s="861" t="s">
        <v>759</v>
      </c>
      <c r="C483" s="866">
        <v>0</v>
      </c>
      <c r="D483" s="862">
        <v>0</v>
      </c>
      <c r="E483" s="862">
        <v>0</v>
      </c>
      <c r="F483" s="177"/>
      <c r="G483" s="1390" t="s">
        <v>326</v>
      </c>
      <c r="H483" s="928">
        <v>0</v>
      </c>
      <c r="I483" s="927">
        <v>0</v>
      </c>
      <c r="J483" s="862">
        <v>0</v>
      </c>
      <c r="L483" s="24"/>
      <c r="M483" s="20"/>
      <c r="P483" s="25"/>
      <c r="Q483" s="25"/>
    </row>
    <row r="484" spans="1:25" x14ac:dyDescent="0.2">
      <c r="A484" s="16"/>
      <c r="B484" s="1431" t="s">
        <v>316</v>
      </c>
      <c r="C484" s="866">
        <v>191</v>
      </c>
      <c r="D484" s="862">
        <v>45</v>
      </c>
      <c r="E484" s="862">
        <v>236</v>
      </c>
      <c r="F484" s="177"/>
      <c r="G484" s="1390" t="s">
        <v>604</v>
      </c>
      <c r="H484" s="928">
        <v>115</v>
      </c>
      <c r="I484" s="927">
        <v>30</v>
      </c>
      <c r="J484" s="862">
        <v>145</v>
      </c>
      <c r="L484" s="24"/>
      <c r="M484" s="20"/>
      <c r="P484" s="25"/>
      <c r="Q484" s="25"/>
    </row>
    <row r="485" spans="1:25" x14ac:dyDescent="0.2">
      <c r="A485" s="16"/>
      <c r="B485" s="861" t="s">
        <v>373</v>
      </c>
      <c r="C485" s="866">
        <v>186</v>
      </c>
      <c r="D485" s="862">
        <v>28</v>
      </c>
      <c r="E485" s="862">
        <v>214</v>
      </c>
      <c r="F485" s="177"/>
      <c r="G485" s="1390" t="s">
        <v>282</v>
      </c>
      <c r="H485" s="928">
        <v>121</v>
      </c>
      <c r="I485" s="927">
        <v>1</v>
      </c>
      <c r="J485" s="862">
        <v>122</v>
      </c>
      <c r="L485" s="24"/>
      <c r="M485" s="20"/>
      <c r="P485" s="25"/>
      <c r="Q485" s="25"/>
    </row>
    <row r="486" spans="1:25" x14ac:dyDescent="0.2">
      <c r="A486" s="16"/>
      <c r="B486" s="1460" t="s">
        <v>757</v>
      </c>
      <c r="C486" s="866">
        <v>219</v>
      </c>
      <c r="D486" s="862">
        <v>41</v>
      </c>
      <c r="E486" s="862">
        <v>260</v>
      </c>
      <c r="F486" s="177"/>
      <c r="G486" s="1390" t="s">
        <v>757</v>
      </c>
      <c r="H486" s="928">
        <v>0</v>
      </c>
      <c r="I486" s="927">
        <v>0</v>
      </c>
      <c r="J486" s="862">
        <v>0</v>
      </c>
      <c r="L486" s="24"/>
      <c r="M486" s="20"/>
      <c r="O486" s="23"/>
      <c r="P486" s="25"/>
      <c r="Q486" s="25"/>
    </row>
    <row r="487" spans="1:25" s="27" customFormat="1" ht="14.25" customHeight="1" x14ac:dyDescent="0.2">
      <c r="A487" s="30"/>
      <c r="B487" s="867" t="s">
        <v>57</v>
      </c>
      <c r="C487" s="864">
        <f>SUM(C462:C486)</f>
        <v>7960</v>
      </c>
      <c r="D487" s="864">
        <f>SUM(D462:D486)</f>
        <v>2636</v>
      </c>
      <c r="E487" s="864">
        <f>SUM(E462:E486)</f>
        <v>10596</v>
      </c>
      <c r="F487" s="184"/>
      <c r="G487" s="867" t="s">
        <v>57</v>
      </c>
      <c r="H487" s="864">
        <v>7494</v>
      </c>
      <c r="I487" s="864">
        <v>1826</v>
      </c>
      <c r="J487" s="864">
        <v>9320</v>
      </c>
      <c r="K487" s="196"/>
      <c r="L487" s="462"/>
      <c r="P487" s="142"/>
      <c r="Q487" s="142"/>
      <c r="W487" s="340"/>
      <c r="X487" s="317"/>
      <c r="Y487" s="317"/>
    </row>
    <row r="488" spans="1:25" x14ac:dyDescent="0.2">
      <c r="A488" s="16"/>
      <c r="B488" s="868"/>
      <c r="C488" s="869"/>
      <c r="D488" s="869"/>
      <c r="E488" s="870"/>
      <c r="F488" s="180"/>
      <c r="G488" s="175"/>
      <c r="Q488" s="25"/>
    </row>
    <row r="489" spans="1:25" x14ac:dyDescent="0.2">
      <c r="A489" s="16"/>
      <c r="H489" s="35"/>
      <c r="I489" s="9"/>
      <c r="K489" s="6"/>
      <c r="Q489" s="25"/>
    </row>
    <row r="490" spans="1:25" ht="20.25" customHeight="1" x14ac:dyDescent="0.2">
      <c r="A490" s="30"/>
      <c r="B490" s="1818" t="s">
        <v>712</v>
      </c>
      <c r="C490" s="1818"/>
      <c r="D490" s="1818"/>
      <c r="E490" s="1818"/>
      <c r="F490" s="1818"/>
      <c r="G490" s="514"/>
      <c r="H490" s="515"/>
      <c r="I490" s="7"/>
      <c r="K490" s="6"/>
      <c r="L490" s="8"/>
      <c r="M490" s="25"/>
      <c r="N490" s="9"/>
      <c r="O490" s="6"/>
      <c r="P490" s="6"/>
      <c r="Q490" s="4"/>
      <c r="W490" s="27"/>
      <c r="X490" s="27"/>
      <c r="Y490" s="27"/>
    </row>
    <row r="491" spans="1:25" x14ac:dyDescent="0.2">
      <c r="B491" s="871"/>
      <c r="C491" s="872"/>
      <c r="D491" s="872"/>
      <c r="E491" s="871"/>
      <c r="F491" s="6"/>
      <c r="G491" s="514"/>
      <c r="H491" s="516"/>
      <c r="I491" s="516"/>
      <c r="J491" s="516"/>
      <c r="K491" s="516"/>
      <c r="L491" s="8"/>
      <c r="M491" s="1093"/>
      <c r="N491" s="7"/>
      <c r="O491" s="6"/>
      <c r="P491" s="6"/>
      <c r="Q491" s="4"/>
    </row>
    <row r="492" spans="1:25" s="34" customFormat="1" x14ac:dyDescent="0.2">
      <c r="B492" s="1267" t="s">
        <v>735</v>
      </c>
      <c r="C492" s="1267" t="s">
        <v>158</v>
      </c>
      <c r="D492" s="1267" t="s">
        <v>9</v>
      </c>
      <c r="E492" s="1267" t="s">
        <v>159</v>
      </c>
      <c r="F492" s="1268" t="s">
        <v>160</v>
      </c>
      <c r="G492" s="35"/>
      <c r="H492" s="1274" t="s">
        <v>740</v>
      </c>
      <c r="I492" s="1274" t="s">
        <v>158</v>
      </c>
      <c r="J492" s="1275" t="s">
        <v>9</v>
      </c>
      <c r="K492" s="1274" t="s">
        <v>159</v>
      </c>
      <c r="L492" s="1274" t="s">
        <v>160</v>
      </c>
      <c r="M492" s="154"/>
      <c r="N492" s="103"/>
      <c r="O492" s="103"/>
      <c r="P492" s="43"/>
      <c r="Q492" s="43"/>
      <c r="W492" s="340"/>
      <c r="X492" s="317"/>
      <c r="Y492" s="317"/>
    </row>
    <row r="493" spans="1:25" ht="28.5" customHeight="1" x14ac:dyDescent="0.2">
      <c r="B493" s="1373" t="s">
        <v>736</v>
      </c>
      <c r="C493" s="1269">
        <v>10214.222164630561</v>
      </c>
      <c r="D493" s="1269">
        <v>8686.4930000000004</v>
      </c>
      <c r="E493" s="1269">
        <v>1527.7291646305603</v>
      </c>
      <c r="F493" s="1270">
        <v>0.85043117919240829</v>
      </c>
      <c r="G493" s="35"/>
      <c r="H493" s="1023" t="s">
        <v>161</v>
      </c>
      <c r="I493" s="1271">
        <v>10000</v>
      </c>
      <c r="J493" s="1271">
        <v>9937.3832338100001</v>
      </c>
      <c r="K493" s="1272">
        <v>62.616766189999908</v>
      </c>
      <c r="L493" s="1273">
        <v>0.99373832338099999</v>
      </c>
      <c r="M493" s="7"/>
      <c r="N493" s="6"/>
      <c r="O493" s="6"/>
      <c r="P493" s="4"/>
      <c r="Q493" s="4"/>
    </row>
    <row r="494" spans="1:25" ht="24" customHeight="1" x14ac:dyDescent="0.2">
      <c r="B494" s="1373" t="s">
        <v>737</v>
      </c>
      <c r="C494" s="1269">
        <v>61168.907814000871</v>
      </c>
      <c r="D494" s="1269">
        <v>53847.757999999987</v>
      </c>
      <c r="E494" s="1269">
        <v>7321.1498140008844</v>
      </c>
      <c r="F494" s="1270">
        <v>0.88031256277678449</v>
      </c>
      <c r="G494" s="35"/>
      <c r="H494" s="1023" t="s">
        <v>741</v>
      </c>
      <c r="I494" s="1271">
        <v>4300</v>
      </c>
      <c r="J494" s="1271">
        <v>4246.1570867899991</v>
      </c>
      <c r="K494" s="1272">
        <v>53.842913210000916</v>
      </c>
      <c r="L494" s="1273">
        <v>0.98747839227674394</v>
      </c>
      <c r="M494" s="7"/>
      <c r="N494" s="6"/>
      <c r="O494" s="6"/>
      <c r="P494" s="4"/>
      <c r="Q494" s="4"/>
    </row>
    <row r="495" spans="1:25" ht="36.75" customHeight="1" x14ac:dyDescent="0.2">
      <c r="B495" s="1373" t="s">
        <v>738</v>
      </c>
      <c r="C495" s="1269">
        <v>4548.1475681610355</v>
      </c>
      <c r="D495" s="1269">
        <v>4329.5910000000003</v>
      </c>
      <c r="E495" s="1269">
        <v>218.5565681610351</v>
      </c>
      <c r="F495" s="1270">
        <v>0.95194602530247174</v>
      </c>
      <c r="G495" s="35"/>
      <c r="H495" s="1276" t="s">
        <v>742</v>
      </c>
      <c r="I495" s="1271">
        <v>0</v>
      </c>
      <c r="J495" s="1271">
        <v>0</v>
      </c>
      <c r="K495" s="1272">
        <v>0</v>
      </c>
      <c r="L495" s="1273">
        <v>0</v>
      </c>
      <c r="M495" s="7"/>
      <c r="N495" s="6"/>
      <c r="O495" s="6"/>
      <c r="P495" s="4"/>
      <c r="Q495" s="4"/>
      <c r="W495" s="34"/>
      <c r="X495" s="34"/>
      <c r="Y495" s="34"/>
    </row>
    <row r="496" spans="1:25" ht="24" customHeight="1" x14ac:dyDescent="0.2">
      <c r="B496" s="1373" t="s">
        <v>135</v>
      </c>
      <c r="C496" s="1269">
        <v>4000</v>
      </c>
      <c r="D496" s="1269">
        <v>3509.808</v>
      </c>
      <c r="E496" s="1269">
        <v>490.19200000000001</v>
      </c>
      <c r="F496" s="1270">
        <v>0.87745200000000001</v>
      </c>
      <c r="G496" s="35"/>
      <c r="H496" s="1023" t="s">
        <v>743</v>
      </c>
      <c r="I496" s="1271">
        <v>50</v>
      </c>
      <c r="J496" s="1271">
        <v>18.152577879999999</v>
      </c>
      <c r="K496" s="1272">
        <v>31.847422120000001</v>
      </c>
      <c r="L496" s="1273">
        <v>0.36305155759999996</v>
      </c>
      <c r="M496" s="7"/>
      <c r="N496" s="6"/>
      <c r="O496" s="6"/>
      <c r="P496" s="4"/>
      <c r="Q496" s="4"/>
    </row>
    <row r="497" spans="2:17" ht="29.25" customHeight="1" x14ac:dyDescent="0.2">
      <c r="B497" s="1373" t="s">
        <v>739</v>
      </c>
      <c r="C497" s="1269">
        <v>6500</v>
      </c>
      <c r="D497" s="1269">
        <v>6046.2690000000002</v>
      </c>
      <c r="E497" s="1269">
        <v>453.73099999999977</v>
      </c>
      <c r="F497" s="1270">
        <v>0.93019523076923083</v>
      </c>
      <c r="G497" s="35"/>
      <c r="H497" s="1276" t="s">
        <v>744</v>
      </c>
      <c r="I497" s="1271">
        <v>1400</v>
      </c>
      <c r="J497" s="1271">
        <v>1378.9580876800001</v>
      </c>
      <c r="K497" s="1272">
        <v>21.041912319999938</v>
      </c>
      <c r="L497" s="1273">
        <v>0.98497006262857145</v>
      </c>
      <c r="M497" s="7"/>
      <c r="N497" s="6"/>
      <c r="O497" s="6"/>
      <c r="P497" s="4"/>
      <c r="Q497" s="4"/>
    </row>
    <row r="498" spans="2:17" ht="29.25" customHeight="1" x14ac:dyDescent="0.2">
      <c r="B498" s="1432" t="s">
        <v>307</v>
      </c>
      <c r="C498" s="1433">
        <v>100</v>
      </c>
      <c r="D498" s="1433">
        <v>5.2729999999999997</v>
      </c>
      <c r="E498" s="1433">
        <v>94.727000000000004</v>
      </c>
      <c r="F498" s="1434">
        <v>5.2729999999999999E-2</v>
      </c>
      <c r="G498" s="35"/>
      <c r="H498" s="1276" t="s">
        <v>745</v>
      </c>
      <c r="I498" s="1271">
        <v>41937.518364528296</v>
      </c>
      <c r="J498" s="1271">
        <v>41859.08738102499</v>
      </c>
      <c r="K498" s="1272">
        <v>78.43098350330547</v>
      </c>
      <c r="L498" s="1273">
        <v>0.9981298134328892</v>
      </c>
      <c r="M498" s="7"/>
      <c r="N498" s="6"/>
      <c r="O498" s="6"/>
      <c r="P498" s="4"/>
      <c r="Q498" s="4"/>
    </row>
    <row r="499" spans="2:17" ht="24" customHeight="1" x14ac:dyDescent="0.2">
      <c r="B499" s="1267" t="s">
        <v>6</v>
      </c>
      <c r="C499" s="1374">
        <v>86531.277546792466</v>
      </c>
      <c r="D499" s="1374">
        <v>76425.191999999995</v>
      </c>
      <c r="E499" s="1374">
        <v>10106.085546792479</v>
      </c>
      <c r="F499" s="1375">
        <v>0.88320887159758477</v>
      </c>
      <c r="G499" s="35"/>
      <c r="H499" s="1275" t="s">
        <v>6</v>
      </c>
      <c r="I499" s="1277">
        <v>57687.518364528296</v>
      </c>
      <c r="J499" s="1278">
        <v>57439.738367184989</v>
      </c>
      <c r="K499" s="1277">
        <v>247.77999734330623</v>
      </c>
      <c r="L499" s="1279">
        <v>0.99570479014580626</v>
      </c>
      <c r="M499" s="7"/>
      <c r="N499" s="6"/>
      <c r="O499" s="6"/>
      <c r="P499" s="4"/>
      <c r="Q499" s="4"/>
    </row>
    <row r="500" spans="2:17" x14ac:dyDescent="0.2">
      <c r="B500" s="20"/>
      <c r="C500" s="20"/>
      <c r="E500" s="874"/>
      <c r="H500" s="20"/>
      <c r="M500" s="25"/>
      <c r="N500" s="25"/>
      <c r="O500" s="6"/>
      <c r="P500" s="6"/>
      <c r="Q500" s="4"/>
    </row>
    <row r="501" spans="2:17" ht="21" customHeight="1" x14ac:dyDescent="0.2">
      <c r="B501" s="873" t="s">
        <v>640</v>
      </c>
      <c r="D501" s="875"/>
      <c r="E501" s="876"/>
      <c r="F501" s="463"/>
      <c r="G501" s="563"/>
      <c r="H501" s="564"/>
      <c r="I501" s="565"/>
      <c r="J501" s="566"/>
      <c r="K501" s="567"/>
      <c r="L501" s="8"/>
      <c r="M501" s="25"/>
      <c r="N501" s="7"/>
      <c r="O501" s="6"/>
      <c r="P501" s="6"/>
      <c r="Q501" s="4"/>
    </row>
    <row r="502" spans="2:17" x14ac:dyDescent="0.2">
      <c r="G502" s="20"/>
      <c r="H502" s="35"/>
      <c r="I502" s="25"/>
      <c r="J502" s="33"/>
      <c r="K502" s="6"/>
      <c r="L502" s="8"/>
      <c r="M502" s="25"/>
      <c r="N502" s="7"/>
      <c r="O502" s="6"/>
      <c r="P502" s="6"/>
      <c r="Q502" s="4"/>
    </row>
    <row r="503" spans="2:17" x14ac:dyDescent="0.2">
      <c r="G503" s="20"/>
      <c r="H503" s="35"/>
      <c r="I503" s="25"/>
      <c r="J503" s="33"/>
      <c r="K503" s="6"/>
      <c r="L503" s="8"/>
      <c r="M503" s="25"/>
      <c r="N503" s="7"/>
      <c r="O503" s="6"/>
      <c r="P503" s="6"/>
      <c r="Q503" s="4"/>
    </row>
    <row r="504" spans="2:17" x14ac:dyDescent="0.2">
      <c r="G504" s="20"/>
      <c r="H504" s="35"/>
      <c r="I504" s="25"/>
      <c r="J504" s="33"/>
      <c r="K504" s="6"/>
      <c r="L504" s="8"/>
      <c r="M504" s="25"/>
      <c r="N504" s="7"/>
      <c r="O504" s="6"/>
      <c r="P504" s="6"/>
      <c r="Q504" s="4"/>
    </row>
    <row r="505" spans="2:17" ht="71.25" customHeight="1" x14ac:dyDescent="0.2">
      <c r="G505" s="20"/>
      <c r="H505" s="35"/>
      <c r="I505" s="25"/>
      <c r="J505" s="33"/>
      <c r="K505" s="6"/>
      <c r="L505" s="8"/>
      <c r="M505" s="25"/>
      <c r="N505" s="7"/>
      <c r="O505" s="6"/>
      <c r="P505" s="6"/>
      <c r="Q505" s="4"/>
    </row>
    <row r="506" spans="2:17" ht="16.5" customHeight="1" x14ac:dyDescent="0.2">
      <c r="G506" s="20"/>
      <c r="H506" s="35"/>
      <c r="I506" s="25"/>
      <c r="J506" s="33"/>
      <c r="K506" s="6"/>
      <c r="L506" s="8"/>
      <c r="M506" s="25"/>
      <c r="N506" s="7"/>
      <c r="O506" s="6"/>
      <c r="P506" s="6"/>
      <c r="Q506" s="4"/>
    </row>
    <row r="507" spans="2:17" x14ac:dyDescent="0.2">
      <c r="G507" s="20"/>
      <c r="H507" s="35"/>
      <c r="I507" s="7"/>
      <c r="K507" s="6"/>
      <c r="L507" s="8"/>
      <c r="M507" s="25"/>
      <c r="N507" s="7"/>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x14ac:dyDescent="0.2">
      <c r="G516" s="20"/>
      <c r="H516" s="35"/>
      <c r="I516" s="7"/>
      <c r="K516" s="6"/>
      <c r="L516" s="8"/>
      <c r="M516" s="25"/>
      <c r="N516" s="25"/>
      <c r="O516" s="6"/>
      <c r="P516" s="6"/>
      <c r="Q516" s="4"/>
    </row>
    <row r="517" spans="2:17" x14ac:dyDescent="0.2">
      <c r="G517" s="20"/>
      <c r="H517" s="35"/>
      <c r="I517" s="7"/>
      <c r="K517" s="6"/>
      <c r="L517" s="8"/>
      <c r="M517" s="25"/>
      <c r="N517" s="25"/>
      <c r="O517" s="6"/>
      <c r="P517" s="6"/>
      <c r="Q517" s="4"/>
    </row>
    <row r="518" spans="2:17" x14ac:dyDescent="0.2">
      <c r="G518" s="20"/>
      <c r="H518" s="35"/>
      <c r="I518" s="7"/>
      <c r="K518" s="6"/>
      <c r="L518" s="8"/>
      <c r="M518" s="25"/>
      <c r="N518" s="25"/>
      <c r="O518" s="6"/>
      <c r="P518" s="6"/>
      <c r="Q518" s="4"/>
    </row>
    <row r="519" spans="2:17" ht="3" customHeight="1" x14ac:dyDescent="0.2">
      <c r="G519" s="20"/>
      <c r="H519" s="35"/>
      <c r="I519" s="7"/>
      <c r="K519" s="6"/>
      <c r="L519" s="8"/>
      <c r="M519" s="25"/>
      <c r="N519" s="25"/>
      <c r="O519" s="6"/>
      <c r="P519" s="6"/>
      <c r="Q519" s="4"/>
    </row>
    <row r="520" spans="2:17" ht="3.75" customHeight="1" x14ac:dyDescent="0.2">
      <c r="C520" s="2"/>
      <c r="D520" s="2"/>
      <c r="G520" s="20"/>
      <c r="H520" s="35"/>
      <c r="I520" s="7"/>
      <c r="K520" s="6"/>
      <c r="L520" s="8"/>
      <c r="M520" s="25"/>
      <c r="N520" s="25"/>
      <c r="O520" s="6"/>
      <c r="P520" s="6"/>
      <c r="Q520" s="4"/>
    </row>
    <row r="521" spans="2:17" ht="12.75" x14ac:dyDescent="0.2">
      <c r="B521" s="1818" t="s">
        <v>1418</v>
      </c>
      <c r="C521" s="1818"/>
      <c r="D521" s="1818"/>
      <c r="E521" s="1818"/>
      <c r="F521" s="569"/>
    </row>
    <row r="522" spans="2:17" ht="5.0999999999999996" customHeight="1" x14ac:dyDescent="0.2">
      <c r="B522" s="1818"/>
      <c r="C522" s="1818"/>
      <c r="D522" s="1818"/>
      <c r="E522" s="1818"/>
      <c r="F522" s="220"/>
      <c r="G522" s="155"/>
    </row>
    <row r="524" spans="2:17" ht="15" customHeight="1" x14ac:dyDescent="0.2">
      <c r="B524" s="1866" t="s">
        <v>378</v>
      </c>
      <c r="C524" s="1845" t="s">
        <v>377</v>
      </c>
      <c r="D524" s="1846"/>
      <c r="E524" s="1849" t="s">
        <v>241</v>
      </c>
      <c r="F524" s="1843"/>
      <c r="G524" s="4"/>
    </row>
    <row r="525" spans="2:17" x14ac:dyDescent="0.2">
      <c r="B525" s="1867"/>
      <c r="C525" s="828" t="s">
        <v>68</v>
      </c>
      <c r="D525" s="877" t="s">
        <v>49</v>
      </c>
      <c r="E525" s="828" t="s">
        <v>68</v>
      </c>
      <c r="F525" s="521" t="s">
        <v>49</v>
      </c>
      <c r="G525" s="4"/>
      <c r="H525" s="20"/>
      <c r="L525" s="24"/>
      <c r="M525" s="20"/>
      <c r="P525" s="24"/>
    </row>
    <row r="526" spans="2:17" ht="14.1" customHeight="1" x14ac:dyDescent="0.2">
      <c r="B526" s="878" t="s">
        <v>182</v>
      </c>
      <c r="C526" s="818">
        <v>0</v>
      </c>
      <c r="D526" s="819">
        <v>0</v>
      </c>
      <c r="E526" s="820">
        <v>0</v>
      </c>
      <c r="F526" s="275">
        <v>0</v>
      </c>
      <c r="G526" s="4"/>
      <c r="H526" s="20"/>
      <c r="L526" s="24"/>
      <c r="M526" s="20"/>
      <c r="P526" s="24"/>
    </row>
    <row r="527" spans="2:17" ht="14.1" customHeight="1" x14ac:dyDescent="0.2">
      <c r="B527" s="878" t="s">
        <v>183</v>
      </c>
      <c r="C527" s="818">
        <v>1</v>
      </c>
      <c r="D527" s="819">
        <v>9201000</v>
      </c>
      <c r="E527" s="820">
        <v>0</v>
      </c>
      <c r="F527" s="275">
        <v>0</v>
      </c>
      <c r="G527" s="4"/>
      <c r="H527" s="20"/>
      <c r="L527" s="24"/>
      <c r="M527" s="20"/>
      <c r="P527" s="24"/>
    </row>
    <row r="528" spans="2:17" ht="45" hidden="1" x14ac:dyDescent="0.2">
      <c r="B528" s="878" t="s">
        <v>306</v>
      </c>
      <c r="C528" s="818">
        <v>0</v>
      </c>
      <c r="D528" s="819">
        <v>0</v>
      </c>
      <c r="E528" s="820">
        <v>0</v>
      </c>
      <c r="F528" s="275">
        <v>0</v>
      </c>
      <c r="G528" s="4"/>
      <c r="H528" s="20"/>
      <c r="L528" s="24"/>
      <c r="M528" s="20"/>
      <c r="P528" s="24"/>
    </row>
    <row r="529" spans="2:29" x14ac:dyDescent="0.2">
      <c r="B529" s="878" t="s">
        <v>184</v>
      </c>
      <c r="C529" s="818">
        <v>1</v>
      </c>
      <c r="D529" s="1461">
        <v>8035000</v>
      </c>
      <c r="E529" s="820">
        <v>0</v>
      </c>
      <c r="F529" s="275">
        <v>0</v>
      </c>
      <c r="G529" s="4"/>
      <c r="H529" s="20"/>
      <c r="L529" s="24"/>
      <c r="M529" s="20"/>
      <c r="P529" s="24"/>
    </row>
    <row r="530" spans="2:29" x14ac:dyDescent="0.2">
      <c r="B530" s="878" t="s">
        <v>379</v>
      </c>
      <c r="C530" s="818">
        <v>0</v>
      </c>
      <c r="D530" s="1437">
        <v>0</v>
      </c>
      <c r="E530" s="820">
        <v>0</v>
      </c>
      <c r="F530" s="275">
        <v>0</v>
      </c>
      <c r="G530" s="4"/>
      <c r="H530" s="20"/>
      <c r="L530" s="24"/>
      <c r="M530" s="20"/>
      <c r="P530" s="24"/>
    </row>
    <row r="531" spans="2:29" ht="30" hidden="1" x14ac:dyDescent="0.2">
      <c r="B531" s="878" t="s">
        <v>186</v>
      </c>
      <c r="C531" s="818">
        <v>0</v>
      </c>
      <c r="D531" s="819">
        <v>0</v>
      </c>
      <c r="E531" s="820">
        <v>0</v>
      </c>
      <c r="F531" s="275">
        <v>0</v>
      </c>
      <c r="G531" s="4"/>
      <c r="H531" s="20"/>
      <c r="L531" s="24"/>
      <c r="M531" s="20"/>
      <c r="P531" s="24"/>
    </row>
    <row r="532" spans="2:29" ht="30" hidden="1" x14ac:dyDescent="0.2">
      <c r="B532" s="878" t="s">
        <v>187</v>
      </c>
      <c r="C532" s="818">
        <v>0</v>
      </c>
      <c r="D532" s="819">
        <v>0</v>
      </c>
      <c r="E532" s="820">
        <v>0</v>
      </c>
      <c r="F532" s="275">
        <v>0</v>
      </c>
      <c r="G532" s="4"/>
      <c r="H532" s="20"/>
      <c r="L532" s="24"/>
      <c r="M532" s="20"/>
      <c r="P532" s="24"/>
    </row>
    <row r="533" spans="2:29" ht="30" hidden="1" x14ac:dyDescent="0.2">
      <c r="B533" s="878" t="s">
        <v>341</v>
      </c>
      <c r="C533" s="818">
        <v>0</v>
      </c>
      <c r="D533" s="819">
        <v>0</v>
      </c>
      <c r="E533" s="820">
        <v>0</v>
      </c>
      <c r="F533" s="275">
        <v>0</v>
      </c>
      <c r="G533" s="4"/>
      <c r="H533" s="20"/>
      <c r="L533" s="24"/>
      <c r="M533" s="20"/>
      <c r="P533" s="24"/>
    </row>
    <row r="534" spans="2:29" hidden="1" x14ac:dyDescent="0.2">
      <c r="B534" s="878" t="s">
        <v>307</v>
      </c>
      <c r="C534" s="818">
        <v>0</v>
      </c>
      <c r="D534" s="819">
        <v>0</v>
      </c>
      <c r="E534" s="820">
        <v>0</v>
      </c>
      <c r="F534" s="275">
        <v>0</v>
      </c>
      <c r="G534" s="4"/>
      <c r="H534" s="20"/>
      <c r="L534" s="24"/>
      <c r="M534" s="20"/>
      <c r="P534" s="24"/>
      <c r="V534" s="340"/>
      <c r="AA534" s="20"/>
    </row>
    <row r="535" spans="2:29" x14ac:dyDescent="0.2">
      <c r="B535" s="879" t="s">
        <v>304</v>
      </c>
      <c r="C535" s="880">
        <f>SUM(C526:C534)</f>
        <v>2</v>
      </c>
      <c r="D535" s="881">
        <f>SUM(D526:D534)</f>
        <v>17236000</v>
      </c>
      <c r="E535" s="880">
        <f>SUM(E526:E534)</f>
        <v>0</v>
      </c>
      <c r="F535" s="1376">
        <f>SUM(F526:F534)</f>
        <v>0</v>
      </c>
      <c r="G535" s="4"/>
      <c r="H535" s="517"/>
      <c r="L535" s="24"/>
      <c r="M535" s="20"/>
      <c r="P535" s="24"/>
      <c r="V535" s="340"/>
      <c r="AA535" s="20"/>
    </row>
    <row r="536" spans="2:29" x14ac:dyDescent="0.2">
      <c r="H536" s="889"/>
    </row>
    <row r="537" spans="2:29" x14ac:dyDescent="0.2">
      <c r="D537" s="982"/>
      <c r="E537" s="933"/>
      <c r="F537" s="517"/>
      <c r="G537" s="942"/>
      <c r="H537" s="889"/>
      <c r="W537" s="317"/>
    </row>
    <row r="538" spans="2:29" ht="19.5" customHeight="1" x14ac:dyDescent="0.2">
      <c r="B538" s="1818" t="s">
        <v>456</v>
      </c>
      <c r="C538" s="1818"/>
      <c r="D538" s="1818"/>
      <c r="E538" s="1818"/>
      <c r="F538" s="1818"/>
      <c r="G538" s="1069"/>
      <c r="H538" s="1098"/>
      <c r="W538" s="317"/>
    </row>
    <row r="539" spans="2:29" x14ac:dyDescent="0.2">
      <c r="G539" s="942"/>
      <c r="H539" s="889"/>
    </row>
    <row r="540" spans="2:29" x14ac:dyDescent="0.2">
      <c r="B540" s="882" t="s">
        <v>28</v>
      </c>
      <c r="C540" s="883" t="s">
        <v>455</v>
      </c>
      <c r="D540" s="883" t="s">
        <v>49</v>
      </c>
      <c r="E540" s="883" t="s">
        <v>172</v>
      </c>
      <c r="F540" s="774" t="s">
        <v>49</v>
      </c>
      <c r="G540" s="4"/>
      <c r="H540" s="20"/>
      <c r="L540" s="24"/>
      <c r="M540" s="20"/>
      <c r="P540" s="24"/>
      <c r="V540" s="340"/>
      <c r="Z540" s="317" t="s">
        <v>455</v>
      </c>
      <c r="AA540" s="20" t="s">
        <v>49</v>
      </c>
      <c r="AB540" s="20" t="s">
        <v>172</v>
      </c>
      <c r="AC540" s="20" t="s">
        <v>49</v>
      </c>
    </row>
    <row r="541" spans="2:29" x14ac:dyDescent="0.2">
      <c r="B541" s="2" t="s">
        <v>69</v>
      </c>
      <c r="C541" s="621">
        <v>3</v>
      </c>
      <c r="D541" s="884">
        <v>23.85</v>
      </c>
      <c r="E541" s="621">
        <v>0</v>
      </c>
      <c r="F541" s="619">
        <f>F535/1000000</f>
        <v>0</v>
      </c>
      <c r="G541" s="889"/>
      <c r="H541" s="20"/>
      <c r="L541" s="24"/>
      <c r="M541" s="20"/>
      <c r="P541" s="24"/>
      <c r="V541" s="340"/>
      <c r="Z541" s="317">
        <v>1</v>
      </c>
      <c r="AA541" s="20">
        <v>5.3659999999999997</v>
      </c>
      <c r="AB541" s="20">
        <v>0</v>
      </c>
      <c r="AC541" s="20">
        <v>0</v>
      </c>
    </row>
    <row r="542" spans="2:29" x14ac:dyDescent="0.2">
      <c r="B542" s="2" t="s">
        <v>32</v>
      </c>
      <c r="C542" s="621">
        <v>1</v>
      </c>
      <c r="D542" s="884">
        <v>21.113593000000002</v>
      </c>
      <c r="E542" s="621">
        <v>0</v>
      </c>
      <c r="F542" s="619">
        <v>0</v>
      </c>
      <c r="G542" s="4"/>
      <c r="H542" s="20"/>
      <c r="L542" s="24"/>
      <c r="M542" s="20"/>
      <c r="P542" s="24"/>
      <c r="V542" s="340"/>
      <c r="Z542" s="317">
        <v>1</v>
      </c>
      <c r="AA542" s="20">
        <v>5.0449999999999999</v>
      </c>
      <c r="AB542" s="20">
        <v>0</v>
      </c>
      <c r="AC542" s="20">
        <v>0</v>
      </c>
    </row>
    <row r="543" spans="2:29" x14ac:dyDescent="0.2">
      <c r="B543" s="2" t="s">
        <v>33</v>
      </c>
      <c r="C543" s="621">
        <v>2</v>
      </c>
      <c r="D543" s="884">
        <v>18.16</v>
      </c>
      <c r="E543" s="621">
        <v>0</v>
      </c>
      <c r="F543" s="619">
        <v>0</v>
      </c>
      <c r="G543" s="4"/>
      <c r="H543" s="517"/>
      <c r="L543" s="24"/>
      <c r="M543" s="20"/>
      <c r="P543" s="24"/>
      <c r="V543" s="340"/>
      <c r="W543" s="317"/>
      <c r="Y543" s="317" t="s">
        <v>28</v>
      </c>
      <c r="Z543" s="317">
        <v>1</v>
      </c>
      <c r="AA543" s="20">
        <v>4.9169999999999998</v>
      </c>
      <c r="AB543" s="20">
        <v>0</v>
      </c>
      <c r="AC543" s="20">
        <v>0</v>
      </c>
    </row>
    <row r="544" spans="2:29" x14ac:dyDescent="0.2">
      <c r="B544" s="2" t="s">
        <v>34</v>
      </c>
      <c r="C544" s="621">
        <v>1</v>
      </c>
      <c r="D544" s="884">
        <v>8.3290000000000006</v>
      </c>
      <c r="E544" s="621">
        <v>0</v>
      </c>
      <c r="F544" s="619">
        <v>0</v>
      </c>
      <c r="G544" s="4"/>
      <c r="H544" s="20"/>
      <c r="L544" s="24"/>
      <c r="M544" s="20"/>
      <c r="P544" s="24"/>
      <c r="V544" s="340"/>
      <c r="W544" s="317"/>
      <c r="Y544" s="317" t="s">
        <v>69</v>
      </c>
      <c r="Z544" s="317">
        <v>1</v>
      </c>
      <c r="AA544" s="20">
        <v>5.0640000000000001</v>
      </c>
      <c r="AB544" s="20">
        <v>0</v>
      </c>
      <c r="AC544" s="20">
        <v>0</v>
      </c>
    </row>
    <row r="545" spans="2:29" x14ac:dyDescent="0.2">
      <c r="B545" s="2" t="s">
        <v>35</v>
      </c>
      <c r="C545" s="621">
        <v>4</v>
      </c>
      <c r="D545" s="884">
        <v>35.22</v>
      </c>
      <c r="E545" s="621">
        <v>0</v>
      </c>
      <c r="F545" s="619">
        <v>0</v>
      </c>
      <c r="G545" s="4"/>
      <c r="H545" s="20"/>
      <c r="L545" s="24"/>
      <c r="M545" s="20"/>
      <c r="P545" s="24"/>
      <c r="V545" s="340"/>
      <c r="W545" s="317"/>
      <c r="Y545" s="317" t="s">
        <v>32</v>
      </c>
      <c r="Z545" s="317">
        <v>2</v>
      </c>
      <c r="AA545" s="20">
        <v>12.92</v>
      </c>
      <c r="AB545" s="20">
        <v>1</v>
      </c>
      <c r="AC545" s="20">
        <v>25.288903999999999</v>
      </c>
    </row>
    <row r="546" spans="2:29" x14ac:dyDescent="0.2">
      <c r="B546" s="2" t="s">
        <v>31</v>
      </c>
      <c r="C546" s="621">
        <v>0</v>
      </c>
      <c r="D546" s="884">
        <v>0</v>
      </c>
      <c r="E546" s="621">
        <v>0</v>
      </c>
      <c r="F546" s="619">
        <v>0</v>
      </c>
      <c r="G546" s="4"/>
      <c r="H546" s="20"/>
      <c r="L546" s="24"/>
      <c r="M546" s="20"/>
      <c r="P546" s="24"/>
      <c r="V546" s="340"/>
      <c r="W546" s="317"/>
      <c r="Y546" s="317" t="s">
        <v>33</v>
      </c>
      <c r="Z546" s="317">
        <v>0</v>
      </c>
      <c r="AA546" s="20">
        <v>0</v>
      </c>
      <c r="AB546" s="20">
        <v>0</v>
      </c>
      <c r="AC546" s="20">
        <v>0</v>
      </c>
    </row>
    <row r="547" spans="2:29" x14ac:dyDescent="0.2">
      <c r="B547" s="2" t="s">
        <v>36</v>
      </c>
      <c r="C547" s="621">
        <v>1</v>
      </c>
      <c r="D547" s="884">
        <v>9.3000000000000007</v>
      </c>
      <c r="E547" s="621">
        <v>0</v>
      </c>
      <c r="F547" s="619">
        <v>0</v>
      </c>
      <c r="G547" s="4"/>
      <c r="H547" s="20"/>
      <c r="L547" s="24"/>
      <c r="M547" s="20"/>
      <c r="P547" s="24"/>
      <c r="V547" s="340"/>
      <c r="W547" s="317"/>
      <c r="Y547" s="317" t="s">
        <v>34</v>
      </c>
      <c r="Z547" s="317">
        <v>0</v>
      </c>
      <c r="AA547" s="20">
        <v>0</v>
      </c>
      <c r="AB547" s="20">
        <v>0</v>
      </c>
      <c r="AC547" s="20">
        <v>0</v>
      </c>
    </row>
    <row r="548" spans="2:29" x14ac:dyDescent="0.2">
      <c r="B548" s="2" t="s">
        <v>37</v>
      </c>
      <c r="C548" s="621">
        <v>1</v>
      </c>
      <c r="D548" s="884">
        <v>9.3000000000000007</v>
      </c>
      <c r="E548" s="621">
        <v>0</v>
      </c>
      <c r="F548" s="619">
        <v>0</v>
      </c>
      <c r="G548" s="4"/>
      <c r="H548" s="20"/>
      <c r="L548" s="24"/>
      <c r="M548" s="20"/>
      <c r="P548" s="24"/>
      <c r="V548" s="340"/>
      <c r="W548" s="317"/>
      <c r="Y548" s="317" t="s">
        <v>35</v>
      </c>
      <c r="Z548" s="317">
        <v>0</v>
      </c>
      <c r="AA548" s="20">
        <v>0</v>
      </c>
      <c r="AB548" s="20">
        <v>0</v>
      </c>
      <c r="AC548" s="20">
        <v>0</v>
      </c>
    </row>
    <row r="549" spans="2:29" x14ac:dyDescent="0.2">
      <c r="B549" s="2" t="s">
        <v>38</v>
      </c>
      <c r="C549" s="621">
        <v>4</v>
      </c>
      <c r="D549" s="884">
        <v>30.677</v>
      </c>
      <c r="E549" s="621">
        <v>0</v>
      </c>
      <c r="F549" s="619">
        <v>0</v>
      </c>
      <c r="G549" s="4"/>
      <c r="H549" s="20"/>
      <c r="L549" s="24"/>
      <c r="M549" s="20"/>
      <c r="P549" s="24"/>
      <c r="V549" s="340"/>
      <c r="W549" s="317"/>
      <c r="Y549" s="317" t="s">
        <v>31</v>
      </c>
      <c r="Z549" s="317">
        <v>0</v>
      </c>
      <c r="AA549" s="20">
        <v>0</v>
      </c>
      <c r="AB549" s="20">
        <v>0</v>
      </c>
      <c r="AC549" s="20">
        <v>0</v>
      </c>
    </row>
    <row r="550" spans="2:29" x14ac:dyDescent="0.2">
      <c r="B550" s="2" t="s">
        <v>39</v>
      </c>
      <c r="C550" s="621">
        <v>5</v>
      </c>
      <c r="D550" s="884">
        <v>41.531999999999996</v>
      </c>
      <c r="E550" s="621">
        <v>0</v>
      </c>
      <c r="F550" s="619">
        <v>0</v>
      </c>
      <c r="G550" s="4"/>
      <c r="H550" s="20"/>
      <c r="L550" s="24"/>
      <c r="M550" s="20"/>
      <c r="P550" s="24"/>
      <c r="V550" s="340"/>
      <c r="W550" s="317"/>
      <c r="Y550" s="317" t="s">
        <v>36</v>
      </c>
      <c r="Z550" s="317">
        <v>0</v>
      </c>
      <c r="AA550" s="20">
        <v>0</v>
      </c>
      <c r="AB550" s="20">
        <v>0</v>
      </c>
      <c r="AC550" s="20">
        <v>0</v>
      </c>
    </row>
    <row r="551" spans="2:29" x14ac:dyDescent="0.2">
      <c r="B551" s="2" t="s">
        <v>40</v>
      </c>
      <c r="C551" s="621">
        <v>0</v>
      </c>
      <c r="D551" s="884">
        <v>0</v>
      </c>
      <c r="E551" s="621">
        <v>0</v>
      </c>
      <c r="F551" s="619">
        <v>0</v>
      </c>
      <c r="G551" s="4"/>
      <c r="H551" s="20"/>
      <c r="L551" s="24"/>
      <c r="M551" s="20"/>
      <c r="P551" s="24"/>
      <c r="V551" s="340"/>
      <c r="W551" s="317"/>
      <c r="Y551" s="317" t="s">
        <v>37</v>
      </c>
      <c r="Z551" s="317">
        <v>0</v>
      </c>
      <c r="AA551" s="20">
        <v>18022000</v>
      </c>
      <c r="AB551" s="20">
        <v>0</v>
      </c>
      <c r="AC551" s="20">
        <v>0</v>
      </c>
    </row>
    <row r="552" spans="2:29" x14ac:dyDescent="0.2">
      <c r="B552" s="2" t="s">
        <v>70</v>
      </c>
      <c r="C552" s="621">
        <v>2</v>
      </c>
      <c r="D552" s="884">
        <f>D535/1000000</f>
        <v>17.236000000000001</v>
      </c>
      <c r="E552" s="621">
        <v>0</v>
      </c>
      <c r="F552" s="619">
        <v>0</v>
      </c>
      <c r="G552" s="4"/>
      <c r="H552" s="20"/>
      <c r="L552" s="24"/>
      <c r="M552" s="20"/>
      <c r="P552" s="24"/>
      <c r="V552" s="340"/>
      <c r="W552" s="317"/>
      <c r="Y552" s="317" t="s">
        <v>38</v>
      </c>
      <c r="Z552" s="317">
        <v>0</v>
      </c>
      <c r="AA552" s="20">
        <v>0</v>
      </c>
      <c r="AB552" s="20">
        <v>0</v>
      </c>
      <c r="AC552" s="20">
        <v>0</v>
      </c>
    </row>
    <row r="553" spans="2:29" hidden="1" x14ac:dyDescent="0.2">
      <c r="D553" s="884"/>
      <c r="F553" s="13"/>
      <c r="G553" s="4"/>
      <c r="H553" s="20"/>
      <c r="L553" s="24"/>
      <c r="M553" s="20"/>
      <c r="P553" s="24"/>
      <c r="V553" s="340"/>
      <c r="W553" s="317"/>
      <c r="Y553" s="317" t="s">
        <v>39</v>
      </c>
      <c r="AA553" s="20"/>
    </row>
    <row r="554" spans="2:29" x14ac:dyDescent="0.2">
      <c r="B554" s="882" t="s">
        <v>6</v>
      </c>
      <c r="C554" s="883">
        <f>SUM(C541:C553)</f>
        <v>24</v>
      </c>
      <c r="D554" s="885">
        <f>SUM(D541:D552)</f>
        <v>214.71759299999997</v>
      </c>
      <c r="E554" s="883">
        <f>SUM(E541:E552)</f>
        <v>0</v>
      </c>
      <c r="F554" s="775">
        <f>SUM(F541:F552)</f>
        <v>0</v>
      </c>
      <c r="G554" s="4"/>
      <c r="H554" s="20"/>
      <c r="L554" s="24"/>
      <c r="M554" s="20"/>
      <c r="P554" s="24"/>
      <c r="V554" s="340"/>
      <c r="W554" s="317"/>
      <c r="Y554" s="317" t="s">
        <v>40</v>
      </c>
      <c r="Z554" s="317">
        <v>6</v>
      </c>
      <c r="AA554" s="20">
        <v>33.311999999999998</v>
      </c>
      <c r="AB554" s="20">
        <v>1</v>
      </c>
      <c r="AC554" s="20">
        <v>25.288903999999999</v>
      </c>
    </row>
    <row r="555" spans="2:29" x14ac:dyDescent="0.2">
      <c r="W555" s="317"/>
      <c r="Y555" s="317" t="s">
        <v>70</v>
      </c>
    </row>
    <row r="556" spans="2:29" x14ac:dyDescent="0.2">
      <c r="W556" s="317"/>
    </row>
    <row r="557" spans="2:29" x14ac:dyDescent="0.2">
      <c r="W557" s="317"/>
      <c r="Y557" s="317" t="s">
        <v>6</v>
      </c>
    </row>
    <row r="558" spans="2:29" ht="29.45" customHeight="1" x14ac:dyDescent="0.2">
      <c r="B558" s="1818" t="s">
        <v>444</v>
      </c>
      <c r="C558" s="1818"/>
      <c r="D558" s="1818"/>
      <c r="E558" s="1224"/>
      <c r="F558" s="1224"/>
      <c r="G558" s="1224"/>
      <c r="H558" s="1365"/>
      <c r="I558" s="569"/>
      <c r="J558" s="569"/>
    </row>
    <row r="559" spans="2:29" ht="12.75" x14ac:dyDescent="0.2">
      <c r="B559" s="1863" t="s">
        <v>1452</v>
      </c>
      <c r="C559" s="1862"/>
      <c r="D559" s="1862"/>
      <c r="E559" s="1862"/>
      <c r="F559" s="1862"/>
      <c r="G559" s="1862"/>
      <c r="H559" s="1862"/>
      <c r="I559" s="1862"/>
      <c r="J559" s="1862"/>
      <c r="K559" s="1862"/>
      <c r="L559" s="1862"/>
      <c r="M559" s="1862"/>
      <c r="N559" s="1862"/>
      <c r="O559" s="1862"/>
      <c r="P559" s="24"/>
    </row>
    <row r="560" spans="2:29" ht="21.6" customHeight="1" x14ac:dyDescent="0.2">
      <c r="B560" s="1863"/>
      <c r="C560" s="1862"/>
      <c r="D560" s="1862"/>
      <c r="E560" s="1862"/>
      <c r="F560" s="1862"/>
      <c r="G560" s="1862"/>
      <c r="H560" s="1862"/>
      <c r="I560" s="1862"/>
      <c r="J560" s="1862"/>
      <c r="K560" s="1862"/>
      <c r="L560" s="1862"/>
      <c r="M560" s="1862"/>
      <c r="N560" s="1862"/>
      <c r="O560" s="1862"/>
      <c r="P560" s="24"/>
    </row>
    <row r="561" spans="1:27" ht="6.75" customHeight="1" x14ac:dyDescent="0.2">
      <c r="B561" s="1864"/>
      <c r="C561" s="1865"/>
      <c r="D561" s="1865"/>
      <c r="E561" s="1865"/>
      <c r="F561" s="1865"/>
      <c r="G561" s="1865"/>
      <c r="H561" s="1865"/>
      <c r="I561" s="1865"/>
      <c r="J561" s="1865"/>
      <c r="K561" s="1865"/>
      <c r="L561" s="1865"/>
      <c r="M561" s="1865"/>
      <c r="N561" s="1865"/>
      <c r="O561" s="1865"/>
      <c r="P561" s="24"/>
    </row>
    <row r="562" spans="1:27" ht="25.5" customHeight="1" x14ac:dyDescent="0.2">
      <c r="A562" s="1578"/>
      <c r="B562" s="1465" t="s">
        <v>48</v>
      </c>
      <c r="C562" s="1465" t="s">
        <v>441</v>
      </c>
      <c r="D562" s="1465" t="s">
        <v>912</v>
      </c>
      <c r="E562" s="1579" t="s">
        <v>948</v>
      </c>
      <c r="F562" s="1465" t="s">
        <v>983</v>
      </c>
      <c r="G562" s="1465" t="s">
        <v>1007</v>
      </c>
      <c r="H562" s="1465" t="s">
        <v>1102</v>
      </c>
      <c r="I562" s="1465" t="s">
        <v>1131</v>
      </c>
      <c r="J562" s="1465" t="s">
        <v>1169</v>
      </c>
      <c r="K562" s="1465" t="s">
        <v>1213</v>
      </c>
      <c r="L562" s="1465" t="s">
        <v>1335</v>
      </c>
      <c r="M562" s="1465" t="s">
        <v>1397</v>
      </c>
      <c r="N562" s="1579" t="s">
        <v>1449</v>
      </c>
      <c r="O562" s="1579" t="s">
        <v>442</v>
      </c>
      <c r="Q562" s="20"/>
      <c r="R562" s="20"/>
      <c r="S562" s="20"/>
      <c r="T562" s="20"/>
      <c r="U562" s="20"/>
      <c r="V562" s="20"/>
      <c r="Z562" s="20"/>
      <c r="AA562" s="20"/>
    </row>
    <row r="563" spans="1:27" ht="15.95" customHeight="1" x14ac:dyDescent="0.2">
      <c r="A563" s="1578"/>
      <c r="B563" s="1463" t="s">
        <v>50</v>
      </c>
      <c r="C563" s="1464">
        <v>22</v>
      </c>
      <c r="D563" s="1464">
        <v>44</v>
      </c>
      <c r="E563" s="1464">
        <v>387</v>
      </c>
      <c r="F563" s="1464">
        <v>35</v>
      </c>
      <c r="G563" s="1464">
        <v>360</v>
      </c>
      <c r="H563" s="1464">
        <v>292</v>
      </c>
      <c r="I563" s="1464">
        <v>266</v>
      </c>
      <c r="J563" s="1464">
        <v>218</v>
      </c>
      <c r="K563" s="1464">
        <v>99</v>
      </c>
      <c r="L563" s="1464">
        <v>422</v>
      </c>
      <c r="M563" s="1464">
        <v>296</v>
      </c>
      <c r="N563" s="1580">
        <v>586</v>
      </c>
      <c r="O563" s="1580">
        <v>3027</v>
      </c>
      <c r="Q563" s="20"/>
      <c r="R563" s="20"/>
      <c r="S563" s="20"/>
      <c r="T563" s="20"/>
      <c r="U563" s="20"/>
      <c r="V563" s="20"/>
      <c r="Z563" s="20"/>
      <c r="AA563" s="20"/>
    </row>
    <row r="564" spans="1:27" ht="15.95" customHeight="1" x14ac:dyDescent="0.2">
      <c r="A564" s="1578"/>
      <c r="B564" s="1463" t="s">
        <v>51</v>
      </c>
      <c r="C564" s="1464">
        <v>0</v>
      </c>
      <c r="D564" s="1464">
        <v>116</v>
      </c>
      <c r="E564" s="1464">
        <v>188</v>
      </c>
      <c r="F564" s="1464">
        <v>67</v>
      </c>
      <c r="G564" s="1464">
        <v>298</v>
      </c>
      <c r="H564" s="1464">
        <v>236</v>
      </c>
      <c r="I564" s="1464">
        <v>148</v>
      </c>
      <c r="J564" s="1464">
        <v>127</v>
      </c>
      <c r="K564" s="1464">
        <v>123</v>
      </c>
      <c r="L564" s="1464">
        <v>247</v>
      </c>
      <c r="M564" s="1464">
        <v>234</v>
      </c>
      <c r="N564" s="1580">
        <v>424</v>
      </c>
      <c r="O564" s="1580">
        <v>2208</v>
      </c>
      <c r="Q564" s="20"/>
      <c r="R564" s="20"/>
      <c r="S564" s="20"/>
      <c r="T564" s="20"/>
      <c r="U564" s="20"/>
      <c r="V564" s="20"/>
      <c r="Z564" s="20"/>
      <c r="AA564" s="20"/>
    </row>
    <row r="565" spans="1:27" ht="15.95" customHeight="1" x14ac:dyDescent="0.2">
      <c r="A565" s="1578"/>
      <c r="B565" s="1463" t="s">
        <v>52</v>
      </c>
      <c r="C565" s="1464">
        <v>0</v>
      </c>
      <c r="D565" s="1464">
        <v>0</v>
      </c>
      <c r="E565" s="1464">
        <v>4</v>
      </c>
      <c r="F565" s="1464">
        <v>0</v>
      </c>
      <c r="G565" s="1464">
        <v>3</v>
      </c>
      <c r="H565" s="1464">
        <v>0</v>
      </c>
      <c r="I565" s="1464">
        <v>0</v>
      </c>
      <c r="J565" s="1464">
        <v>0</v>
      </c>
      <c r="K565" s="1464">
        <v>0</v>
      </c>
      <c r="L565" s="1464">
        <v>1</v>
      </c>
      <c r="M565" s="1464">
        <v>1</v>
      </c>
      <c r="N565" s="1580">
        <v>8</v>
      </c>
      <c r="O565" s="1580">
        <v>17</v>
      </c>
      <c r="Q565" s="20"/>
      <c r="R565" s="20"/>
      <c r="S565" s="20"/>
      <c r="T565" s="20"/>
      <c r="U565" s="20"/>
      <c r="V565" s="20"/>
      <c r="W565" s="20"/>
      <c r="X565" s="20"/>
      <c r="Y565" s="20"/>
      <c r="Z565" s="20"/>
      <c r="AA565" s="20"/>
    </row>
    <row r="566" spans="1:27" ht="15.95" customHeight="1" x14ac:dyDescent="0.2">
      <c r="A566" s="1578"/>
      <c r="B566" s="1463" t="s">
        <v>53</v>
      </c>
      <c r="C566" s="1464">
        <v>0</v>
      </c>
      <c r="D566" s="1464">
        <v>10</v>
      </c>
      <c r="E566" s="1464">
        <v>18</v>
      </c>
      <c r="F566" s="1464">
        <v>9</v>
      </c>
      <c r="G566" s="1464">
        <v>18</v>
      </c>
      <c r="H566" s="1464">
        <v>29</v>
      </c>
      <c r="I566" s="1464">
        <v>24</v>
      </c>
      <c r="J566" s="1464">
        <v>14</v>
      </c>
      <c r="K566" s="1464">
        <v>14</v>
      </c>
      <c r="L566" s="1464">
        <v>39</v>
      </c>
      <c r="M566" s="1464">
        <v>24</v>
      </c>
      <c r="N566" s="1580">
        <v>29</v>
      </c>
      <c r="O566" s="1580">
        <v>228</v>
      </c>
      <c r="Q566" s="20"/>
      <c r="W566" s="20"/>
      <c r="X566" s="20"/>
      <c r="Y566" s="20"/>
    </row>
    <row r="567" spans="1:27" ht="15.95" customHeight="1" x14ac:dyDescent="0.2">
      <c r="A567" s="1578"/>
      <c r="B567" s="1463" t="s">
        <v>54</v>
      </c>
      <c r="C567" s="1464">
        <v>2</v>
      </c>
      <c r="D567" s="1464">
        <v>9</v>
      </c>
      <c r="E567" s="1464">
        <v>2</v>
      </c>
      <c r="F567" s="1464">
        <v>2</v>
      </c>
      <c r="G567" s="1464">
        <v>2</v>
      </c>
      <c r="H567" s="1464">
        <v>7</v>
      </c>
      <c r="I567" s="1464">
        <v>6</v>
      </c>
      <c r="J567" s="1464">
        <v>4</v>
      </c>
      <c r="K567" s="1464">
        <v>5</v>
      </c>
      <c r="L567" s="1464">
        <v>3</v>
      </c>
      <c r="M567" s="1464">
        <v>6</v>
      </c>
      <c r="N567" s="1580">
        <v>0</v>
      </c>
      <c r="O567" s="1580">
        <v>48</v>
      </c>
      <c r="Q567" s="20"/>
      <c r="W567" s="20"/>
      <c r="X567" s="20"/>
      <c r="Y567" s="20"/>
    </row>
    <row r="568" spans="1:27" ht="15.95" customHeight="1" x14ac:dyDescent="0.2">
      <c r="A568" s="1578"/>
      <c r="B568" s="1463" t="s">
        <v>55</v>
      </c>
      <c r="C568" s="1464">
        <v>0</v>
      </c>
      <c r="D568" s="1464">
        <v>25</v>
      </c>
      <c r="E568" s="1464">
        <v>40</v>
      </c>
      <c r="F568" s="1464">
        <v>20</v>
      </c>
      <c r="G568" s="1464">
        <v>36</v>
      </c>
      <c r="H568" s="1464">
        <v>40</v>
      </c>
      <c r="I568" s="1464">
        <v>37</v>
      </c>
      <c r="J568" s="1464">
        <v>6</v>
      </c>
      <c r="K568" s="1464">
        <v>34</v>
      </c>
      <c r="L568" s="1464">
        <v>34</v>
      </c>
      <c r="M568" s="1464">
        <v>43</v>
      </c>
      <c r="N568" s="1580">
        <v>48</v>
      </c>
      <c r="O568" s="1580">
        <v>363</v>
      </c>
      <c r="Q568" s="20"/>
      <c r="W568" s="20"/>
      <c r="X568" s="20"/>
      <c r="Y568" s="20"/>
    </row>
    <row r="569" spans="1:27" ht="15.95" customHeight="1" x14ac:dyDescent="0.2">
      <c r="A569" s="1578"/>
      <c r="B569" s="1463" t="s">
        <v>113</v>
      </c>
      <c r="C569" s="1464">
        <v>0</v>
      </c>
      <c r="D569" s="1464">
        <v>61</v>
      </c>
      <c r="E569" s="1464">
        <v>70</v>
      </c>
      <c r="F569" s="1464">
        <v>1</v>
      </c>
      <c r="G569" s="1464">
        <v>132</v>
      </c>
      <c r="H569" s="1464">
        <v>52</v>
      </c>
      <c r="I569" s="1464">
        <v>77</v>
      </c>
      <c r="J569" s="1464">
        <v>65</v>
      </c>
      <c r="K569" s="1464">
        <v>6</v>
      </c>
      <c r="L569" s="1464">
        <v>161</v>
      </c>
      <c r="M569" s="1464">
        <v>72</v>
      </c>
      <c r="N569" s="1580">
        <v>159</v>
      </c>
      <c r="O569" s="1580">
        <v>856</v>
      </c>
      <c r="Q569" s="20"/>
    </row>
    <row r="570" spans="1:27" ht="15.95" customHeight="1" x14ac:dyDescent="0.2">
      <c r="A570" s="1578"/>
      <c r="B570" s="1463" t="s">
        <v>286</v>
      </c>
      <c r="C570" s="1464">
        <v>0</v>
      </c>
      <c r="D570" s="1464">
        <v>8</v>
      </c>
      <c r="E570" s="1464">
        <v>20</v>
      </c>
      <c r="F570" s="1464">
        <v>11</v>
      </c>
      <c r="G570" s="1464">
        <v>57</v>
      </c>
      <c r="H570" s="1464">
        <v>81</v>
      </c>
      <c r="I570" s="1464">
        <v>2</v>
      </c>
      <c r="J570" s="1464">
        <v>10</v>
      </c>
      <c r="K570" s="1464">
        <v>30</v>
      </c>
      <c r="L570" s="1464">
        <v>45</v>
      </c>
      <c r="M570" s="1464">
        <v>43</v>
      </c>
      <c r="N570" s="1580">
        <v>36</v>
      </c>
      <c r="O570" s="1580">
        <v>343</v>
      </c>
      <c r="Q570" s="20"/>
    </row>
    <row r="571" spans="1:27" ht="15.95" customHeight="1" x14ac:dyDescent="0.2">
      <c r="A571" s="1578"/>
      <c r="B571" s="1463" t="s">
        <v>56</v>
      </c>
      <c r="C571" s="1464">
        <v>0</v>
      </c>
      <c r="D571" s="1464">
        <v>3</v>
      </c>
      <c r="E571" s="1464">
        <v>11</v>
      </c>
      <c r="F571" s="1464">
        <v>47</v>
      </c>
      <c r="G571" s="1464">
        <v>37</v>
      </c>
      <c r="H571" s="1464">
        <v>84</v>
      </c>
      <c r="I571" s="1464">
        <v>7</v>
      </c>
      <c r="J571" s="1464">
        <v>38</v>
      </c>
      <c r="K571" s="1464">
        <v>54</v>
      </c>
      <c r="L571" s="1464">
        <v>53</v>
      </c>
      <c r="M571" s="1464">
        <v>74</v>
      </c>
      <c r="N571" s="1580">
        <v>104</v>
      </c>
      <c r="O571" s="1580">
        <v>512</v>
      </c>
      <c r="Q571" s="20"/>
    </row>
    <row r="572" spans="1:27" ht="15.95" customHeight="1" x14ac:dyDescent="0.2">
      <c r="A572" s="1578"/>
      <c r="B572" s="1463" t="s">
        <v>287</v>
      </c>
      <c r="C572" s="1464">
        <v>0</v>
      </c>
      <c r="D572" s="1464">
        <v>15</v>
      </c>
      <c r="E572" s="1464">
        <v>23</v>
      </c>
      <c r="F572" s="1464">
        <v>0</v>
      </c>
      <c r="G572" s="1464">
        <v>37</v>
      </c>
      <c r="H572" s="1464">
        <v>25</v>
      </c>
      <c r="I572" s="1464">
        <v>56</v>
      </c>
      <c r="J572" s="1464">
        <v>9</v>
      </c>
      <c r="K572" s="1464">
        <v>3</v>
      </c>
      <c r="L572" s="1464">
        <v>77</v>
      </c>
      <c r="M572" s="1464">
        <v>0</v>
      </c>
      <c r="N572" s="1580">
        <v>72</v>
      </c>
      <c r="O572" s="1580">
        <v>317</v>
      </c>
      <c r="Q572" s="20"/>
    </row>
    <row r="573" spans="1:27" ht="15.95" customHeight="1" x14ac:dyDescent="0.2">
      <c r="A573" s="1578"/>
      <c r="B573" s="1463" t="s">
        <v>71</v>
      </c>
      <c r="C573" s="1464">
        <v>0</v>
      </c>
      <c r="D573" s="1464">
        <v>0</v>
      </c>
      <c r="E573" s="1464">
        <v>8</v>
      </c>
      <c r="F573" s="1464">
        <v>0</v>
      </c>
      <c r="G573" s="1464">
        <v>3</v>
      </c>
      <c r="H573" s="1464">
        <v>3</v>
      </c>
      <c r="I573" s="1464">
        <v>0</v>
      </c>
      <c r="J573" s="1464">
        <v>0</v>
      </c>
      <c r="K573" s="1464">
        <v>1</v>
      </c>
      <c r="L573" s="1464">
        <v>7</v>
      </c>
      <c r="M573" s="1464">
        <v>2</v>
      </c>
      <c r="N573" s="1580">
        <v>0</v>
      </c>
      <c r="O573" s="1580">
        <v>24</v>
      </c>
      <c r="Q573" s="20"/>
    </row>
    <row r="574" spans="1:27" ht="15.95" customHeight="1" x14ac:dyDescent="0.2">
      <c r="A574" s="1578"/>
      <c r="B574" s="1463" t="s">
        <v>289</v>
      </c>
      <c r="C574" s="1464">
        <v>0</v>
      </c>
      <c r="D574" s="1464">
        <v>3</v>
      </c>
      <c r="E574" s="1464">
        <v>2</v>
      </c>
      <c r="F574" s="1464">
        <v>0</v>
      </c>
      <c r="G574" s="1464">
        <v>3</v>
      </c>
      <c r="H574" s="1464">
        <v>6</v>
      </c>
      <c r="I574" s="1464">
        <v>0</v>
      </c>
      <c r="J574" s="1464">
        <v>0</v>
      </c>
      <c r="K574" s="1464">
        <v>6</v>
      </c>
      <c r="L574" s="1464">
        <v>11</v>
      </c>
      <c r="M574" s="1464">
        <v>9</v>
      </c>
      <c r="N574" s="1580">
        <v>6</v>
      </c>
      <c r="O574" s="1580">
        <v>46</v>
      </c>
      <c r="Q574" s="20"/>
    </row>
    <row r="575" spans="1:27" ht="15.95" customHeight="1" x14ac:dyDescent="0.2">
      <c r="A575" s="1578"/>
      <c r="B575" s="1463" t="s">
        <v>290</v>
      </c>
      <c r="C575" s="1464">
        <v>0</v>
      </c>
      <c r="D575" s="1464">
        <v>2</v>
      </c>
      <c r="E575" s="1464">
        <v>27</v>
      </c>
      <c r="F575" s="1464">
        <v>0</v>
      </c>
      <c r="G575" s="1464">
        <v>37</v>
      </c>
      <c r="H575" s="1464">
        <v>21</v>
      </c>
      <c r="I575" s="1464">
        <v>0</v>
      </c>
      <c r="J575" s="1464">
        <v>20</v>
      </c>
      <c r="K575" s="1464">
        <v>0</v>
      </c>
      <c r="L575" s="1464">
        <v>33</v>
      </c>
      <c r="M575" s="1464">
        <v>63</v>
      </c>
      <c r="N575" s="1580">
        <v>34</v>
      </c>
      <c r="O575" s="1580">
        <v>237</v>
      </c>
      <c r="Q575" s="20"/>
    </row>
    <row r="576" spans="1:27" ht="15.95" customHeight="1" x14ac:dyDescent="0.2">
      <c r="A576" s="1578"/>
      <c r="B576" s="1463" t="s">
        <v>124</v>
      </c>
      <c r="C576" s="1464">
        <v>0</v>
      </c>
      <c r="D576" s="1464">
        <v>4</v>
      </c>
      <c r="E576" s="1464">
        <v>36</v>
      </c>
      <c r="F576" s="1464">
        <v>0</v>
      </c>
      <c r="G576" s="1464">
        <v>17</v>
      </c>
      <c r="H576" s="1464">
        <v>47</v>
      </c>
      <c r="I576" s="1464">
        <v>11</v>
      </c>
      <c r="J576" s="1464">
        <v>16</v>
      </c>
      <c r="K576" s="1464">
        <v>22</v>
      </c>
      <c r="L576" s="1464">
        <v>23</v>
      </c>
      <c r="M576" s="1464">
        <v>63</v>
      </c>
      <c r="N576" s="1580">
        <v>44</v>
      </c>
      <c r="O576" s="1580">
        <v>283</v>
      </c>
      <c r="Q576" s="20"/>
    </row>
    <row r="577" spans="1:27" ht="15.95" customHeight="1" x14ac:dyDescent="0.2">
      <c r="A577" s="1578"/>
      <c r="B577" s="1463" t="s">
        <v>149</v>
      </c>
      <c r="C577" s="1464">
        <v>0</v>
      </c>
      <c r="D577" s="1464">
        <v>0</v>
      </c>
      <c r="E577" s="1464">
        <v>0</v>
      </c>
      <c r="F577" s="1464">
        <v>0</v>
      </c>
      <c r="G577" s="1464">
        <v>0</v>
      </c>
      <c r="H577" s="1464">
        <v>0</v>
      </c>
      <c r="I577" s="1464">
        <v>0</v>
      </c>
      <c r="J577" s="1464">
        <v>0</v>
      </c>
      <c r="K577" s="1464">
        <v>0</v>
      </c>
      <c r="L577" s="1464">
        <v>0</v>
      </c>
      <c r="M577" s="1464">
        <v>0</v>
      </c>
      <c r="N577" s="1580">
        <v>0</v>
      </c>
      <c r="O577" s="1580">
        <v>0</v>
      </c>
      <c r="Q577" s="20"/>
    </row>
    <row r="578" spans="1:27" ht="15.95" customHeight="1" x14ac:dyDescent="0.2">
      <c r="A578" s="1578"/>
      <c r="B578" s="1463" t="s">
        <v>340</v>
      </c>
      <c r="C578" s="1464">
        <v>0</v>
      </c>
      <c r="D578" s="1464">
        <v>0</v>
      </c>
      <c r="E578" s="1464">
        <v>53</v>
      </c>
      <c r="F578" s="1464">
        <v>6</v>
      </c>
      <c r="G578" s="1464">
        <v>24</v>
      </c>
      <c r="H578" s="1464">
        <v>59</v>
      </c>
      <c r="I578" s="1464">
        <v>3</v>
      </c>
      <c r="J578" s="1464">
        <v>24</v>
      </c>
      <c r="K578" s="1464">
        <v>19</v>
      </c>
      <c r="L578" s="1464">
        <v>25</v>
      </c>
      <c r="M578" s="1464">
        <v>55</v>
      </c>
      <c r="N578" s="1580">
        <v>103</v>
      </c>
      <c r="O578" s="1580">
        <v>371</v>
      </c>
      <c r="Q578" s="20"/>
    </row>
    <row r="579" spans="1:27" ht="15.95" customHeight="1" x14ac:dyDescent="0.2">
      <c r="A579" s="1578"/>
      <c r="B579" s="1463" t="s">
        <v>291</v>
      </c>
      <c r="C579" s="1464">
        <v>0</v>
      </c>
      <c r="D579" s="1464">
        <v>0</v>
      </c>
      <c r="E579" s="1464">
        <v>1</v>
      </c>
      <c r="F579" s="1464">
        <v>0</v>
      </c>
      <c r="G579" s="1464">
        <v>3</v>
      </c>
      <c r="H579" s="1464">
        <v>20</v>
      </c>
      <c r="I579" s="1464">
        <v>4</v>
      </c>
      <c r="J579" s="1464">
        <v>2</v>
      </c>
      <c r="K579" s="1464">
        <v>0</v>
      </c>
      <c r="L579" s="1464">
        <v>7</v>
      </c>
      <c r="M579" s="1464">
        <v>19</v>
      </c>
      <c r="N579" s="1580">
        <v>17</v>
      </c>
      <c r="O579" s="1580">
        <v>73</v>
      </c>
      <c r="Q579" s="20"/>
    </row>
    <row r="580" spans="1:27" ht="15.95" customHeight="1" x14ac:dyDescent="0.2">
      <c r="A580" s="1578"/>
      <c r="B580" s="1463" t="s">
        <v>118</v>
      </c>
      <c r="C580" s="1464">
        <v>0</v>
      </c>
      <c r="D580" s="1464">
        <v>0</v>
      </c>
      <c r="E580" s="1464">
        <v>1</v>
      </c>
      <c r="F580" s="1464">
        <v>0</v>
      </c>
      <c r="G580" s="1464">
        <v>0</v>
      </c>
      <c r="H580" s="1464">
        <v>0</v>
      </c>
      <c r="I580" s="1464">
        <v>0</v>
      </c>
      <c r="J580" s="1464">
        <v>0</v>
      </c>
      <c r="K580" s="1464">
        <v>0</v>
      </c>
      <c r="L580" s="1464">
        <v>0</v>
      </c>
      <c r="M580" s="1464">
        <v>0</v>
      </c>
      <c r="N580" s="1580">
        <v>0</v>
      </c>
      <c r="O580" s="1580">
        <v>1</v>
      </c>
      <c r="Q580" s="20"/>
    </row>
    <row r="581" spans="1:27" ht="15.95" customHeight="1" x14ac:dyDescent="0.2">
      <c r="A581" s="1578"/>
      <c r="B581" s="1463" t="s">
        <v>242</v>
      </c>
      <c r="C581" s="1464">
        <v>0</v>
      </c>
      <c r="D581" s="1464">
        <v>0</v>
      </c>
      <c r="E581" s="1464">
        <v>0</v>
      </c>
      <c r="F581" s="1464">
        <v>0</v>
      </c>
      <c r="G581" s="1464">
        <v>0</v>
      </c>
      <c r="H581" s="1464">
        <v>0</v>
      </c>
      <c r="I581" s="1464">
        <v>0</v>
      </c>
      <c r="J581" s="1464">
        <v>0</v>
      </c>
      <c r="K581" s="1464">
        <v>0</v>
      </c>
      <c r="L581" s="1464">
        <v>0</v>
      </c>
      <c r="M581" s="1464">
        <v>0</v>
      </c>
      <c r="N581" s="1580">
        <v>0</v>
      </c>
      <c r="O581" s="1580">
        <v>0</v>
      </c>
      <c r="Q581" s="20"/>
    </row>
    <row r="582" spans="1:27" ht="15.95" customHeight="1" x14ac:dyDescent="0.2">
      <c r="A582" s="1578"/>
      <c r="B582" s="1463" t="s">
        <v>281</v>
      </c>
      <c r="C582" s="1464">
        <v>0</v>
      </c>
      <c r="D582" s="1464">
        <v>0</v>
      </c>
      <c r="E582" s="1464">
        <v>0</v>
      </c>
      <c r="F582" s="1464">
        <v>0</v>
      </c>
      <c r="G582" s="1464">
        <v>0</v>
      </c>
      <c r="H582" s="1464">
        <v>0</v>
      </c>
      <c r="I582" s="1464">
        <v>0</v>
      </c>
      <c r="J582" s="1464">
        <v>0</v>
      </c>
      <c r="K582" s="1464">
        <v>0</v>
      </c>
      <c r="L582" s="1464">
        <v>0</v>
      </c>
      <c r="M582" s="1464">
        <v>0</v>
      </c>
      <c r="N582" s="1580">
        <v>0</v>
      </c>
      <c r="O582" s="1580">
        <v>0</v>
      </c>
      <c r="Q582" s="20"/>
    </row>
    <row r="583" spans="1:27" ht="15.95" customHeight="1" x14ac:dyDescent="0.2">
      <c r="A583" s="1578"/>
      <c r="B583" s="1463" t="s">
        <v>326</v>
      </c>
      <c r="C583" s="1464">
        <v>0</v>
      </c>
      <c r="D583" s="1464">
        <v>0</v>
      </c>
      <c r="E583" s="1464">
        <v>0</v>
      </c>
      <c r="F583" s="1464">
        <v>0</v>
      </c>
      <c r="G583" s="1464">
        <v>0</v>
      </c>
      <c r="H583" s="1464">
        <v>0</v>
      </c>
      <c r="I583" s="1464">
        <v>0</v>
      </c>
      <c r="J583" s="1464">
        <v>0</v>
      </c>
      <c r="K583" s="1464">
        <v>0</v>
      </c>
      <c r="L583" s="1464">
        <v>0</v>
      </c>
      <c r="M583" s="1464">
        <v>0</v>
      </c>
      <c r="N583" s="1580">
        <v>0</v>
      </c>
      <c r="O583" s="1580">
        <v>0</v>
      </c>
      <c r="Q583" s="20"/>
    </row>
    <row r="584" spans="1:27" ht="15.95" customHeight="1" x14ac:dyDescent="0.2">
      <c r="A584" s="1578"/>
      <c r="B584" s="1463" t="s">
        <v>316</v>
      </c>
      <c r="C584" s="1464">
        <v>5</v>
      </c>
      <c r="D584" s="1464">
        <v>26</v>
      </c>
      <c r="E584" s="1464">
        <v>0</v>
      </c>
      <c r="F584" s="1464">
        <v>19</v>
      </c>
      <c r="G584" s="1464">
        <v>19</v>
      </c>
      <c r="H584" s="1464">
        <v>31</v>
      </c>
      <c r="I584" s="1464">
        <v>32</v>
      </c>
      <c r="J584" s="1464">
        <v>25</v>
      </c>
      <c r="K584" s="1464">
        <v>21</v>
      </c>
      <c r="L584" s="1464">
        <v>21</v>
      </c>
      <c r="M584" s="1464">
        <v>37</v>
      </c>
      <c r="N584" s="1580">
        <v>94</v>
      </c>
      <c r="O584" s="1580">
        <v>330</v>
      </c>
      <c r="Q584" s="20"/>
    </row>
    <row r="585" spans="1:27" ht="15.95" customHeight="1" x14ac:dyDescent="0.2">
      <c r="A585" s="1578"/>
      <c r="B585" s="1463" t="s">
        <v>282</v>
      </c>
      <c r="C585" s="1464">
        <v>6</v>
      </c>
      <c r="D585" s="1464">
        <v>0</v>
      </c>
      <c r="E585" s="1464">
        <v>28</v>
      </c>
      <c r="F585" s="1464">
        <v>0</v>
      </c>
      <c r="G585" s="1464">
        <v>27</v>
      </c>
      <c r="H585" s="1464">
        <v>31</v>
      </c>
      <c r="I585" s="1464">
        <v>0</v>
      </c>
      <c r="J585" s="1464">
        <v>29</v>
      </c>
      <c r="K585" s="1464">
        <v>12</v>
      </c>
      <c r="L585" s="1464">
        <v>57</v>
      </c>
      <c r="M585" s="1464">
        <v>14</v>
      </c>
      <c r="N585" s="1580">
        <v>75</v>
      </c>
      <c r="O585" s="1580">
        <v>279</v>
      </c>
      <c r="Q585" s="20"/>
    </row>
    <row r="586" spans="1:27" ht="15.95" customHeight="1" x14ac:dyDescent="0.2">
      <c r="A586" s="1578"/>
      <c r="B586" s="1463" t="s">
        <v>609</v>
      </c>
      <c r="C586" s="1464">
        <v>0</v>
      </c>
      <c r="D586" s="1464">
        <v>0</v>
      </c>
      <c r="E586" s="1464">
        <v>0</v>
      </c>
      <c r="F586" s="1464">
        <v>0</v>
      </c>
      <c r="G586" s="1464">
        <v>3</v>
      </c>
      <c r="H586" s="1464">
        <v>4</v>
      </c>
      <c r="I586" s="1464">
        <v>0</v>
      </c>
      <c r="J586" s="1464">
        <v>3</v>
      </c>
      <c r="K586" s="1464">
        <v>0</v>
      </c>
      <c r="L586" s="1464">
        <v>0</v>
      </c>
      <c r="M586" s="1464">
        <v>6</v>
      </c>
      <c r="N586" s="1580">
        <v>1</v>
      </c>
      <c r="O586" s="1580">
        <v>17</v>
      </c>
      <c r="Q586" s="20"/>
    </row>
    <row r="587" spans="1:27" ht="15.95" customHeight="1" x14ac:dyDescent="0.2">
      <c r="A587" s="1578"/>
      <c r="B587" s="1463" t="s">
        <v>164</v>
      </c>
      <c r="C587" s="1464">
        <v>0</v>
      </c>
      <c r="D587" s="1464">
        <v>0</v>
      </c>
      <c r="E587" s="1464">
        <v>0</v>
      </c>
      <c r="F587" s="1464">
        <v>0</v>
      </c>
      <c r="G587" s="1464">
        <v>0</v>
      </c>
      <c r="H587" s="1464">
        <v>0</v>
      </c>
      <c r="I587" s="1464">
        <v>0</v>
      </c>
      <c r="J587" s="1464">
        <v>0</v>
      </c>
      <c r="K587" s="1464">
        <v>0</v>
      </c>
      <c r="L587" s="1464">
        <v>0</v>
      </c>
      <c r="M587" s="1464">
        <v>0</v>
      </c>
      <c r="N587" s="1580">
        <v>0</v>
      </c>
      <c r="O587" s="1580">
        <v>0</v>
      </c>
      <c r="Q587" s="20"/>
    </row>
    <row r="588" spans="1:27" ht="15.95" customHeight="1" x14ac:dyDescent="0.2">
      <c r="A588" s="1578"/>
      <c r="B588" s="1463" t="s">
        <v>757</v>
      </c>
      <c r="C588" s="1464">
        <v>0</v>
      </c>
      <c r="D588" s="1464">
        <v>9</v>
      </c>
      <c r="E588" s="1464">
        <v>14</v>
      </c>
      <c r="F588" s="1464">
        <v>0</v>
      </c>
      <c r="G588" s="1464">
        <v>40</v>
      </c>
      <c r="H588" s="1464">
        <v>2</v>
      </c>
      <c r="I588" s="1464">
        <v>10</v>
      </c>
      <c r="J588" s="1464">
        <v>50</v>
      </c>
      <c r="K588" s="1464">
        <v>15</v>
      </c>
      <c r="L588" s="1464">
        <v>18</v>
      </c>
      <c r="M588" s="1464">
        <v>12</v>
      </c>
      <c r="N588" s="1580">
        <v>157</v>
      </c>
      <c r="O588" s="1580">
        <v>327</v>
      </c>
      <c r="Q588" s="20"/>
    </row>
    <row r="589" spans="1:27" ht="15.95" customHeight="1" x14ac:dyDescent="0.2">
      <c r="A589" s="1578"/>
      <c r="B589" s="1463" t="s">
        <v>1451</v>
      </c>
      <c r="C589" s="1464">
        <v>0</v>
      </c>
      <c r="D589" s="1464">
        <v>0</v>
      </c>
      <c r="E589" s="1464">
        <v>0</v>
      </c>
      <c r="F589" s="1464">
        <v>0</v>
      </c>
      <c r="G589" s="1464">
        <v>0</v>
      </c>
      <c r="H589" s="1464">
        <v>0</v>
      </c>
      <c r="I589" s="1464">
        <v>0</v>
      </c>
      <c r="J589" s="1464">
        <v>0</v>
      </c>
      <c r="K589" s="1464">
        <v>0</v>
      </c>
      <c r="L589" s="1464">
        <v>0</v>
      </c>
      <c r="M589" s="1464">
        <v>0</v>
      </c>
      <c r="N589" s="1580">
        <v>11</v>
      </c>
      <c r="O589" s="1580">
        <v>11</v>
      </c>
      <c r="Q589" s="20"/>
    </row>
    <row r="590" spans="1:27" s="27" customFormat="1" ht="15.95" customHeight="1" x14ac:dyDescent="0.2">
      <c r="A590" s="1582"/>
      <c r="B590" s="1465" t="s">
        <v>443</v>
      </c>
      <c r="C590" s="1583">
        <v>35</v>
      </c>
      <c r="D590" s="1583">
        <v>335</v>
      </c>
      <c r="E590" s="1583">
        <v>933</v>
      </c>
      <c r="F590" s="1583">
        <v>217</v>
      </c>
      <c r="G590" s="1583">
        <v>1156</v>
      </c>
      <c r="H590" s="1583">
        <v>1070</v>
      </c>
      <c r="I590" s="1583">
        <v>683</v>
      </c>
      <c r="J590" s="1583">
        <v>660</v>
      </c>
      <c r="K590" s="1583">
        <v>464</v>
      </c>
      <c r="L590" s="1583">
        <v>1284</v>
      </c>
      <c r="M590" s="1583">
        <v>1073</v>
      </c>
      <c r="N590" s="1581">
        <v>2008</v>
      </c>
      <c r="O590" s="1581">
        <v>9918</v>
      </c>
      <c r="R590" s="462"/>
      <c r="S590" s="462"/>
      <c r="T590" s="462"/>
      <c r="U590" s="462"/>
      <c r="V590" s="462"/>
      <c r="W590" s="1466"/>
      <c r="X590" s="1467"/>
      <c r="Y590" s="1467"/>
      <c r="Z590" s="1467"/>
      <c r="AA590" s="1467"/>
    </row>
    <row r="591" spans="1:27" ht="12.75" hidden="1" x14ac:dyDescent="0.2">
      <c r="B591" s="1575"/>
      <c r="C591" s="1576"/>
      <c r="D591" s="1576"/>
      <c r="E591" s="1576"/>
      <c r="F591" s="1577"/>
      <c r="G591" s="1577"/>
      <c r="H591" s="1577"/>
      <c r="I591" s="1577"/>
      <c r="J591" s="1577"/>
      <c r="K591" s="1577"/>
      <c r="L591" s="1577"/>
      <c r="M591" s="1577"/>
      <c r="N591" s="1225"/>
      <c r="O591" s="1225"/>
      <c r="W591" s="1466"/>
      <c r="X591" s="1467"/>
      <c r="Y591" s="1467"/>
    </row>
    <row r="592" spans="1:27" x14ac:dyDescent="0.2">
      <c r="M592" s="25"/>
    </row>
    <row r="593" spans="1:25" ht="23.1" customHeight="1" x14ac:dyDescent="0.2">
      <c r="A593" s="1862" t="s">
        <v>1450</v>
      </c>
      <c r="B593" s="1862"/>
      <c r="C593" s="1862"/>
      <c r="D593" s="1862"/>
      <c r="E593" s="1862"/>
      <c r="F593" s="1862"/>
      <c r="G593" s="1862"/>
      <c r="H593" s="1862"/>
      <c r="I593" s="1862"/>
      <c r="J593" s="1862"/>
      <c r="K593" s="1862"/>
      <c r="L593" s="1862"/>
      <c r="M593" s="1862"/>
      <c r="N593" s="1862"/>
      <c r="O593" s="1862"/>
      <c r="P593" s="317"/>
      <c r="W593" s="1441"/>
      <c r="X593" s="387"/>
      <c r="Y593" s="387"/>
    </row>
    <row r="594" spans="1:25" ht="15.75" customHeight="1" x14ac:dyDescent="0.2">
      <c r="A594" s="1862"/>
      <c r="B594" s="1862"/>
      <c r="C594" s="1862"/>
      <c r="D594" s="1862"/>
      <c r="E594" s="1862"/>
      <c r="F594" s="1862"/>
      <c r="G594" s="1862"/>
      <c r="H594" s="1862"/>
      <c r="I594" s="1862"/>
      <c r="J594" s="1862"/>
      <c r="K594" s="1862"/>
      <c r="L594" s="1862"/>
      <c r="M594" s="1862"/>
      <c r="N594" s="1862"/>
      <c r="O594" s="1862"/>
      <c r="P594" s="317"/>
    </row>
    <row r="595" spans="1:25" ht="25.5" customHeight="1" x14ac:dyDescent="0.2">
      <c r="B595" s="1465" t="s">
        <v>48</v>
      </c>
      <c r="C595" s="1465" t="s">
        <v>441</v>
      </c>
      <c r="D595" s="1465" t="s">
        <v>912</v>
      </c>
      <c r="E595" s="1579" t="s">
        <v>948</v>
      </c>
      <c r="F595" s="1465" t="s">
        <v>983</v>
      </c>
      <c r="G595" s="1465" t="s">
        <v>1007</v>
      </c>
      <c r="H595" s="1465" t="s">
        <v>1102</v>
      </c>
      <c r="I595" s="1465" t="s">
        <v>1131</v>
      </c>
      <c r="J595" s="1465" t="s">
        <v>1169</v>
      </c>
      <c r="K595" s="1465" t="s">
        <v>1213</v>
      </c>
      <c r="L595" s="1465" t="s">
        <v>1335</v>
      </c>
      <c r="M595" s="1465" t="s">
        <v>1397</v>
      </c>
      <c r="N595" s="1465" t="s">
        <v>1449</v>
      </c>
      <c r="O595" s="1465" t="s">
        <v>442</v>
      </c>
      <c r="Q595" s="20"/>
    </row>
    <row r="596" spans="1:25" ht="15.95" customHeight="1" x14ac:dyDescent="0.2">
      <c r="B596" s="1463" t="s">
        <v>50</v>
      </c>
      <c r="C596" s="1584">
        <v>8</v>
      </c>
      <c r="D596" s="1584">
        <v>7</v>
      </c>
      <c r="E596" s="1584">
        <v>26</v>
      </c>
      <c r="F596" s="1584">
        <v>120</v>
      </c>
      <c r="G596" s="1584">
        <v>30</v>
      </c>
      <c r="H596" s="1584">
        <v>52</v>
      </c>
      <c r="I596" s="1584">
        <v>16</v>
      </c>
      <c r="J596" s="1584">
        <v>22</v>
      </c>
      <c r="K596" s="1584">
        <v>3</v>
      </c>
      <c r="L596" s="1584">
        <v>22</v>
      </c>
      <c r="M596" s="1584">
        <v>4</v>
      </c>
      <c r="N596" s="1584">
        <v>2</v>
      </c>
      <c r="O596" s="1584">
        <v>312</v>
      </c>
      <c r="Q596" s="20"/>
    </row>
    <row r="597" spans="1:25" ht="15.95" customHeight="1" x14ac:dyDescent="0.2">
      <c r="B597" s="1463" t="s">
        <v>51</v>
      </c>
      <c r="C597" s="1584">
        <v>90</v>
      </c>
      <c r="D597" s="1584">
        <v>158</v>
      </c>
      <c r="E597" s="1584">
        <v>136</v>
      </c>
      <c r="F597" s="1584">
        <v>94</v>
      </c>
      <c r="G597" s="1584">
        <v>110</v>
      </c>
      <c r="H597" s="1584">
        <v>223</v>
      </c>
      <c r="I597" s="1584">
        <v>261</v>
      </c>
      <c r="J597" s="1584">
        <v>125</v>
      </c>
      <c r="K597" s="1584">
        <v>81</v>
      </c>
      <c r="L597" s="1584">
        <v>269</v>
      </c>
      <c r="M597" s="1584">
        <v>43</v>
      </c>
      <c r="N597" s="1584">
        <v>20</v>
      </c>
      <c r="O597" s="1584">
        <v>1610</v>
      </c>
      <c r="Q597" s="20"/>
    </row>
    <row r="598" spans="1:25" ht="15.95" customHeight="1" x14ac:dyDescent="0.2">
      <c r="B598" s="1463" t="s">
        <v>52</v>
      </c>
      <c r="C598" s="1584">
        <v>1</v>
      </c>
      <c r="D598" s="1584">
        <v>3</v>
      </c>
      <c r="E598" s="1584">
        <v>5</v>
      </c>
      <c r="F598" s="1584">
        <v>5</v>
      </c>
      <c r="G598" s="1584">
        <v>5</v>
      </c>
      <c r="H598" s="1584">
        <v>8</v>
      </c>
      <c r="I598" s="1584">
        <v>15</v>
      </c>
      <c r="J598" s="1584">
        <v>11</v>
      </c>
      <c r="K598" s="1584">
        <v>9</v>
      </c>
      <c r="L598" s="1584">
        <v>8</v>
      </c>
      <c r="M598" s="1584">
        <v>1</v>
      </c>
      <c r="N598" s="1584">
        <v>0</v>
      </c>
      <c r="O598" s="1584">
        <v>71</v>
      </c>
      <c r="Q598" s="20"/>
    </row>
    <row r="599" spans="1:25" ht="15.95" customHeight="1" x14ac:dyDescent="0.2">
      <c r="B599" s="1463" t="s">
        <v>53</v>
      </c>
      <c r="C599" s="1584">
        <v>3</v>
      </c>
      <c r="D599" s="1584">
        <v>154</v>
      </c>
      <c r="E599" s="1584">
        <v>3</v>
      </c>
      <c r="F599" s="1584">
        <v>0</v>
      </c>
      <c r="G599" s="1584">
        <v>5</v>
      </c>
      <c r="H599" s="1584">
        <v>0</v>
      </c>
      <c r="I599" s="1584">
        <v>5</v>
      </c>
      <c r="J599" s="1584">
        <v>45</v>
      </c>
      <c r="K599" s="1584">
        <v>52</v>
      </c>
      <c r="L599" s="1584">
        <v>28</v>
      </c>
      <c r="M599" s="1584">
        <v>27</v>
      </c>
      <c r="N599" s="1584">
        <v>0</v>
      </c>
      <c r="O599" s="1584">
        <v>322</v>
      </c>
      <c r="Q599" s="20"/>
    </row>
    <row r="600" spans="1:25" ht="15.95" customHeight="1" x14ac:dyDescent="0.2">
      <c r="B600" s="1463" t="s">
        <v>54</v>
      </c>
      <c r="C600" s="1584">
        <v>0</v>
      </c>
      <c r="D600" s="1584">
        <v>0</v>
      </c>
      <c r="E600" s="1584">
        <v>0</v>
      </c>
      <c r="F600" s="1584">
        <v>0</v>
      </c>
      <c r="G600" s="1584">
        <v>0</v>
      </c>
      <c r="H600" s="1584">
        <v>0</v>
      </c>
      <c r="I600" s="1584">
        <v>0</v>
      </c>
      <c r="J600" s="1584">
        <v>0</v>
      </c>
      <c r="K600" s="1584">
        <v>0</v>
      </c>
      <c r="L600" s="1584">
        <v>0</v>
      </c>
      <c r="M600" s="1584">
        <v>0</v>
      </c>
      <c r="N600" s="1584">
        <v>0</v>
      </c>
      <c r="O600" s="1584">
        <v>0</v>
      </c>
      <c r="Q600" s="20"/>
    </row>
    <row r="601" spans="1:25" ht="15.95" customHeight="1" x14ac:dyDescent="0.2">
      <c r="B601" s="1463" t="s">
        <v>55</v>
      </c>
      <c r="C601" s="1584">
        <v>1</v>
      </c>
      <c r="D601" s="1584">
        <v>1</v>
      </c>
      <c r="E601" s="1584">
        <v>0</v>
      </c>
      <c r="F601" s="1584">
        <v>0</v>
      </c>
      <c r="G601" s="1584">
        <v>0</v>
      </c>
      <c r="H601" s="1584">
        <v>3</v>
      </c>
      <c r="I601" s="1584">
        <v>3</v>
      </c>
      <c r="J601" s="1584">
        <v>3</v>
      </c>
      <c r="K601" s="1584">
        <v>0</v>
      </c>
      <c r="L601" s="1584">
        <v>0</v>
      </c>
      <c r="M601" s="1584">
        <v>4</v>
      </c>
      <c r="N601" s="1584">
        <v>0</v>
      </c>
      <c r="O601" s="1584">
        <v>15</v>
      </c>
      <c r="Q601" s="20"/>
    </row>
    <row r="602" spans="1:25" ht="15.95" customHeight="1" x14ac:dyDescent="0.2">
      <c r="B602" s="1463" t="s">
        <v>113</v>
      </c>
      <c r="C602" s="1584">
        <v>15</v>
      </c>
      <c r="D602" s="1584">
        <v>16</v>
      </c>
      <c r="E602" s="1584">
        <v>3</v>
      </c>
      <c r="F602" s="1584">
        <v>1</v>
      </c>
      <c r="G602" s="1584">
        <v>33</v>
      </c>
      <c r="H602" s="1584">
        <v>11</v>
      </c>
      <c r="I602" s="1584">
        <v>25</v>
      </c>
      <c r="J602" s="1584">
        <v>1</v>
      </c>
      <c r="K602" s="1584">
        <v>1</v>
      </c>
      <c r="L602" s="1584">
        <v>22</v>
      </c>
      <c r="M602" s="1584">
        <v>0</v>
      </c>
      <c r="N602" s="1584">
        <v>1</v>
      </c>
      <c r="O602" s="1584">
        <v>129</v>
      </c>
      <c r="Q602" s="20"/>
    </row>
    <row r="603" spans="1:25" ht="15.95" customHeight="1" x14ac:dyDescent="0.2">
      <c r="B603" s="1463" t="s">
        <v>286</v>
      </c>
      <c r="C603" s="1584">
        <v>1</v>
      </c>
      <c r="D603" s="1584">
        <v>93</v>
      </c>
      <c r="E603" s="1584">
        <v>43</v>
      </c>
      <c r="F603" s="1584">
        <v>5</v>
      </c>
      <c r="G603" s="1584">
        <v>8</v>
      </c>
      <c r="H603" s="1584">
        <v>80</v>
      </c>
      <c r="I603" s="1584">
        <v>32</v>
      </c>
      <c r="J603" s="1584">
        <v>30</v>
      </c>
      <c r="K603" s="1584">
        <v>6</v>
      </c>
      <c r="L603" s="1584">
        <v>168</v>
      </c>
      <c r="M603" s="1584">
        <v>111</v>
      </c>
      <c r="N603" s="1584">
        <v>6</v>
      </c>
      <c r="O603" s="1584">
        <v>583</v>
      </c>
      <c r="Q603" s="20"/>
    </row>
    <row r="604" spans="1:25" ht="15.95" customHeight="1" x14ac:dyDescent="0.2">
      <c r="B604" s="1463" t="s">
        <v>56</v>
      </c>
      <c r="C604" s="1584">
        <v>4</v>
      </c>
      <c r="D604" s="1584">
        <v>4</v>
      </c>
      <c r="E604" s="1584">
        <v>8</v>
      </c>
      <c r="F604" s="1584">
        <v>20</v>
      </c>
      <c r="G604" s="1584">
        <v>5</v>
      </c>
      <c r="H604" s="1584">
        <v>68</v>
      </c>
      <c r="I604" s="1584">
        <v>11</v>
      </c>
      <c r="J604" s="1584">
        <v>15</v>
      </c>
      <c r="K604" s="1584">
        <v>71</v>
      </c>
      <c r="L604" s="1584">
        <v>38</v>
      </c>
      <c r="M604" s="1584">
        <v>70</v>
      </c>
      <c r="N604" s="1584">
        <v>48</v>
      </c>
      <c r="O604" s="1584">
        <v>362</v>
      </c>
      <c r="Q604" s="20"/>
    </row>
    <row r="605" spans="1:25" ht="15.95" customHeight="1" x14ac:dyDescent="0.2">
      <c r="B605" s="1463" t="s">
        <v>287</v>
      </c>
      <c r="C605" s="1584">
        <v>1</v>
      </c>
      <c r="D605" s="1584">
        <v>2</v>
      </c>
      <c r="E605" s="1584">
        <v>8</v>
      </c>
      <c r="F605" s="1584">
        <v>5</v>
      </c>
      <c r="G605" s="1584">
        <v>10</v>
      </c>
      <c r="H605" s="1584">
        <v>11</v>
      </c>
      <c r="I605" s="1584">
        <v>29</v>
      </c>
      <c r="J605" s="1584">
        <v>54</v>
      </c>
      <c r="K605" s="1584">
        <v>27</v>
      </c>
      <c r="L605" s="1584">
        <v>26</v>
      </c>
      <c r="M605" s="1584">
        <v>14</v>
      </c>
      <c r="N605" s="1584">
        <v>3</v>
      </c>
      <c r="O605" s="1584">
        <v>190</v>
      </c>
      <c r="Q605" s="20"/>
    </row>
    <row r="606" spans="1:25" ht="15.95" customHeight="1" x14ac:dyDescent="0.2">
      <c r="B606" s="1463" t="s">
        <v>71</v>
      </c>
      <c r="C606" s="1584">
        <v>0</v>
      </c>
      <c r="D606" s="1584">
        <v>0</v>
      </c>
      <c r="E606" s="1584">
        <v>0</v>
      </c>
      <c r="F606" s="1584">
        <v>0</v>
      </c>
      <c r="G606" s="1584">
        <v>1</v>
      </c>
      <c r="H606" s="1584">
        <v>0</v>
      </c>
      <c r="I606" s="1584">
        <v>0</v>
      </c>
      <c r="J606" s="1584">
        <v>0</v>
      </c>
      <c r="K606" s="1584">
        <v>0</v>
      </c>
      <c r="L606" s="1584">
        <v>0</v>
      </c>
      <c r="M606" s="1584">
        <v>0</v>
      </c>
      <c r="N606" s="1584">
        <v>0</v>
      </c>
      <c r="O606" s="1584">
        <v>1</v>
      </c>
      <c r="Q606" s="20"/>
    </row>
    <row r="607" spans="1:25" ht="15.95" customHeight="1" x14ac:dyDescent="0.2">
      <c r="B607" s="1463" t="s">
        <v>289</v>
      </c>
      <c r="C607" s="1584">
        <v>0</v>
      </c>
      <c r="D607" s="1584">
        <v>0</v>
      </c>
      <c r="E607" s="1584">
        <v>0</v>
      </c>
      <c r="F607" s="1584">
        <v>0</v>
      </c>
      <c r="G607" s="1584">
        <v>1</v>
      </c>
      <c r="H607" s="1584">
        <v>0</v>
      </c>
      <c r="I607" s="1584">
        <v>0</v>
      </c>
      <c r="J607" s="1584">
        <v>0</v>
      </c>
      <c r="K607" s="1584">
        <v>0</v>
      </c>
      <c r="L607" s="1584">
        <v>0</v>
      </c>
      <c r="M607" s="1584">
        <v>0</v>
      </c>
      <c r="N607" s="1584">
        <v>0</v>
      </c>
      <c r="O607" s="1584">
        <v>1</v>
      </c>
      <c r="Q607" s="20"/>
    </row>
    <row r="608" spans="1:25" ht="15.95" customHeight="1" x14ac:dyDescent="0.2">
      <c r="B608" s="1463" t="s">
        <v>290</v>
      </c>
      <c r="C608" s="1584">
        <v>0</v>
      </c>
      <c r="D608" s="1584">
        <v>0</v>
      </c>
      <c r="E608" s="1584">
        <v>1</v>
      </c>
      <c r="F608" s="1584">
        <v>1</v>
      </c>
      <c r="G608" s="1584">
        <v>6</v>
      </c>
      <c r="H608" s="1584">
        <v>6</v>
      </c>
      <c r="I608" s="1584">
        <v>9</v>
      </c>
      <c r="J608" s="1584">
        <v>9</v>
      </c>
      <c r="K608" s="1584">
        <v>2</v>
      </c>
      <c r="L608" s="1584">
        <v>8</v>
      </c>
      <c r="M608" s="1584">
        <v>0</v>
      </c>
      <c r="N608" s="1584">
        <v>3</v>
      </c>
      <c r="O608" s="1584">
        <v>45</v>
      </c>
      <c r="Q608" s="20"/>
    </row>
    <row r="609" spans="2:27" ht="15.95" customHeight="1" x14ac:dyDescent="0.2">
      <c r="B609" s="1463" t="s">
        <v>124</v>
      </c>
      <c r="C609" s="1584">
        <v>6</v>
      </c>
      <c r="D609" s="1584">
        <v>4</v>
      </c>
      <c r="E609" s="1584">
        <v>1</v>
      </c>
      <c r="F609" s="1584">
        <v>2</v>
      </c>
      <c r="G609" s="1584">
        <v>5</v>
      </c>
      <c r="H609" s="1584">
        <v>4</v>
      </c>
      <c r="I609" s="1584">
        <v>3</v>
      </c>
      <c r="J609" s="1584">
        <v>1</v>
      </c>
      <c r="K609" s="1584">
        <v>11</v>
      </c>
      <c r="L609" s="1584">
        <v>2</v>
      </c>
      <c r="M609" s="1584">
        <v>4</v>
      </c>
      <c r="N609" s="1584">
        <v>2</v>
      </c>
      <c r="O609" s="1584">
        <v>45</v>
      </c>
      <c r="Q609" s="20"/>
    </row>
    <row r="610" spans="2:27" ht="15.95" customHeight="1" x14ac:dyDescent="0.2">
      <c r="B610" s="1463" t="s">
        <v>149</v>
      </c>
      <c r="C610" s="1584">
        <v>0</v>
      </c>
      <c r="D610" s="1584">
        <v>0</v>
      </c>
      <c r="E610" s="1584">
        <v>0</v>
      </c>
      <c r="F610" s="1584">
        <v>0</v>
      </c>
      <c r="G610" s="1584">
        <v>0</v>
      </c>
      <c r="H610" s="1584">
        <v>0</v>
      </c>
      <c r="I610" s="1584">
        <v>0</v>
      </c>
      <c r="J610" s="1584">
        <v>0</v>
      </c>
      <c r="K610" s="1584">
        <v>0</v>
      </c>
      <c r="L610" s="1584">
        <v>0</v>
      </c>
      <c r="M610" s="1584">
        <v>0</v>
      </c>
      <c r="N610" s="1584">
        <v>0</v>
      </c>
      <c r="O610" s="1584">
        <v>0</v>
      </c>
      <c r="Q610" s="20"/>
    </row>
    <row r="611" spans="2:27" ht="15.95" customHeight="1" x14ac:dyDescent="0.2">
      <c r="B611" s="1463" t="s">
        <v>340</v>
      </c>
      <c r="C611" s="1584">
        <v>0</v>
      </c>
      <c r="D611" s="1584">
        <v>0</v>
      </c>
      <c r="E611" s="1584">
        <v>1</v>
      </c>
      <c r="F611" s="1584">
        <v>3</v>
      </c>
      <c r="G611" s="1584">
        <v>0</v>
      </c>
      <c r="H611" s="1584">
        <v>14</v>
      </c>
      <c r="I611" s="1584">
        <v>18</v>
      </c>
      <c r="J611" s="1584">
        <v>5</v>
      </c>
      <c r="K611" s="1584">
        <v>4</v>
      </c>
      <c r="L611" s="1584">
        <v>4</v>
      </c>
      <c r="M611" s="1584">
        <v>4</v>
      </c>
      <c r="N611" s="1584">
        <v>5</v>
      </c>
      <c r="O611" s="1584">
        <v>58</v>
      </c>
      <c r="Q611" s="20"/>
    </row>
    <row r="612" spans="2:27" ht="15.95" customHeight="1" x14ac:dyDescent="0.2">
      <c r="B612" s="1463" t="s">
        <v>291</v>
      </c>
      <c r="C612" s="1584">
        <v>0</v>
      </c>
      <c r="D612" s="1584">
        <v>0</v>
      </c>
      <c r="E612" s="1584">
        <v>0</v>
      </c>
      <c r="F612" s="1584">
        <v>0</v>
      </c>
      <c r="G612" s="1584">
        <v>0</v>
      </c>
      <c r="H612" s="1584">
        <v>0</v>
      </c>
      <c r="I612" s="1584">
        <v>0</v>
      </c>
      <c r="J612" s="1584">
        <v>0</v>
      </c>
      <c r="K612" s="1584">
        <v>0</v>
      </c>
      <c r="L612" s="1584">
        <v>0</v>
      </c>
      <c r="M612" s="1584">
        <v>0</v>
      </c>
      <c r="N612" s="1584">
        <v>0</v>
      </c>
      <c r="O612" s="1584">
        <v>0</v>
      </c>
      <c r="Q612" s="20"/>
    </row>
    <row r="613" spans="2:27" ht="15.95" customHeight="1" x14ac:dyDescent="0.2">
      <c r="B613" s="1463" t="s">
        <v>118</v>
      </c>
      <c r="C613" s="1584">
        <v>0</v>
      </c>
      <c r="D613" s="1584">
        <v>0</v>
      </c>
      <c r="E613" s="1584">
        <v>0</v>
      </c>
      <c r="F613" s="1584">
        <v>0</v>
      </c>
      <c r="G613" s="1584">
        <v>0</v>
      </c>
      <c r="H613" s="1584">
        <v>0</v>
      </c>
      <c r="I613" s="1584">
        <v>0</v>
      </c>
      <c r="J613" s="1584">
        <v>0</v>
      </c>
      <c r="K613" s="1584">
        <v>2</v>
      </c>
      <c r="L613" s="1584">
        <v>0</v>
      </c>
      <c r="M613" s="1584">
        <v>0</v>
      </c>
      <c r="N613" s="1584">
        <v>0</v>
      </c>
      <c r="O613" s="1584">
        <v>2</v>
      </c>
      <c r="Q613" s="20"/>
    </row>
    <row r="614" spans="2:27" ht="15.95" customHeight="1" x14ac:dyDescent="0.2">
      <c r="B614" s="1463" t="s">
        <v>242</v>
      </c>
      <c r="C614" s="1584">
        <v>0</v>
      </c>
      <c r="D614" s="1584">
        <v>0</v>
      </c>
      <c r="E614" s="1584">
        <v>0</v>
      </c>
      <c r="F614" s="1584">
        <v>0</v>
      </c>
      <c r="G614" s="1584">
        <v>0</v>
      </c>
      <c r="H614" s="1584">
        <v>0</v>
      </c>
      <c r="I614" s="1584">
        <v>0</v>
      </c>
      <c r="J614" s="1584">
        <v>0</v>
      </c>
      <c r="K614" s="1584">
        <v>0</v>
      </c>
      <c r="L614" s="1584">
        <v>0</v>
      </c>
      <c r="M614" s="1584">
        <v>0</v>
      </c>
      <c r="N614" s="1584">
        <v>0</v>
      </c>
      <c r="O614" s="1584">
        <v>0</v>
      </c>
      <c r="Q614" s="20"/>
    </row>
    <row r="615" spans="2:27" ht="15.95" customHeight="1" x14ac:dyDescent="0.2">
      <c r="B615" s="1463" t="s">
        <v>281</v>
      </c>
      <c r="C615" s="1584">
        <v>0</v>
      </c>
      <c r="D615" s="1584">
        <v>0</v>
      </c>
      <c r="E615" s="1584">
        <v>0</v>
      </c>
      <c r="F615" s="1584">
        <v>0</v>
      </c>
      <c r="G615" s="1584">
        <v>0</v>
      </c>
      <c r="H615" s="1584">
        <v>0</v>
      </c>
      <c r="I615" s="1584">
        <v>0</v>
      </c>
      <c r="J615" s="1584">
        <v>0</v>
      </c>
      <c r="K615" s="1584">
        <v>0</v>
      </c>
      <c r="L615" s="1584">
        <v>0</v>
      </c>
      <c r="M615" s="1584">
        <v>0</v>
      </c>
      <c r="N615" s="1584">
        <v>0</v>
      </c>
      <c r="O615" s="1584">
        <v>0</v>
      </c>
      <c r="Q615" s="20"/>
    </row>
    <row r="616" spans="2:27" ht="15.95" customHeight="1" x14ac:dyDescent="0.2">
      <c r="B616" s="1463" t="s">
        <v>326</v>
      </c>
      <c r="C616" s="1584">
        <v>0</v>
      </c>
      <c r="D616" s="1584">
        <v>0</v>
      </c>
      <c r="E616" s="1584">
        <v>0</v>
      </c>
      <c r="F616" s="1584">
        <v>0</v>
      </c>
      <c r="G616" s="1584">
        <v>0</v>
      </c>
      <c r="H616" s="1584">
        <v>0</v>
      </c>
      <c r="I616" s="1584">
        <v>0</v>
      </c>
      <c r="J616" s="1584">
        <v>0</v>
      </c>
      <c r="K616" s="1584">
        <v>0</v>
      </c>
      <c r="L616" s="1584">
        <v>0</v>
      </c>
      <c r="M616" s="1584">
        <v>0</v>
      </c>
      <c r="N616" s="1584">
        <v>0</v>
      </c>
      <c r="O616" s="1584">
        <v>0</v>
      </c>
      <c r="Q616" s="20"/>
      <c r="R616" s="20"/>
      <c r="S616" s="20"/>
      <c r="T616" s="20"/>
      <c r="U616" s="20"/>
      <c r="V616" s="20"/>
      <c r="Z616" s="20"/>
      <c r="AA616" s="20"/>
    </row>
    <row r="617" spans="2:27" ht="15.95" customHeight="1" x14ac:dyDescent="0.2">
      <c r="B617" s="1463" t="s">
        <v>316</v>
      </c>
      <c r="C617" s="1584">
        <v>2</v>
      </c>
      <c r="D617" s="1584">
        <v>0</v>
      </c>
      <c r="E617" s="1584">
        <v>4</v>
      </c>
      <c r="F617" s="1584">
        <v>1</v>
      </c>
      <c r="G617" s="1584">
        <v>10</v>
      </c>
      <c r="H617" s="1584">
        <v>13</v>
      </c>
      <c r="I617" s="1584">
        <v>8</v>
      </c>
      <c r="J617" s="1584">
        <v>14</v>
      </c>
      <c r="K617" s="1584">
        <v>2</v>
      </c>
      <c r="L617" s="1584">
        <v>8</v>
      </c>
      <c r="M617" s="1584">
        <v>0</v>
      </c>
      <c r="N617" s="1584">
        <v>1</v>
      </c>
      <c r="O617" s="1584">
        <v>63</v>
      </c>
      <c r="Q617" s="20"/>
      <c r="R617" s="20"/>
      <c r="S617" s="20"/>
      <c r="T617" s="20"/>
      <c r="U617" s="20"/>
      <c r="V617" s="20"/>
      <c r="Z617" s="20"/>
      <c r="AA617" s="20"/>
    </row>
    <row r="618" spans="2:27" ht="15.95" customHeight="1" x14ac:dyDescent="0.2">
      <c r="B618" s="1463" t="s">
        <v>282</v>
      </c>
      <c r="C618" s="1584">
        <v>5</v>
      </c>
      <c r="D618" s="1584">
        <v>13</v>
      </c>
      <c r="E618" s="1584">
        <v>8</v>
      </c>
      <c r="F618" s="1584">
        <v>3</v>
      </c>
      <c r="G618" s="1584">
        <v>1</v>
      </c>
      <c r="H618" s="1584">
        <v>3</v>
      </c>
      <c r="I618" s="1584">
        <v>2</v>
      </c>
      <c r="J618" s="1584">
        <v>0</v>
      </c>
      <c r="K618" s="1584">
        <v>1</v>
      </c>
      <c r="L618" s="1584">
        <v>2</v>
      </c>
      <c r="M618" s="1584">
        <v>1</v>
      </c>
      <c r="N618" s="1584">
        <v>0</v>
      </c>
      <c r="O618" s="1584">
        <v>39</v>
      </c>
      <c r="Q618" s="20"/>
      <c r="R618" s="20"/>
      <c r="S618" s="20"/>
      <c r="T618" s="20"/>
      <c r="U618" s="20"/>
      <c r="V618" s="20"/>
      <c r="Z618" s="20"/>
      <c r="AA618" s="20"/>
    </row>
    <row r="619" spans="2:27" ht="15.95" customHeight="1" x14ac:dyDescent="0.2">
      <c r="B619" s="1463" t="s">
        <v>609</v>
      </c>
      <c r="C619" s="1584">
        <v>0</v>
      </c>
      <c r="D619" s="1584">
        <v>0</v>
      </c>
      <c r="E619" s="1584">
        <v>0</v>
      </c>
      <c r="F619" s="1584">
        <v>0</v>
      </c>
      <c r="G619" s="1584">
        <v>1</v>
      </c>
      <c r="H619" s="1584">
        <v>0</v>
      </c>
      <c r="I619" s="1584">
        <v>0</v>
      </c>
      <c r="J619" s="1584">
        <v>1</v>
      </c>
      <c r="K619" s="1584">
        <v>0</v>
      </c>
      <c r="L619" s="1584">
        <v>0</v>
      </c>
      <c r="M619" s="1584">
        <v>0</v>
      </c>
      <c r="N619" s="1584">
        <v>0</v>
      </c>
      <c r="O619" s="1584">
        <v>2</v>
      </c>
      <c r="Q619" s="20"/>
      <c r="R619" s="20"/>
      <c r="S619" s="20"/>
      <c r="T619" s="20"/>
      <c r="U619" s="20"/>
      <c r="V619" s="20"/>
      <c r="W619" s="20"/>
      <c r="X619" s="20"/>
      <c r="Y619" s="20"/>
      <c r="Z619" s="20"/>
      <c r="AA619" s="20"/>
    </row>
    <row r="620" spans="2:27" ht="15.95" customHeight="1" x14ac:dyDescent="0.2">
      <c r="B620" s="1463" t="s">
        <v>164</v>
      </c>
      <c r="C620" s="1584">
        <v>0</v>
      </c>
      <c r="D620" s="1584">
        <v>0</v>
      </c>
      <c r="E620" s="1584">
        <v>0</v>
      </c>
      <c r="F620" s="1584">
        <v>0</v>
      </c>
      <c r="G620" s="1584">
        <v>0</v>
      </c>
      <c r="H620" s="1584">
        <v>0</v>
      </c>
      <c r="I620" s="1584">
        <v>0</v>
      </c>
      <c r="J620" s="1584">
        <v>0</v>
      </c>
      <c r="K620" s="1584">
        <v>0</v>
      </c>
      <c r="L620" s="1584">
        <v>0</v>
      </c>
      <c r="M620" s="1584">
        <v>0</v>
      </c>
      <c r="N620" s="1584">
        <v>0</v>
      </c>
      <c r="O620" s="1584">
        <v>0</v>
      </c>
      <c r="Q620" s="20"/>
      <c r="R620" s="20"/>
      <c r="S620" s="20"/>
      <c r="T620" s="20"/>
      <c r="U620" s="20"/>
      <c r="V620" s="20"/>
      <c r="W620" s="20"/>
      <c r="X620" s="20"/>
      <c r="Y620" s="20"/>
      <c r="Z620" s="20"/>
      <c r="AA620" s="20"/>
    </row>
    <row r="621" spans="2:27" ht="15.95" customHeight="1" x14ac:dyDescent="0.2">
      <c r="B621" s="1463" t="s">
        <v>757</v>
      </c>
      <c r="C621" s="1584">
        <v>0</v>
      </c>
      <c r="D621" s="1584">
        <v>1</v>
      </c>
      <c r="E621" s="1584">
        <v>0</v>
      </c>
      <c r="F621" s="1584">
        <v>2</v>
      </c>
      <c r="G621" s="1584">
        <v>3</v>
      </c>
      <c r="H621" s="1584">
        <v>7</v>
      </c>
      <c r="I621" s="1584">
        <v>16</v>
      </c>
      <c r="J621" s="1584">
        <v>11</v>
      </c>
      <c r="K621" s="1584">
        <v>10</v>
      </c>
      <c r="L621" s="1584">
        <v>9</v>
      </c>
      <c r="M621" s="1584">
        <v>3</v>
      </c>
      <c r="N621" s="1584">
        <v>0</v>
      </c>
      <c r="O621" s="1584">
        <v>62</v>
      </c>
      <c r="Q621" s="20"/>
      <c r="R621" s="20"/>
      <c r="S621" s="20"/>
      <c r="T621" s="20"/>
      <c r="U621" s="20"/>
      <c r="V621" s="20"/>
      <c r="W621" s="20"/>
      <c r="X621" s="20"/>
      <c r="Y621" s="20"/>
      <c r="Z621" s="20"/>
      <c r="AA621" s="20"/>
    </row>
    <row r="622" spans="2:27" s="27" customFormat="1" ht="15.95" customHeight="1" x14ac:dyDescent="0.2">
      <c r="B622" s="1465" t="s">
        <v>443</v>
      </c>
      <c r="C622" s="1585">
        <v>137</v>
      </c>
      <c r="D622" s="1585">
        <v>456</v>
      </c>
      <c r="E622" s="1585">
        <v>247</v>
      </c>
      <c r="F622" s="1585">
        <v>262</v>
      </c>
      <c r="G622" s="1585">
        <v>234</v>
      </c>
      <c r="H622" s="1585">
        <v>503</v>
      </c>
      <c r="I622" s="1585">
        <v>453</v>
      </c>
      <c r="J622" s="1585">
        <v>347</v>
      </c>
      <c r="K622" s="1585">
        <v>282</v>
      </c>
      <c r="L622" s="1585">
        <v>614</v>
      </c>
      <c r="M622" s="1585">
        <v>286</v>
      </c>
      <c r="N622" s="1585">
        <v>91</v>
      </c>
      <c r="O622" s="1585">
        <v>3912</v>
      </c>
    </row>
    <row r="623" spans="2:27" x14ac:dyDescent="0.2">
      <c r="W623" s="27"/>
      <c r="X623" s="27"/>
      <c r="Y623" s="27"/>
    </row>
    <row r="624" spans="2:27" x14ac:dyDescent="0.2">
      <c r="W624" s="20"/>
      <c r="X624" s="20"/>
      <c r="Y624" s="20"/>
    </row>
    <row r="625" spans="2:28" x14ac:dyDescent="0.2">
      <c r="W625" s="27"/>
      <c r="X625" s="27"/>
      <c r="Y625" s="27"/>
    </row>
    <row r="626" spans="2:28" ht="18.600000000000001" customHeight="1" x14ac:dyDescent="0.2">
      <c r="B626" s="1818" t="s">
        <v>477</v>
      </c>
      <c r="C626" s="1818"/>
      <c r="D626" s="1818"/>
      <c r="E626" s="1818"/>
      <c r="F626" s="1818"/>
      <c r="G626" s="1818"/>
    </row>
    <row r="627" spans="2:28" x14ac:dyDescent="0.2">
      <c r="D627" s="2"/>
      <c r="F627" s="13"/>
      <c r="G627" s="4"/>
      <c r="H627" s="20"/>
      <c r="L627" s="24"/>
      <c r="M627" s="20"/>
      <c r="P627" s="24"/>
      <c r="V627" s="340"/>
      <c r="AA627" s="20"/>
    </row>
    <row r="628" spans="2:28" x14ac:dyDescent="0.2">
      <c r="D628" s="2"/>
      <c r="F628" s="13"/>
      <c r="G628" s="4"/>
      <c r="H628" s="20"/>
      <c r="L628" s="24"/>
      <c r="M628" s="20"/>
      <c r="P628" s="24"/>
      <c r="V628" s="340"/>
      <c r="AA628" s="20"/>
    </row>
    <row r="629" spans="2:28" x14ac:dyDescent="0.25">
      <c r="B629" s="764" t="s">
        <v>28</v>
      </c>
      <c r="C629" s="622" t="s">
        <v>445</v>
      </c>
      <c r="D629" s="762" t="s">
        <v>446</v>
      </c>
      <c r="E629" s="639"/>
      <c r="F629" s="13"/>
      <c r="G629" s="4"/>
      <c r="H629" s="20"/>
      <c r="L629" s="24"/>
      <c r="M629" s="20"/>
      <c r="P629" s="24"/>
      <c r="V629" s="340"/>
      <c r="Z629" s="589" t="s">
        <v>28</v>
      </c>
      <c r="AA629" s="589" t="s">
        <v>5</v>
      </c>
      <c r="AB629" s="589" t="s">
        <v>346</v>
      </c>
    </row>
    <row r="630" spans="2:28" x14ac:dyDescent="0.25">
      <c r="B630" s="755" t="s">
        <v>69</v>
      </c>
      <c r="C630" s="621">
        <v>769</v>
      </c>
      <c r="D630" s="621">
        <v>76</v>
      </c>
      <c r="E630" s="628"/>
      <c r="F630" s="338"/>
      <c r="G630" s="4"/>
      <c r="H630" s="20"/>
      <c r="L630" s="24"/>
      <c r="M630" s="20"/>
      <c r="P630" s="24"/>
      <c r="V630" s="340"/>
      <c r="W630" s="317"/>
      <c r="Z630" s="590" t="s">
        <v>423</v>
      </c>
      <c r="AA630" s="4">
        <v>614</v>
      </c>
      <c r="AB630" s="4">
        <v>68</v>
      </c>
    </row>
    <row r="631" spans="2:28" x14ac:dyDescent="0.25">
      <c r="B631" s="755" t="s">
        <v>32</v>
      </c>
      <c r="C631" s="621">
        <v>742</v>
      </c>
      <c r="D631" s="621">
        <v>67</v>
      </c>
      <c r="E631" s="628"/>
      <c r="F631" s="338"/>
      <c r="G631" s="4"/>
      <c r="H631" s="20"/>
      <c r="L631" s="24"/>
      <c r="M631" s="20"/>
      <c r="P631" s="24"/>
      <c r="V631" s="340"/>
      <c r="W631" s="317"/>
      <c r="Z631" s="590" t="s">
        <v>424</v>
      </c>
      <c r="AA631" s="4">
        <v>1296</v>
      </c>
      <c r="AB631" s="4">
        <v>125</v>
      </c>
    </row>
    <row r="632" spans="2:28" x14ac:dyDescent="0.25">
      <c r="B632" s="755" t="s">
        <v>33</v>
      </c>
      <c r="C632" s="621">
        <v>774</v>
      </c>
      <c r="D632" s="621">
        <v>84</v>
      </c>
      <c r="E632" s="628"/>
      <c r="F632" s="338"/>
      <c r="G632" s="4"/>
      <c r="H632" s="20"/>
      <c r="L632" s="24"/>
      <c r="M632" s="20"/>
      <c r="P632" s="24"/>
      <c r="V632" s="340"/>
      <c r="W632" s="317"/>
      <c r="X632" s="615"/>
      <c r="Z632" s="590" t="s">
        <v>436</v>
      </c>
      <c r="AA632" s="4">
        <v>949</v>
      </c>
      <c r="AB632" s="4">
        <v>92</v>
      </c>
    </row>
    <row r="633" spans="2:28" x14ac:dyDescent="0.25">
      <c r="B633" s="755" t="s">
        <v>34</v>
      </c>
      <c r="C633" s="621">
        <v>864</v>
      </c>
      <c r="D633" s="621">
        <v>93</v>
      </c>
      <c r="E633" s="628"/>
      <c r="F633" s="338"/>
      <c r="G633" s="4"/>
      <c r="H633" s="20"/>
      <c r="L633" s="24"/>
      <c r="M633" s="20"/>
      <c r="P633" s="24"/>
      <c r="V633" s="340"/>
      <c r="W633" s="615">
        <f>C630/C644</f>
        <v>7.2574556436391088E-2</v>
      </c>
      <c r="X633" s="615">
        <f>D630/C644</f>
        <v>7.1725179312948284E-3</v>
      </c>
      <c r="Y633" s="341"/>
      <c r="Z633" s="590" t="s">
        <v>437</v>
      </c>
      <c r="AA633" s="4">
        <v>712</v>
      </c>
      <c r="AB633" s="4">
        <v>58</v>
      </c>
    </row>
    <row r="634" spans="2:28" x14ac:dyDescent="0.25">
      <c r="B634" s="755" t="s">
        <v>35</v>
      </c>
      <c r="C634" s="621">
        <v>760</v>
      </c>
      <c r="D634" s="621">
        <v>78</v>
      </c>
      <c r="E634" s="628"/>
      <c r="F634" s="338"/>
      <c r="G634" s="4"/>
      <c r="H634" s="20"/>
      <c r="L634" s="24"/>
      <c r="M634" s="20"/>
      <c r="P634" s="24"/>
      <c r="V634" s="340"/>
      <c r="W634" s="614">
        <f>C631/C644</f>
        <v>7.0026425066062659E-2</v>
      </c>
      <c r="X634" s="615">
        <f>D631/C644</f>
        <v>6.3231408078520193E-3</v>
      </c>
      <c r="Z634" s="613" t="s">
        <v>453</v>
      </c>
      <c r="AA634" s="4">
        <v>955</v>
      </c>
      <c r="AB634" s="4">
        <v>88</v>
      </c>
    </row>
    <row r="635" spans="2:28" x14ac:dyDescent="0.25">
      <c r="B635" s="755" t="s">
        <v>31</v>
      </c>
      <c r="C635" s="621">
        <v>709</v>
      </c>
      <c r="D635" s="621">
        <v>66</v>
      </c>
      <c r="E635" s="653"/>
      <c r="F635" s="13"/>
      <c r="G635" s="4"/>
      <c r="H635" s="20"/>
      <c r="L635" s="24"/>
      <c r="M635" s="20"/>
      <c r="P635" s="24"/>
      <c r="V635" s="340"/>
      <c r="W635" s="614">
        <f>C632/C644</f>
        <v>7.3046432616081541E-2</v>
      </c>
      <c r="X635" s="615">
        <f>D632/C644</f>
        <v>7.9275198187995465E-3</v>
      </c>
      <c r="Z635" s="613" t="s">
        <v>465</v>
      </c>
      <c r="AA635" s="591">
        <v>1224</v>
      </c>
      <c r="AB635" s="592">
        <v>125</v>
      </c>
    </row>
    <row r="636" spans="2:28" x14ac:dyDescent="0.25">
      <c r="B636" s="755" t="s">
        <v>36</v>
      </c>
      <c r="C636" s="621">
        <v>612</v>
      </c>
      <c r="D636" s="621">
        <v>66</v>
      </c>
      <c r="E636" s="653"/>
      <c r="F636" s="13"/>
      <c r="G636" s="4"/>
      <c r="H636" s="20"/>
      <c r="L636" s="24"/>
      <c r="M636" s="20"/>
      <c r="P636" s="24"/>
      <c r="V636" s="340"/>
      <c r="W636" s="614">
        <f>C633/C644</f>
        <v>8.1540203850509627E-2</v>
      </c>
      <c r="X636" s="615">
        <f>D633/C644</f>
        <v>8.7768969422423564E-3</v>
      </c>
      <c r="Z636" s="590" t="s">
        <v>351</v>
      </c>
      <c r="AA636" s="591"/>
      <c r="AB636" s="592"/>
    </row>
    <row r="637" spans="2:28" x14ac:dyDescent="0.25">
      <c r="B637" s="755" t="s">
        <v>37</v>
      </c>
      <c r="C637" s="621">
        <v>476</v>
      </c>
      <c r="D637" s="621">
        <v>44</v>
      </c>
      <c r="E637" s="653"/>
      <c r="F637" s="13"/>
      <c r="G637" s="4"/>
      <c r="H637" s="20"/>
      <c r="L637" s="24"/>
      <c r="M637" s="20"/>
      <c r="P637" s="24"/>
      <c r="V637" s="340"/>
      <c r="W637" s="614">
        <f>C634/C644</f>
        <v>7.1725179312948278E-2</v>
      </c>
      <c r="X637" s="615">
        <f>D634/C644</f>
        <v>7.3612684031710077E-3</v>
      </c>
      <c r="Z637" s="590" t="s">
        <v>352</v>
      </c>
      <c r="AA637" s="591"/>
      <c r="AB637" s="592"/>
    </row>
    <row r="638" spans="2:28" x14ac:dyDescent="0.25">
      <c r="B638" s="755" t="s">
        <v>38</v>
      </c>
      <c r="C638" s="621">
        <v>1161</v>
      </c>
      <c r="D638" s="621">
        <v>134</v>
      </c>
      <c r="E638" s="653"/>
      <c r="F638" s="13"/>
      <c r="G638" s="4"/>
      <c r="H638" s="20"/>
      <c r="L638" s="24"/>
      <c r="M638" s="20"/>
      <c r="P638" s="24"/>
      <c r="V638" s="340"/>
      <c r="W638" s="213">
        <f>C635/C644</f>
        <v>6.6912042280105694E-2</v>
      </c>
      <c r="X638" s="615">
        <f>D635/C644</f>
        <v>6.2287655719139301E-3</v>
      </c>
      <c r="Z638" s="590" t="s">
        <v>353</v>
      </c>
      <c r="AA638" s="591"/>
      <c r="AB638" s="592"/>
    </row>
    <row r="639" spans="2:28" x14ac:dyDescent="0.25">
      <c r="B639" s="755" t="s">
        <v>39</v>
      </c>
      <c r="C639" s="621">
        <v>1135</v>
      </c>
      <c r="D639" s="621">
        <v>84</v>
      </c>
      <c r="E639" s="653"/>
      <c r="F639" s="13"/>
      <c r="G639" s="4"/>
      <c r="H639" s="20"/>
      <c r="L639" s="24"/>
      <c r="M639" s="20"/>
      <c r="P639" s="24"/>
      <c r="V639" s="340"/>
      <c r="W639" s="213">
        <f>+C636/C644</f>
        <v>5.7757644394110984E-2</v>
      </c>
      <c r="X639" s="615">
        <f>+D636/C644</f>
        <v>6.2287655719139301E-3</v>
      </c>
      <c r="Z639" s="590" t="s">
        <v>354</v>
      </c>
      <c r="AA639" s="591"/>
      <c r="AB639" s="592"/>
    </row>
    <row r="640" spans="2:28" x14ac:dyDescent="0.25">
      <c r="B640" s="755" t="s">
        <v>40</v>
      </c>
      <c r="C640" s="621">
        <v>885</v>
      </c>
      <c r="D640" s="621">
        <v>96</v>
      </c>
      <c r="E640" s="653"/>
      <c r="F640" s="13"/>
      <c r="G640" s="4"/>
      <c r="H640" s="20"/>
      <c r="L640" s="24"/>
      <c r="M640" s="20"/>
      <c r="P640" s="24"/>
      <c r="V640" s="340"/>
      <c r="W640" s="213">
        <f>+C637/C644</f>
        <v>4.4922612306530767E-2</v>
      </c>
      <c r="X640" s="615">
        <f>+D637/C644</f>
        <v>4.1525103812759534E-3</v>
      </c>
      <c r="Z640" s="590" t="s">
        <v>355</v>
      </c>
      <c r="AA640" s="591"/>
      <c r="AB640" s="592"/>
    </row>
    <row r="641" spans="2:29" x14ac:dyDescent="0.25">
      <c r="B641" s="755" t="s">
        <v>70</v>
      </c>
      <c r="C641" s="621">
        <v>753</v>
      </c>
      <c r="D641" s="621">
        <v>68</v>
      </c>
      <c r="E641" s="653"/>
      <c r="F641" s="13"/>
      <c r="G641" s="4"/>
      <c r="H641" s="20"/>
      <c r="L641" s="24"/>
      <c r="M641" s="20"/>
      <c r="P641" s="24"/>
      <c r="V641" s="340"/>
      <c r="W641" s="213">
        <f>+C638/C644</f>
        <v>0.10956964892412231</v>
      </c>
      <c r="X641" s="615">
        <f>+D638/C644</f>
        <v>1.2646281615704039E-2</v>
      </c>
      <c r="Z641" s="590" t="s">
        <v>356</v>
      </c>
      <c r="AA641" s="591"/>
      <c r="AB641" s="592"/>
    </row>
    <row r="642" spans="2:29" hidden="1" x14ac:dyDescent="0.2">
      <c r="B642" s="657"/>
      <c r="E642" s="657"/>
      <c r="F642" s="13"/>
      <c r="G642" s="4"/>
      <c r="H642" s="20"/>
      <c r="L642" s="24"/>
      <c r="M642" s="20"/>
      <c r="P642" s="24"/>
      <c r="V642" s="340"/>
      <c r="W642" s="213">
        <f>+C639/C644</f>
        <v>0.10711589278973198</v>
      </c>
      <c r="X642" s="615">
        <f>+D639/C644</f>
        <v>7.9275198187995465E-3</v>
      </c>
      <c r="Z642" s="476"/>
      <c r="AA642" s="477"/>
      <c r="AB642" s="478"/>
    </row>
    <row r="643" spans="2:29" x14ac:dyDescent="0.2">
      <c r="B643" s="768" t="s">
        <v>6</v>
      </c>
      <c r="C643" s="622">
        <f>SUM(C630:C642)</f>
        <v>9640</v>
      </c>
      <c r="D643" s="886">
        <f>SUM(D630:D642)</f>
        <v>956</v>
      </c>
      <c r="E643" s="840"/>
      <c r="F643" s="13"/>
      <c r="G643" s="4"/>
      <c r="H643" s="20"/>
      <c r="L643" s="24"/>
      <c r="M643" s="20"/>
      <c r="P643" s="24"/>
      <c r="V643" s="340"/>
      <c r="W643" s="317"/>
      <c r="X643" s="615"/>
      <c r="Z643" s="476" t="s">
        <v>357</v>
      </c>
      <c r="AA643" s="479"/>
      <c r="AB643" s="480"/>
    </row>
    <row r="644" spans="2:29" x14ac:dyDescent="0.2">
      <c r="B644" s="887" t="s">
        <v>454</v>
      </c>
      <c r="C644" s="888">
        <f>C643+D643</f>
        <v>10596</v>
      </c>
      <c r="D644" s="888"/>
      <c r="W644" s="317"/>
      <c r="X644" s="615"/>
      <c r="AA644" s="346"/>
      <c r="AB644" s="346">
        <f>SUM(AA630:AA643)</f>
        <v>5750</v>
      </c>
      <c r="AC644" s="346">
        <f>SUM(AB630:AB643)</f>
        <v>556</v>
      </c>
    </row>
    <row r="645" spans="2:29" x14ac:dyDescent="0.2">
      <c r="C645" s="628"/>
      <c r="D645" s="628"/>
      <c r="E645" s="637"/>
      <c r="W645" s="317"/>
      <c r="X645" s="615"/>
    </row>
    <row r="646" spans="2:29" x14ac:dyDescent="0.2">
      <c r="W646" s="615"/>
      <c r="X646" s="615"/>
    </row>
    <row r="647" spans="2:29" x14ac:dyDescent="0.2">
      <c r="X647" s="616">
        <f>+C643/C644</f>
        <v>0.90977727444318612</v>
      </c>
      <c r="Y647" s="617">
        <f>+D643/C644</f>
        <v>9.022272555681389E-2</v>
      </c>
    </row>
  </sheetData>
  <mergeCells count="112">
    <mergeCell ref="B169:D169"/>
    <mergeCell ref="A593:O594"/>
    <mergeCell ref="B559:O561"/>
    <mergeCell ref="B558:D558"/>
    <mergeCell ref="B626:G626"/>
    <mergeCell ref="G459:J459"/>
    <mergeCell ref="G458:J458"/>
    <mergeCell ref="G425:J425"/>
    <mergeCell ref="G426:J426"/>
    <mergeCell ref="B538:F538"/>
    <mergeCell ref="J460:J461"/>
    <mergeCell ref="D460:D461"/>
    <mergeCell ref="E460:E461"/>
    <mergeCell ref="B460:B461"/>
    <mergeCell ref="C460:C461"/>
    <mergeCell ref="B524:B525"/>
    <mergeCell ref="B490:F490"/>
    <mergeCell ref="B521:E522"/>
    <mergeCell ref="B426:E426"/>
    <mergeCell ref="I460:I461"/>
    <mergeCell ref="H460:H461"/>
    <mergeCell ref="G460:G461"/>
    <mergeCell ref="C524:D524"/>
    <mergeCell ref="E524:F524"/>
    <mergeCell ref="B427:B428"/>
    <mergeCell ref="B459:E459"/>
    <mergeCell ref="B458:E458"/>
    <mergeCell ref="B165:E165"/>
    <mergeCell ref="B167:E167"/>
    <mergeCell ref="B148:E150"/>
    <mergeCell ref="B242:E242"/>
    <mergeCell ref="M209:N209"/>
    <mergeCell ref="K171:L171"/>
    <mergeCell ref="M341:N341"/>
    <mergeCell ref="K340:N340"/>
    <mergeCell ref="F242:H242"/>
    <mergeCell ref="C208:D208"/>
    <mergeCell ref="G209:H209"/>
    <mergeCell ref="G208:H208"/>
    <mergeCell ref="B313:C313"/>
    <mergeCell ref="B305:E307"/>
    <mergeCell ref="E290:F290"/>
    <mergeCell ref="C290:D290"/>
    <mergeCell ref="G290:H290"/>
    <mergeCell ref="B288:E288"/>
    <mergeCell ref="B338:E338"/>
    <mergeCell ref="B267:G267"/>
    <mergeCell ref="B331:E333"/>
    <mergeCell ref="Q339:Q340"/>
    <mergeCell ref="X342:Y342"/>
    <mergeCell ref="D427:D428"/>
    <mergeCell ref="E427:E428"/>
    <mergeCell ref="H427:H428"/>
    <mergeCell ref="I427:I428"/>
    <mergeCell ref="J427:J428"/>
    <mergeCell ref="G427:G428"/>
    <mergeCell ref="K341:L341"/>
    <mergeCell ref="C340:H340"/>
    <mergeCell ref="B425:E425"/>
    <mergeCell ref="C341:E341"/>
    <mergeCell ref="A423:E423"/>
    <mergeCell ref="C427:C428"/>
    <mergeCell ref="F341:H341"/>
    <mergeCell ref="AL209:AN209"/>
    <mergeCell ref="AH223:AI223"/>
    <mergeCell ref="AH226:AI226"/>
    <mergeCell ref="AH229:AI229"/>
    <mergeCell ref="AH220:AI220"/>
    <mergeCell ref="AH209:AJ209"/>
    <mergeCell ref="AC244:AF244"/>
    <mergeCell ref="E244:F244"/>
    <mergeCell ref="C244:D244"/>
    <mergeCell ref="AB171:AC171"/>
    <mergeCell ref="B216:E216"/>
    <mergeCell ref="AD171:AE171"/>
    <mergeCell ref="AF171:AG171"/>
    <mergeCell ref="Z171:AA171"/>
    <mergeCell ref="X174:Y174"/>
    <mergeCell ref="B206:E206"/>
    <mergeCell ref="B186:E186"/>
    <mergeCell ref="K209:L209"/>
    <mergeCell ref="M208:N208"/>
    <mergeCell ref="O209:P209"/>
    <mergeCell ref="C171:D171"/>
    <mergeCell ref="E171:F171"/>
    <mergeCell ref="G171:H171"/>
    <mergeCell ref="E208:F208"/>
    <mergeCell ref="K208:L208"/>
    <mergeCell ref="E209:F209"/>
    <mergeCell ref="C209:D209"/>
    <mergeCell ref="I171:J171"/>
    <mergeCell ref="X67:Z67"/>
    <mergeCell ref="W85:Y85"/>
    <mergeCell ref="W97:Y98"/>
    <mergeCell ref="A1:M1"/>
    <mergeCell ref="A2:M2"/>
    <mergeCell ref="A3:M3"/>
    <mergeCell ref="A4:M4"/>
    <mergeCell ref="B11:D11"/>
    <mergeCell ref="B29:D29"/>
    <mergeCell ref="B49:D49"/>
    <mergeCell ref="B66:D66"/>
    <mergeCell ref="C77:D77"/>
    <mergeCell ref="B76:D76"/>
    <mergeCell ref="C78:D78"/>
    <mergeCell ref="C79:D79"/>
    <mergeCell ref="B83:D83"/>
    <mergeCell ref="B97:D97"/>
    <mergeCell ref="B111:D111"/>
    <mergeCell ref="B125:D125"/>
    <mergeCell ref="B139:D139"/>
    <mergeCell ref="B156:D156"/>
  </mergeCells>
  <phoneticPr fontId="336"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4" max="16383" man="1"/>
    <brk id="240" max="16" man="1"/>
    <brk id="284" max="16" man="1"/>
    <brk id="337" max="16" man="1"/>
    <brk id="371" max="16" man="1"/>
    <brk id="421" max="16" man="1"/>
    <brk id="489" max="16" man="1"/>
    <brk id="557"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6"/>
  <sheetViews>
    <sheetView zoomScale="80" zoomScaleNormal="80" workbookViewId="0">
      <selection activeCell="H26" sqref="H26"/>
    </sheetView>
  </sheetViews>
  <sheetFormatPr baseColWidth="10" defaultColWidth="11.42578125" defaultRowHeight="15" x14ac:dyDescent="0.25"/>
  <cols>
    <col min="1" max="1" width="11.42578125" style="697"/>
    <col min="2" max="2" width="30" style="697" customWidth="1"/>
    <col min="3" max="3" width="21.7109375" style="697" customWidth="1"/>
    <col min="4" max="4" width="29.42578125" style="697" customWidth="1"/>
    <col min="5" max="5" width="12.7109375" style="697" customWidth="1"/>
    <col min="6" max="16384" width="11.42578125" style="697"/>
  </cols>
  <sheetData>
    <row r="1" spans="1:4" s="598" customFormat="1" ht="12.75" customHeight="1" x14ac:dyDescent="0.2">
      <c r="A1" s="597"/>
      <c r="B1" s="2067" t="s">
        <v>0</v>
      </c>
      <c r="C1" s="2067"/>
      <c r="D1" s="2067"/>
    </row>
    <row r="2" spans="1:4" s="598" customFormat="1" x14ac:dyDescent="0.2">
      <c r="A2" s="597"/>
      <c r="B2" s="2067" t="s">
        <v>414</v>
      </c>
      <c r="C2" s="2067"/>
      <c r="D2" s="2067"/>
    </row>
    <row r="3" spans="1:4" s="598" customFormat="1" ht="12.75" customHeight="1" x14ac:dyDescent="0.2">
      <c r="A3" s="597"/>
      <c r="B3" s="2067" t="s">
        <v>1471</v>
      </c>
      <c r="C3" s="2067"/>
      <c r="D3" s="2067"/>
    </row>
    <row r="4" spans="1:4" s="599" customFormat="1" ht="8.1" customHeight="1" thickBot="1" x14ac:dyDescent="0.3">
      <c r="B4" s="611"/>
      <c r="C4" s="611"/>
      <c r="D4" s="611"/>
    </row>
    <row r="5" spans="1:4" s="599" customFormat="1" ht="45.75" customHeight="1" thickBot="1" x14ac:dyDescent="0.3">
      <c r="B5" s="2064" t="s">
        <v>511</v>
      </c>
      <c r="C5" s="2065"/>
      <c r="D5" s="2066"/>
    </row>
    <row r="6" spans="1:4" x14ac:dyDescent="0.25">
      <c r="B6" s="698"/>
      <c r="C6" s="698"/>
      <c r="D6" s="698"/>
    </row>
    <row r="7" spans="1:4" x14ac:dyDescent="0.25">
      <c r="B7" s="1377" t="s">
        <v>81</v>
      </c>
      <c r="C7" s="1377" t="s">
        <v>329</v>
      </c>
      <c r="D7" s="1377" t="s">
        <v>330</v>
      </c>
    </row>
    <row r="8" spans="1:4" x14ac:dyDescent="0.25">
      <c r="B8" s="721" t="s">
        <v>1398</v>
      </c>
      <c r="C8" s="1501">
        <v>12</v>
      </c>
      <c r="D8" s="1502">
        <v>217848745.43000001</v>
      </c>
    </row>
    <row r="9" spans="1:4" x14ac:dyDescent="0.25">
      <c r="B9" s="721" t="s">
        <v>318</v>
      </c>
      <c r="C9" s="1501">
        <v>7</v>
      </c>
      <c r="D9" s="1502">
        <v>139583453.63999999</v>
      </c>
    </row>
    <row r="10" spans="1:4" x14ac:dyDescent="0.25">
      <c r="B10" s="721" t="s">
        <v>963</v>
      </c>
      <c r="C10" s="1501">
        <v>15</v>
      </c>
      <c r="D10" s="1502">
        <v>274065466.92000002</v>
      </c>
    </row>
    <row r="11" spans="1:4" x14ac:dyDescent="0.25">
      <c r="B11" s="721" t="s">
        <v>964</v>
      </c>
      <c r="C11" s="1501">
        <v>3</v>
      </c>
      <c r="D11" s="1502">
        <v>60061684.390000001</v>
      </c>
    </row>
    <row r="12" spans="1:4" x14ac:dyDescent="0.25">
      <c r="B12" s="721" t="s">
        <v>965</v>
      </c>
      <c r="C12" s="1501">
        <v>30</v>
      </c>
      <c r="D12" s="1502">
        <v>240559363.83000001</v>
      </c>
    </row>
    <row r="13" spans="1:4" x14ac:dyDescent="0.25">
      <c r="B13" s="721" t="s">
        <v>1226</v>
      </c>
      <c r="C13" s="1501">
        <v>34</v>
      </c>
      <c r="D13" s="1502">
        <v>565272038.5</v>
      </c>
    </row>
    <row r="14" spans="1:4" x14ac:dyDescent="0.25">
      <c r="B14" s="721" t="s">
        <v>966</v>
      </c>
      <c r="C14" s="1501">
        <v>5</v>
      </c>
      <c r="D14" s="1502">
        <v>34284254.869999997</v>
      </c>
    </row>
    <row r="15" spans="1:4" x14ac:dyDescent="0.25">
      <c r="B15" s="721" t="s">
        <v>230</v>
      </c>
      <c r="C15" s="1501">
        <v>6</v>
      </c>
      <c r="D15" s="1502">
        <v>132155804.73</v>
      </c>
    </row>
    <row r="16" spans="1:4" x14ac:dyDescent="0.25">
      <c r="B16" s="721" t="s">
        <v>1396</v>
      </c>
      <c r="C16" s="1501">
        <v>5</v>
      </c>
      <c r="D16" s="1502">
        <v>38759160</v>
      </c>
    </row>
    <row r="17" spans="2:4" x14ac:dyDescent="0.25">
      <c r="B17" s="721" t="s">
        <v>967</v>
      </c>
      <c r="C17" s="1501">
        <v>39</v>
      </c>
      <c r="D17" s="1502">
        <v>783767784.57000005</v>
      </c>
    </row>
    <row r="18" spans="2:4" x14ac:dyDescent="0.25">
      <c r="B18" s="721" t="s">
        <v>1174</v>
      </c>
      <c r="C18" s="1501">
        <v>6</v>
      </c>
      <c r="D18" s="1502">
        <v>128979600</v>
      </c>
    </row>
    <row r="19" spans="2:4" x14ac:dyDescent="0.25">
      <c r="B19" s="721" t="s">
        <v>1149</v>
      </c>
      <c r="C19" s="1501">
        <v>8</v>
      </c>
      <c r="D19" s="1502">
        <v>139550953.90000001</v>
      </c>
    </row>
    <row r="20" spans="2:4" x14ac:dyDescent="0.25">
      <c r="B20" s="721" t="s">
        <v>1150</v>
      </c>
      <c r="C20" s="1501">
        <v>39</v>
      </c>
      <c r="D20" s="1502">
        <v>596387663.63999999</v>
      </c>
    </row>
    <row r="21" spans="2:4" x14ac:dyDescent="0.25">
      <c r="B21" s="721" t="s">
        <v>968</v>
      </c>
      <c r="C21" s="1501">
        <v>18</v>
      </c>
      <c r="D21" s="1502">
        <v>323638678.72000003</v>
      </c>
    </row>
    <row r="22" spans="2:4" x14ac:dyDescent="0.25">
      <c r="B22" s="721" t="s">
        <v>969</v>
      </c>
      <c r="C22" s="1501">
        <v>8</v>
      </c>
      <c r="D22" s="1502">
        <v>158601992.21000001</v>
      </c>
    </row>
    <row r="23" spans="2:4" x14ac:dyDescent="0.25">
      <c r="B23" s="721" t="s">
        <v>1399</v>
      </c>
      <c r="C23" s="1501">
        <v>362</v>
      </c>
      <c r="D23" s="1502">
        <v>7254355249.9300003</v>
      </c>
    </row>
    <row r="24" spans="2:4" x14ac:dyDescent="0.25">
      <c r="B24" s="721" t="s">
        <v>137</v>
      </c>
      <c r="C24" s="1501">
        <v>56</v>
      </c>
      <c r="D24" s="1502">
        <v>1191055777.51</v>
      </c>
    </row>
    <row r="25" spans="2:4" x14ac:dyDescent="0.25">
      <c r="B25" s="721" t="s">
        <v>502</v>
      </c>
      <c r="C25" s="1501">
        <v>197</v>
      </c>
      <c r="D25" s="1502">
        <v>3768251228.6500001</v>
      </c>
    </row>
    <row r="26" spans="2:4" x14ac:dyDescent="0.25">
      <c r="B26" s="1503" t="s">
        <v>1400</v>
      </c>
      <c r="C26" s="1504">
        <f>SUM(C8:C25)</f>
        <v>850</v>
      </c>
      <c r="D26" s="1505">
        <f>SUM(D8:D25)</f>
        <v>16047178901.440001</v>
      </c>
    </row>
  </sheetData>
  <mergeCells count="4">
    <mergeCell ref="B5:D5"/>
    <mergeCell ref="B1:D1"/>
    <mergeCell ref="B3:D3"/>
    <mergeCell ref="B2:D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2"/>
  <sheetViews>
    <sheetView showGridLines="0" topLeftCell="A9" zoomScale="80" zoomScaleNormal="80" zoomScaleSheetLayoutView="90" workbookViewId="0">
      <selection activeCell="D9" sqref="D9:E9"/>
    </sheetView>
  </sheetViews>
  <sheetFormatPr baseColWidth="10" defaultColWidth="11.42578125" defaultRowHeight="15" x14ac:dyDescent="0.25"/>
  <cols>
    <col min="1" max="1" width="6.42578125" style="555" customWidth="1"/>
    <col min="2" max="2" width="15.28515625" style="555" customWidth="1"/>
    <col min="3" max="3" width="80.5703125" style="555" customWidth="1"/>
    <col min="4" max="4" width="13.42578125" style="561" customWidth="1"/>
    <col min="5" max="5" width="20" style="556" bestFit="1" customWidth="1"/>
    <col min="6" max="6" width="16.85546875" style="561" customWidth="1"/>
    <col min="7" max="7" width="19.42578125" style="556" customWidth="1"/>
    <col min="8" max="8" width="11.42578125" style="555"/>
    <col min="9" max="9" width="19.5703125" style="555" customWidth="1"/>
    <col min="10" max="10" width="11.42578125" style="555"/>
    <col min="11" max="11" width="14.7109375" style="555" customWidth="1"/>
    <col min="12" max="16384" width="11.42578125" style="555"/>
  </cols>
  <sheetData>
    <row r="1" spans="1:12" s="332" customFormat="1" ht="12.75" customHeight="1" x14ac:dyDescent="0.2">
      <c r="A1" s="2068" t="s">
        <v>0</v>
      </c>
      <c r="B1" s="2068"/>
      <c r="C1" s="2068"/>
      <c r="D1" s="2068"/>
      <c r="E1" s="2068"/>
      <c r="F1" s="2068"/>
      <c r="G1" s="2068"/>
      <c r="H1" s="529"/>
      <c r="I1" s="529"/>
      <c r="J1" s="529"/>
      <c r="K1" s="529"/>
      <c r="L1" s="530"/>
    </row>
    <row r="2" spans="1:12" s="332" customFormat="1" ht="12.75" customHeight="1" x14ac:dyDescent="0.2">
      <c r="A2" s="2068" t="s">
        <v>414</v>
      </c>
      <c r="B2" s="2068"/>
      <c r="C2" s="2068"/>
      <c r="D2" s="2068"/>
      <c r="E2" s="2068"/>
      <c r="F2" s="2068"/>
      <c r="G2" s="2068"/>
      <c r="H2" s="529"/>
      <c r="I2" s="529"/>
      <c r="J2" s="529"/>
      <c r="K2" s="529"/>
      <c r="L2" s="530"/>
    </row>
    <row r="3" spans="1:12" s="332" customFormat="1" ht="12.75" customHeight="1" x14ac:dyDescent="0.2">
      <c r="A3" s="2068" t="s">
        <v>1470</v>
      </c>
      <c r="B3" s="2068"/>
      <c r="C3" s="2068"/>
      <c r="D3" s="2068"/>
      <c r="E3" s="2068"/>
      <c r="F3" s="2068"/>
      <c r="G3" s="2068"/>
      <c r="H3" s="529"/>
      <c r="I3" s="529"/>
      <c r="J3" s="529"/>
      <c r="K3" s="529"/>
      <c r="L3" s="530"/>
    </row>
    <row r="4" spans="1:12" s="332" customFormat="1" ht="12.75" customHeight="1" thickBot="1" x14ac:dyDescent="0.25">
      <c r="A4" s="538"/>
      <c r="B4" s="538"/>
      <c r="C4" s="538"/>
      <c r="D4" s="560"/>
      <c r="E4" s="558"/>
      <c r="F4" s="560"/>
      <c r="G4" s="558"/>
      <c r="H4" s="529"/>
      <c r="I4" s="529"/>
      <c r="J4" s="529"/>
      <c r="K4" s="529"/>
      <c r="L4" s="530"/>
    </row>
    <row r="5" spans="1:12" s="332" customFormat="1" ht="12.75" customHeight="1" x14ac:dyDescent="0.2">
      <c r="A5" s="2069" t="s">
        <v>260</v>
      </c>
      <c r="B5" s="2070"/>
      <c r="C5" s="2070"/>
      <c r="D5" s="2070"/>
      <c r="E5" s="2070"/>
      <c r="F5" s="2070"/>
      <c r="G5" s="2071"/>
      <c r="H5" s="529"/>
      <c r="I5" s="529"/>
      <c r="J5" s="529"/>
      <c r="K5" s="529"/>
      <c r="L5" s="530"/>
    </row>
    <row r="6" spans="1:12" s="527" customFormat="1" ht="16.5" customHeight="1" thickBot="1" x14ac:dyDescent="0.25">
      <c r="A6" s="2072" t="s">
        <v>384</v>
      </c>
      <c r="B6" s="2073"/>
      <c r="C6" s="2073"/>
      <c r="D6" s="2073"/>
      <c r="E6" s="2073"/>
      <c r="F6" s="2073"/>
      <c r="G6" s="2074"/>
    </row>
    <row r="7" spans="1:12" s="527" customFormat="1" ht="12.75" x14ac:dyDescent="0.2">
      <c r="A7" s="528"/>
      <c r="B7" s="528"/>
      <c r="C7" s="528"/>
      <c r="D7" s="560"/>
      <c r="E7" s="558"/>
      <c r="F7" s="560"/>
      <c r="G7" s="558"/>
    </row>
    <row r="8" spans="1:12" s="527" customFormat="1" ht="12.75" x14ac:dyDescent="0.2">
      <c r="A8" s="528"/>
      <c r="B8" s="528"/>
      <c r="C8" s="528"/>
      <c r="D8" s="560"/>
      <c r="E8" s="558"/>
      <c r="F8" s="562"/>
      <c r="G8" s="559"/>
    </row>
    <row r="9" spans="1:12" s="524" customFormat="1" x14ac:dyDescent="0.25">
      <c r="A9" s="557" t="s">
        <v>385</v>
      </c>
      <c r="B9" s="704" t="s">
        <v>386</v>
      </c>
      <c r="C9" s="704" t="s">
        <v>392</v>
      </c>
      <c r="D9" s="705" t="s">
        <v>393</v>
      </c>
      <c r="E9" s="706" t="s">
        <v>394</v>
      </c>
      <c r="F9" s="705" t="s">
        <v>395</v>
      </c>
      <c r="G9" s="706" t="s">
        <v>396</v>
      </c>
    </row>
    <row r="10" spans="1:12" x14ac:dyDescent="0.25">
      <c r="A10" s="1067">
        <v>1</v>
      </c>
      <c r="B10" s="720">
        <v>3101341215</v>
      </c>
      <c r="C10" s="720" t="s">
        <v>1091</v>
      </c>
      <c r="D10" s="707">
        <v>21</v>
      </c>
      <c r="E10" s="708">
        <v>391735677.23000002</v>
      </c>
      <c r="F10" s="1074">
        <v>3</v>
      </c>
      <c r="G10" s="708">
        <v>27600000</v>
      </c>
      <c r="H10" s="524"/>
      <c r="I10" s="524"/>
      <c r="J10" s="524"/>
      <c r="K10" s="524"/>
    </row>
    <row r="11" spans="1:12" x14ac:dyDescent="0.25">
      <c r="A11" s="555">
        <v>2</v>
      </c>
      <c r="B11" s="721">
        <v>3102871213</v>
      </c>
      <c r="C11" s="721" t="s">
        <v>1092</v>
      </c>
      <c r="D11" s="703"/>
      <c r="E11" s="709"/>
      <c r="F11" s="710">
        <v>6</v>
      </c>
      <c r="G11" s="709">
        <v>55693000</v>
      </c>
      <c r="H11" s="524"/>
      <c r="I11" s="524"/>
      <c r="J11" s="524"/>
      <c r="K11" s="524"/>
    </row>
    <row r="12" spans="1:12" x14ac:dyDescent="0.25">
      <c r="A12" s="555">
        <v>3</v>
      </c>
      <c r="B12" s="721">
        <v>3102809189</v>
      </c>
      <c r="C12" s="721" t="s">
        <v>1093</v>
      </c>
      <c r="D12" s="703">
        <v>2</v>
      </c>
      <c r="E12" s="709">
        <v>29260853.48</v>
      </c>
      <c r="F12" s="710">
        <v>37</v>
      </c>
      <c r="G12" s="709">
        <v>337681000</v>
      </c>
      <c r="H12" s="524"/>
      <c r="I12" s="524"/>
      <c r="J12" s="524"/>
      <c r="K12" s="524"/>
    </row>
    <row r="13" spans="1:12" x14ac:dyDescent="0.25">
      <c r="A13" s="555">
        <v>4</v>
      </c>
      <c r="B13" s="721">
        <v>3101804127</v>
      </c>
      <c r="C13" s="721" t="s">
        <v>1094</v>
      </c>
      <c r="D13" s="703"/>
      <c r="E13" s="709"/>
      <c r="F13" s="710">
        <v>11</v>
      </c>
      <c r="G13" s="709">
        <v>98982000</v>
      </c>
    </row>
    <row r="14" spans="1:12" x14ac:dyDescent="0.25">
      <c r="A14" s="555">
        <v>5</v>
      </c>
      <c r="B14" s="721">
        <v>3101719421</v>
      </c>
      <c r="C14" s="721" t="s">
        <v>687</v>
      </c>
      <c r="D14" s="703">
        <v>2</v>
      </c>
      <c r="E14" s="709">
        <v>50840206.899999999</v>
      </c>
      <c r="F14" s="710">
        <v>10</v>
      </c>
      <c r="G14" s="709">
        <v>89506000</v>
      </c>
    </row>
    <row r="15" spans="1:12" x14ac:dyDescent="0.25">
      <c r="A15" s="555">
        <v>6</v>
      </c>
      <c r="B15" s="721">
        <v>3101826802</v>
      </c>
      <c r="C15" s="721" t="s">
        <v>846</v>
      </c>
      <c r="D15" s="703"/>
      <c r="E15" s="709"/>
      <c r="F15" s="710">
        <v>49</v>
      </c>
      <c r="G15" s="709">
        <v>449835000</v>
      </c>
    </row>
    <row r="16" spans="1:12" x14ac:dyDescent="0.25">
      <c r="A16" s="555">
        <v>7</v>
      </c>
      <c r="B16" s="721">
        <v>3102576303</v>
      </c>
      <c r="C16" s="721" t="s">
        <v>530</v>
      </c>
      <c r="D16" s="703">
        <v>27</v>
      </c>
      <c r="E16" s="709">
        <v>509690826.26999998</v>
      </c>
      <c r="F16" s="710">
        <v>48</v>
      </c>
      <c r="G16" s="709">
        <v>449723000</v>
      </c>
    </row>
    <row r="17" spans="1:9" x14ac:dyDescent="0.25">
      <c r="A17" s="555">
        <v>8</v>
      </c>
      <c r="B17" s="721">
        <v>3101175521</v>
      </c>
      <c r="C17" s="721" t="s">
        <v>387</v>
      </c>
      <c r="D17" s="703">
        <v>14</v>
      </c>
      <c r="E17" s="709">
        <v>264538396.80000001</v>
      </c>
      <c r="F17" s="710">
        <v>106</v>
      </c>
      <c r="G17" s="709">
        <v>1019442000</v>
      </c>
    </row>
    <row r="18" spans="1:9" x14ac:dyDescent="0.25">
      <c r="A18" s="555">
        <v>9</v>
      </c>
      <c r="B18" s="721">
        <v>3101591858</v>
      </c>
      <c r="C18" s="721" t="s">
        <v>388</v>
      </c>
      <c r="D18" s="703">
        <v>11</v>
      </c>
      <c r="E18" s="709">
        <v>189064574.38</v>
      </c>
      <c r="F18" s="710">
        <v>78</v>
      </c>
      <c r="G18" s="709">
        <v>712536000</v>
      </c>
    </row>
    <row r="19" spans="1:9" x14ac:dyDescent="0.25">
      <c r="A19" s="555">
        <v>10</v>
      </c>
      <c r="B19" s="721">
        <v>3102341088</v>
      </c>
      <c r="C19" s="721" t="s">
        <v>1163</v>
      </c>
      <c r="D19" s="703">
        <v>3</v>
      </c>
      <c r="E19" s="709">
        <v>76917163.480000004</v>
      </c>
      <c r="F19" s="710"/>
      <c r="G19" s="709"/>
    </row>
    <row r="20" spans="1:9" x14ac:dyDescent="0.25">
      <c r="A20" s="555">
        <v>11</v>
      </c>
      <c r="B20" s="721">
        <v>3101568647</v>
      </c>
      <c r="C20" s="721" t="s">
        <v>628</v>
      </c>
      <c r="D20" s="703"/>
      <c r="E20" s="709"/>
      <c r="F20" s="710">
        <v>91</v>
      </c>
      <c r="G20" s="709">
        <v>853355000</v>
      </c>
    </row>
    <row r="21" spans="1:9" ht="24" customHeight="1" x14ac:dyDescent="0.25">
      <c r="A21" s="555">
        <v>12</v>
      </c>
      <c r="B21" s="721">
        <v>3101767487</v>
      </c>
      <c r="C21" s="721" t="s">
        <v>847</v>
      </c>
      <c r="D21" s="703">
        <v>1</v>
      </c>
      <c r="E21" s="709">
        <v>14299883.029999999</v>
      </c>
      <c r="F21" s="710">
        <v>99</v>
      </c>
      <c r="G21" s="709">
        <v>915726000</v>
      </c>
    </row>
    <row r="22" spans="1:9" ht="18" customHeight="1" x14ac:dyDescent="0.25">
      <c r="A22" s="555">
        <v>13</v>
      </c>
      <c r="B22" s="721">
        <v>3101371234</v>
      </c>
      <c r="C22" s="721" t="s">
        <v>848</v>
      </c>
      <c r="D22" s="703">
        <v>2</v>
      </c>
      <c r="E22" s="709">
        <v>32828956.739999998</v>
      </c>
      <c r="F22" s="710">
        <v>13</v>
      </c>
      <c r="G22" s="709">
        <v>116672000</v>
      </c>
      <c r="I22" s="518"/>
    </row>
    <row r="23" spans="1:9" x14ac:dyDescent="0.25">
      <c r="A23" s="555">
        <v>14</v>
      </c>
      <c r="B23" s="721">
        <v>3101763413</v>
      </c>
      <c r="C23" s="721" t="s">
        <v>490</v>
      </c>
      <c r="D23" s="703">
        <v>3</v>
      </c>
      <c r="E23" s="709">
        <v>49420070.390000001</v>
      </c>
      <c r="F23" s="710">
        <v>107</v>
      </c>
      <c r="G23" s="709">
        <v>979135000</v>
      </c>
    </row>
    <row r="24" spans="1:9" ht="15" customHeight="1" x14ac:dyDescent="0.25">
      <c r="A24" s="555">
        <v>15</v>
      </c>
      <c r="B24" s="721">
        <v>3101394373</v>
      </c>
      <c r="C24" s="721" t="s">
        <v>714</v>
      </c>
      <c r="D24" s="703">
        <v>6</v>
      </c>
      <c r="E24" s="709">
        <v>98501824.540000007</v>
      </c>
      <c r="F24" s="710">
        <v>185</v>
      </c>
      <c r="G24" s="709">
        <v>1759223000</v>
      </c>
    </row>
    <row r="25" spans="1:9" x14ac:dyDescent="0.25">
      <c r="A25" s="555">
        <v>16</v>
      </c>
      <c r="B25" s="721">
        <v>3102744886</v>
      </c>
      <c r="C25" s="721" t="s">
        <v>1164</v>
      </c>
      <c r="D25" s="703"/>
      <c r="E25" s="709"/>
      <c r="F25" s="710">
        <v>5</v>
      </c>
      <c r="G25" s="709">
        <v>46470000</v>
      </c>
    </row>
    <row r="26" spans="1:9" x14ac:dyDescent="0.25">
      <c r="A26" s="555">
        <v>17</v>
      </c>
      <c r="B26" s="721">
        <v>3102609294</v>
      </c>
      <c r="C26" s="721" t="s">
        <v>715</v>
      </c>
      <c r="D26" s="703">
        <v>18</v>
      </c>
      <c r="E26" s="709">
        <v>315069008.88</v>
      </c>
      <c r="F26" s="710">
        <v>2</v>
      </c>
      <c r="G26" s="709">
        <v>18567000</v>
      </c>
    </row>
    <row r="27" spans="1:9" ht="17.25" customHeight="1" x14ac:dyDescent="0.25">
      <c r="A27" s="555">
        <v>18</v>
      </c>
      <c r="B27" s="721">
        <v>3101759366</v>
      </c>
      <c r="C27" s="721" t="s">
        <v>1227</v>
      </c>
      <c r="D27" s="703"/>
      <c r="E27" s="709"/>
      <c r="F27" s="710">
        <v>4</v>
      </c>
      <c r="G27" s="709">
        <v>37160000</v>
      </c>
    </row>
    <row r="28" spans="1:9" x14ac:dyDescent="0.25">
      <c r="A28" s="555">
        <v>19</v>
      </c>
      <c r="B28" s="721">
        <v>3102655183</v>
      </c>
      <c r="C28" s="721" t="s">
        <v>849</v>
      </c>
      <c r="D28" s="703">
        <v>9</v>
      </c>
      <c r="E28" s="709">
        <v>136982868.55000001</v>
      </c>
      <c r="F28" s="710">
        <v>53</v>
      </c>
      <c r="G28" s="709">
        <v>507897000</v>
      </c>
    </row>
    <row r="29" spans="1:9" x14ac:dyDescent="0.25">
      <c r="A29" s="555">
        <v>20</v>
      </c>
      <c r="B29" s="721">
        <v>3102864606</v>
      </c>
      <c r="C29" s="721" t="s">
        <v>850</v>
      </c>
      <c r="D29" s="703">
        <v>20</v>
      </c>
      <c r="E29" s="709">
        <v>369529417.38999999</v>
      </c>
      <c r="F29" s="710">
        <v>70</v>
      </c>
      <c r="G29" s="709">
        <v>677140000</v>
      </c>
    </row>
    <row r="30" spans="1:9" x14ac:dyDescent="0.25">
      <c r="A30" s="555">
        <v>21</v>
      </c>
      <c r="B30" s="721">
        <v>3101104781</v>
      </c>
      <c r="C30" s="721" t="s">
        <v>1180</v>
      </c>
      <c r="D30" s="703"/>
      <c r="E30" s="709"/>
      <c r="F30" s="710">
        <v>3</v>
      </c>
      <c r="G30" s="709">
        <v>27900000</v>
      </c>
    </row>
    <row r="31" spans="1:9" x14ac:dyDescent="0.25">
      <c r="A31" s="555">
        <v>22</v>
      </c>
      <c r="B31" s="721">
        <v>3101347434</v>
      </c>
      <c r="C31" s="721" t="s">
        <v>1128</v>
      </c>
      <c r="D31" s="703"/>
      <c r="E31" s="709"/>
      <c r="F31" s="710">
        <v>1</v>
      </c>
      <c r="G31" s="709">
        <v>9300000</v>
      </c>
    </row>
    <row r="32" spans="1:9" x14ac:dyDescent="0.25">
      <c r="A32" s="555">
        <v>23</v>
      </c>
      <c r="B32" s="721">
        <v>3101730949</v>
      </c>
      <c r="C32" s="721" t="s">
        <v>716</v>
      </c>
      <c r="D32" s="703">
        <v>4</v>
      </c>
      <c r="E32" s="709">
        <v>72795198.319999993</v>
      </c>
      <c r="F32" s="710">
        <v>7</v>
      </c>
      <c r="G32" s="709">
        <v>63294000</v>
      </c>
    </row>
    <row r="33" spans="1:7" x14ac:dyDescent="0.25">
      <c r="A33" s="555">
        <v>24</v>
      </c>
      <c r="B33" s="721">
        <v>3101153634</v>
      </c>
      <c r="C33" s="555" t="s">
        <v>941</v>
      </c>
      <c r="D33" s="703"/>
      <c r="E33" s="709"/>
      <c r="F33" s="710">
        <v>1</v>
      </c>
      <c r="G33" s="709">
        <v>9300000</v>
      </c>
    </row>
    <row r="34" spans="1:7" x14ac:dyDescent="0.25">
      <c r="A34" s="555">
        <v>25</v>
      </c>
      <c r="B34" s="721">
        <v>3101070990</v>
      </c>
      <c r="C34" s="721" t="s">
        <v>1181</v>
      </c>
      <c r="D34" s="703">
        <v>44</v>
      </c>
      <c r="E34" s="709">
        <v>1710290709.4300001</v>
      </c>
      <c r="F34" s="710"/>
      <c r="G34" s="709"/>
    </row>
    <row r="35" spans="1:7" x14ac:dyDescent="0.25">
      <c r="A35" s="555">
        <v>26</v>
      </c>
      <c r="B35" s="721">
        <v>3101741695</v>
      </c>
      <c r="C35" s="721" t="s">
        <v>647</v>
      </c>
      <c r="D35" s="703">
        <v>3</v>
      </c>
      <c r="E35" s="709">
        <v>43003955.93</v>
      </c>
      <c r="F35" s="710">
        <v>176</v>
      </c>
      <c r="G35" s="709">
        <v>1637206000</v>
      </c>
    </row>
    <row r="36" spans="1:7" x14ac:dyDescent="0.25">
      <c r="A36" s="555">
        <v>27</v>
      </c>
      <c r="B36" s="721">
        <v>3101779871</v>
      </c>
      <c r="C36" s="721" t="s">
        <v>1047</v>
      </c>
      <c r="D36" s="703"/>
      <c r="E36" s="709"/>
      <c r="F36" s="710">
        <v>1</v>
      </c>
      <c r="G36" s="709">
        <v>9300000</v>
      </c>
    </row>
    <row r="37" spans="1:7" x14ac:dyDescent="0.25">
      <c r="A37" s="555">
        <v>28</v>
      </c>
      <c r="B37" s="721">
        <v>3101202954</v>
      </c>
      <c r="C37" s="721" t="s">
        <v>425</v>
      </c>
      <c r="D37" s="703">
        <v>48</v>
      </c>
      <c r="E37" s="709">
        <v>968249322.36000001</v>
      </c>
      <c r="F37" s="710">
        <v>22</v>
      </c>
      <c r="G37" s="709">
        <v>202312000</v>
      </c>
    </row>
    <row r="38" spans="1:7" x14ac:dyDescent="0.25">
      <c r="A38" s="555">
        <v>29</v>
      </c>
      <c r="B38" s="721">
        <v>3101760783</v>
      </c>
      <c r="C38" s="721" t="s">
        <v>851</v>
      </c>
      <c r="D38" s="703">
        <v>3</v>
      </c>
      <c r="E38" s="709">
        <v>64129328.549999997</v>
      </c>
      <c r="F38" s="710">
        <v>42</v>
      </c>
      <c r="G38" s="709">
        <v>384791000</v>
      </c>
    </row>
    <row r="39" spans="1:7" x14ac:dyDescent="0.25">
      <c r="A39" s="555">
        <v>30</v>
      </c>
      <c r="B39" s="721">
        <v>3101718436</v>
      </c>
      <c r="C39" s="721" t="s">
        <v>717</v>
      </c>
      <c r="D39" s="703">
        <v>8</v>
      </c>
      <c r="E39" s="709">
        <v>158352185.30000001</v>
      </c>
      <c r="F39" s="710">
        <v>2</v>
      </c>
      <c r="G39" s="709">
        <v>15441000</v>
      </c>
    </row>
    <row r="40" spans="1:7" x14ac:dyDescent="0.25">
      <c r="A40" s="555">
        <v>31</v>
      </c>
      <c r="B40" s="721">
        <v>3101740785</v>
      </c>
      <c r="C40" s="721" t="s">
        <v>1048</v>
      </c>
      <c r="D40" s="703">
        <v>9</v>
      </c>
      <c r="E40" s="709">
        <v>154005596.15000001</v>
      </c>
      <c r="F40" s="710"/>
      <c r="G40" s="709"/>
    </row>
    <row r="41" spans="1:7" x14ac:dyDescent="0.25">
      <c r="A41" s="555">
        <v>32</v>
      </c>
      <c r="B41" s="721">
        <v>3101148484</v>
      </c>
      <c r="C41" s="721" t="s">
        <v>538</v>
      </c>
      <c r="D41" s="703">
        <v>9</v>
      </c>
      <c r="E41" s="709">
        <v>156624330.38999999</v>
      </c>
      <c r="F41" s="710">
        <v>33</v>
      </c>
      <c r="G41" s="709">
        <v>307565000</v>
      </c>
    </row>
    <row r="42" spans="1:7" x14ac:dyDescent="0.25">
      <c r="A42" s="555">
        <v>33</v>
      </c>
      <c r="B42" s="721">
        <v>3101165658</v>
      </c>
      <c r="C42" s="721" t="s">
        <v>1095</v>
      </c>
      <c r="D42" s="703"/>
      <c r="E42" s="709"/>
      <c r="F42" s="710">
        <v>1</v>
      </c>
      <c r="G42" s="709">
        <v>9214000</v>
      </c>
    </row>
    <row r="43" spans="1:7" x14ac:dyDescent="0.25">
      <c r="A43" s="555">
        <v>34</v>
      </c>
      <c r="B43" s="721">
        <v>3101703253</v>
      </c>
      <c r="C43" s="721" t="s">
        <v>1182</v>
      </c>
      <c r="D43" s="703">
        <v>2</v>
      </c>
      <c r="E43" s="709">
        <v>42127655.810000002</v>
      </c>
      <c r="F43" s="710"/>
      <c r="G43" s="709"/>
    </row>
    <row r="44" spans="1:7" x14ac:dyDescent="0.25">
      <c r="A44" s="555">
        <v>35</v>
      </c>
      <c r="B44" s="721">
        <v>3101711041</v>
      </c>
      <c r="C44" s="721" t="s">
        <v>942</v>
      </c>
      <c r="D44" s="703"/>
      <c r="E44" s="709"/>
      <c r="F44" s="710">
        <v>1</v>
      </c>
      <c r="G44" s="709">
        <v>9293000</v>
      </c>
    </row>
    <row r="45" spans="1:7" x14ac:dyDescent="0.25">
      <c r="A45" s="555">
        <v>36</v>
      </c>
      <c r="B45" s="721">
        <v>3101062116</v>
      </c>
      <c r="C45" s="721" t="s">
        <v>606</v>
      </c>
      <c r="D45" s="703">
        <v>1</v>
      </c>
      <c r="E45" s="709">
        <v>21690924.789999999</v>
      </c>
      <c r="F45" s="710">
        <v>17</v>
      </c>
      <c r="G45" s="709">
        <v>165830000</v>
      </c>
    </row>
    <row r="46" spans="1:7" x14ac:dyDescent="0.25">
      <c r="A46" s="555">
        <v>37</v>
      </c>
      <c r="B46" s="721">
        <v>3101200102</v>
      </c>
      <c r="C46" s="721" t="s">
        <v>852</v>
      </c>
      <c r="D46" s="703">
        <v>6</v>
      </c>
      <c r="E46" s="709">
        <v>153218161.91</v>
      </c>
      <c r="F46" s="710"/>
      <c r="G46" s="709"/>
    </row>
    <row r="47" spans="1:7" x14ac:dyDescent="0.25">
      <c r="A47" s="555">
        <v>38</v>
      </c>
      <c r="B47" s="721">
        <v>3101754135</v>
      </c>
      <c r="C47" s="721" t="s">
        <v>610</v>
      </c>
      <c r="D47" s="703">
        <v>8</v>
      </c>
      <c r="E47" s="709">
        <v>138636425.06</v>
      </c>
      <c r="F47" s="710">
        <v>42</v>
      </c>
      <c r="G47" s="709">
        <v>423239000</v>
      </c>
    </row>
    <row r="48" spans="1:7" x14ac:dyDescent="0.25">
      <c r="A48" s="555">
        <v>39</v>
      </c>
      <c r="B48" s="721">
        <v>3102691937</v>
      </c>
      <c r="C48" s="721" t="s">
        <v>411</v>
      </c>
      <c r="D48" s="703">
        <v>12</v>
      </c>
      <c r="E48" s="709">
        <v>250845403.00999999</v>
      </c>
      <c r="F48" s="710">
        <v>99</v>
      </c>
      <c r="G48" s="709">
        <v>948440000</v>
      </c>
    </row>
    <row r="49" spans="1:7" x14ac:dyDescent="0.25">
      <c r="A49" s="555">
        <v>40</v>
      </c>
      <c r="B49" s="721">
        <v>3101642501</v>
      </c>
      <c r="C49" s="721" t="s">
        <v>438</v>
      </c>
      <c r="D49" s="703">
        <v>67</v>
      </c>
      <c r="E49" s="709">
        <v>1274600885.97</v>
      </c>
      <c r="F49" s="710">
        <v>124</v>
      </c>
      <c r="G49" s="709">
        <v>1154492000</v>
      </c>
    </row>
    <row r="50" spans="1:7" x14ac:dyDescent="0.25">
      <c r="A50" s="555">
        <v>41</v>
      </c>
      <c r="B50" s="721">
        <v>3101747225</v>
      </c>
      <c r="C50" s="721" t="s">
        <v>655</v>
      </c>
      <c r="D50" s="703">
        <v>16</v>
      </c>
      <c r="E50" s="709">
        <v>277938750.5</v>
      </c>
      <c r="F50" s="710">
        <v>338</v>
      </c>
      <c r="G50" s="709">
        <v>3140526000</v>
      </c>
    </row>
    <row r="51" spans="1:7" x14ac:dyDescent="0.25">
      <c r="A51" s="555">
        <v>42</v>
      </c>
      <c r="B51" s="721">
        <v>3101128551</v>
      </c>
      <c r="C51" s="721" t="s">
        <v>684</v>
      </c>
      <c r="D51" s="703">
        <v>1</v>
      </c>
      <c r="E51" s="709">
        <v>21123762.609999999</v>
      </c>
      <c r="F51" s="710">
        <v>7</v>
      </c>
      <c r="G51" s="709">
        <v>67740000</v>
      </c>
    </row>
    <row r="52" spans="1:7" x14ac:dyDescent="0.25">
      <c r="A52" s="555">
        <v>43</v>
      </c>
      <c r="B52" s="721">
        <v>3101372910</v>
      </c>
      <c r="C52" s="721" t="s">
        <v>505</v>
      </c>
      <c r="D52" s="703">
        <v>102</v>
      </c>
      <c r="E52" s="709">
        <v>2503576918.6900001</v>
      </c>
      <c r="F52" s="710">
        <v>61</v>
      </c>
      <c r="G52" s="709">
        <v>583072000</v>
      </c>
    </row>
    <row r="53" spans="1:7" ht="12.75" customHeight="1" x14ac:dyDescent="0.25">
      <c r="A53" s="555">
        <v>44</v>
      </c>
      <c r="B53" s="721">
        <v>3101536348</v>
      </c>
      <c r="C53" s="721" t="s">
        <v>984</v>
      </c>
      <c r="D53" s="703">
        <v>7</v>
      </c>
      <c r="E53" s="709">
        <v>132598538.98999999</v>
      </c>
      <c r="F53" s="710">
        <v>9</v>
      </c>
      <c r="G53" s="709">
        <v>83378000</v>
      </c>
    </row>
    <row r="54" spans="1:7" x14ac:dyDescent="0.25">
      <c r="A54" s="555">
        <v>45</v>
      </c>
      <c r="B54" s="721">
        <v>3101691391</v>
      </c>
      <c r="C54" s="721" t="s">
        <v>853</v>
      </c>
      <c r="D54" s="703"/>
      <c r="E54" s="709"/>
      <c r="F54" s="710">
        <v>5</v>
      </c>
      <c r="G54" s="709">
        <v>51038000</v>
      </c>
    </row>
    <row r="55" spans="1:7" x14ac:dyDescent="0.25">
      <c r="A55" s="555">
        <v>46</v>
      </c>
      <c r="B55" s="721">
        <v>3102859804</v>
      </c>
      <c r="C55" s="721" t="s">
        <v>854</v>
      </c>
      <c r="D55" s="703">
        <v>9</v>
      </c>
      <c r="E55" s="709">
        <v>164094311.06999999</v>
      </c>
      <c r="F55" s="710">
        <v>30</v>
      </c>
      <c r="G55" s="709">
        <v>280351000</v>
      </c>
    </row>
    <row r="56" spans="1:7" x14ac:dyDescent="0.25">
      <c r="A56" s="555">
        <v>47</v>
      </c>
      <c r="B56" s="721">
        <v>3101797544</v>
      </c>
      <c r="C56" s="721" t="s">
        <v>943</v>
      </c>
      <c r="D56" s="703"/>
      <c r="E56" s="709"/>
      <c r="F56" s="710">
        <v>9</v>
      </c>
      <c r="G56" s="709">
        <v>77643000</v>
      </c>
    </row>
    <row r="57" spans="1:7" ht="30" x14ac:dyDescent="0.25">
      <c r="A57" s="555">
        <v>48</v>
      </c>
      <c r="B57" s="721">
        <v>3102688498</v>
      </c>
      <c r="C57" s="721" t="s">
        <v>855</v>
      </c>
      <c r="D57" s="703">
        <v>2</v>
      </c>
      <c r="E57" s="709">
        <v>60895168.920000002</v>
      </c>
      <c r="F57" s="710"/>
      <c r="G57" s="709"/>
    </row>
    <row r="58" spans="1:7" x14ac:dyDescent="0.25">
      <c r="A58" s="555">
        <v>49</v>
      </c>
      <c r="B58" s="721">
        <v>3102212149</v>
      </c>
      <c r="C58" s="721" t="s">
        <v>856</v>
      </c>
      <c r="D58" s="703">
        <v>7</v>
      </c>
      <c r="E58" s="709">
        <v>214653673.16</v>
      </c>
      <c r="F58" s="710">
        <v>1</v>
      </c>
      <c r="G58" s="709">
        <v>7280000</v>
      </c>
    </row>
    <row r="59" spans="1:7" x14ac:dyDescent="0.25">
      <c r="A59" s="555">
        <v>50</v>
      </c>
      <c r="B59" s="721">
        <v>3101599518</v>
      </c>
      <c r="C59" s="721" t="s">
        <v>565</v>
      </c>
      <c r="D59" s="703">
        <v>26</v>
      </c>
      <c r="E59" s="709">
        <v>518207352.36000001</v>
      </c>
      <c r="F59" s="710">
        <v>11</v>
      </c>
      <c r="G59" s="709">
        <v>101876000</v>
      </c>
    </row>
    <row r="60" spans="1:7" x14ac:dyDescent="0.25">
      <c r="A60" s="555">
        <v>51</v>
      </c>
      <c r="B60" s="721">
        <v>3101652919</v>
      </c>
      <c r="C60" s="721" t="s">
        <v>629</v>
      </c>
      <c r="D60" s="703">
        <v>31</v>
      </c>
      <c r="E60" s="709">
        <v>585655229.33000004</v>
      </c>
      <c r="F60" s="710">
        <v>7</v>
      </c>
      <c r="G60" s="709">
        <v>61316000</v>
      </c>
    </row>
    <row r="61" spans="1:7" x14ac:dyDescent="0.25">
      <c r="A61" s="555">
        <v>52</v>
      </c>
      <c r="B61" s="721">
        <v>3101797005</v>
      </c>
      <c r="C61" s="721" t="s">
        <v>718</v>
      </c>
      <c r="D61" s="703">
        <v>1</v>
      </c>
      <c r="E61" s="709">
        <v>16882406.199999999</v>
      </c>
      <c r="F61" s="710">
        <v>8</v>
      </c>
      <c r="G61" s="709">
        <v>74163000</v>
      </c>
    </row>
    <row r="62" spans="1:7" x14ac:dyDescent="0.25">
      <c r="A62" s="555">
        <v>53</v>
      </c>
      <c r="B62" s="721">
        <v>3101797709</v>
      </c>
      <c r="C62" s="721" t="s">
        <v>857</v>
      </c>
      <c r="D62" s="703">
        <v>14</v>
      </c>
      <c r="E62" s="709">
        <v>257106636.87</v>
      </c>
      <c r="F62" s="710">
        <v>82</v>
      </c>
      <c r="G62" s="709">
        <v>749133000</v>
      </c>
    </row>
    <row r="63" spans="1:7" x14ac:dyDescent="0.25">
      <c r="A63" s="555">
        <v>54</v>
      </c>
      <c r="B63" s="721">
        <v>3101744813</v>
      </c>
      <c r="C63" s="721" t="s">
        <v>466</v>
      </c>
      <c r="D63" s="703">
        <v>4</v>
      </c>
      <c r="E63" s="709">
        <v>56945049.780000001</v>
      </c>
      <c r="F63" s="710">
        <v>53</v>
      </c>
      <c r="G63" s="709">
        <v>487055000</v>
      </c>
    </row>
    <row r="64" spans="1:7" x14ac:dyDescent="0.25">
      <c r="A64" s="555">
        <v>55</v>
      </c>
      <c r="B64" s="721">
        <v>3101623984</v>
      </c>
      <c r="C64" s="721" t="s">
        <v>858</v>
      </c>
      <c r="D64" s="703">
        <v>11</v>
      </c>
      <c r="E64" s="709">
        <v>207676352.68000001</v>
      </c>
      <c r="F64" s="710">
        <v>12</v>
      </c>
      <c r="G64" s="709">
        <v>107541000</v>
      </c>
    </row>
    <row r="65" spans="1:7" ht="17.25" customHeight="1" x14ac:dyDescent="0.25">
      <c r="A65" s="555">
        <v>56</v>
      </c>
      <c r="B65" s="721">
        <v>3101642728</v>
      </c>
      <c r="C65" s="721" t="s">
        <v>494</v>
      </c>
      <c r="D65" s="703">
        <v>60</v>
      </c>
      <c r="E65" s="709">
        <v>1150820098.1700001</v>
      </c>
      <c r="F65" s="710">
        <v>78</v>
      </c>
      <c r="G65" s="709">
        <v>754968000</v>
      </c>
    </row>
    <row r="66" spans="1:7" x14ac:dyDescent="0.25">
      <c r="A66" s="555">
        <v>57</v>
      </c>
      <c r="B66" s="721">
        <v>3101724216</v>
      </c>
      <c r="C66" s="721" t="s">
        <v>944</v>
      </c>
      <c r="D66" s="703"/>
      <c r="E66" s="709"/>
      <c r="F66" s="710">
        <v>123</v>
      </c>
      <c r="G66" s="709">
        <v>1158397000</v>
      </c>
    </row>
    <row r="67" spans="1:7" x14ac:dyDescent="0.25">
      <c r="A67" s="555">
        <v>58</v>
      </c>
      <c r="B67" s="721">
        <v>3101622312</v>
      </c>
      <c r="C67" s="721" t="s">
        <v>859</v>
      </c>
      <c r="D67" s="703">
        <v>2</v>
      </c>
      <c r="E67" s="709">
        <v>26318003.149999999</v>
      </c>
      <c r="F67" s="710">
        <v>9</v>
      </c>
      <c r="G67" s="709">
        <v>81508000</v>
      </c>
    </row>
    <row r="68" spans="1:7" x14ac:dyDescent="0.25">
      <c r="A68" s="555">
        <v>59</v>
      </c>
      <c r="B68" s="721">
        <v>3101708329</v>
      </c>
      <c r="C68" s="721" t="s">
        <v>656</v>
      </c>
      <c r="D68" s="703">
        <v>17</v>
      </c>
      <c r="E68" s="709">
        <v>328754289.19999999</v>
      </c>
      <c r="F68" s="710">
        <v>66</v>
      </c>
      <c r="G68" s="709">
        <v>619305000</v>
      </c>
    </row>
    <row r="69" spans="1:7" x14ac:dyDescent="0.25">
      <c r="A69" s="555">
        <v>60</v>
      </c>
      <c r="B69" s="721">
        <v>3101573408</v>
      </c>
      <c r="C69" s="721" t="s">
        <v>495</v>
      </c>
      <c r="D69" s="703">
        <v>79</v>
      </c>
      <c r="E69" s="709">
        <v>1282665372.1600001</v>
      </c>
      <c r="F69" s="710">
        <v>97</v>
      </c>
      <c r="G69" s="709">
        <v>979316000</v>
      </c>
    </row>
    <row r="70" spans="1:7" x14ac:dyDescent="0.25">
      <c r="A70" s="555">
        <v>61</v>
      </c>
      <c r="B70" s="721">
        <v>3101722961</v>
      </c>
      <c r="C70" s="721" t="s">
        <v>479</v>
      </c>
      <c r="D70" s="703">
        <v>3</v>
      </c>
      <c r="E70" s="709">
        <v>53663582.329999998</v>
      </c>
      <c r="F70" s="710">
        <v>143</v>
      </c>
      <c r="G70" s="709">
        <v>1377831000</v>
      </c>
    </row>
    <row r="71" spans="1:7" x14ac:dyDescent="0.25">
      <c r="A71" s="555">
        <v>62</v>
      </c>
      <c r="B71" s="721">
        <v>3101881484</v>
      </c>
      <c r="C71" s="721" t="s">
        <v>1096</v>
      </c>
      <c r="D71" s="703"/>
      <c r="E71" s="709"/>
      <c r="F71" s="710">
        <v>85</v>
      </c>
      <c r="G71" s="709">
        <v>821852000</v>
      </c>
    </row>
    <row r="72" spans="1:7" x14ac:dyDescent="0.25">
      <c r="A72" s="555">
        <v>63</v>
      </c>
      <c r="B72" s="721">
        <v>3102686966</v>
      </c>
      <c r="C72" s="721" t="s">
        <v>566</v>
      </c>
      <c r="D72" s="703">
        <v>9</v>
      </c>
      <c r="E72" s="709">
        <v>162765062.56</v>
      </c>
      <c r="F72" s="710">
        <v>103</v>
      </c>
      <c r="G72" s="709">
        <v>956957000</v>
      </c>
    </row>
    <row r="73" spans="1:7" x14ac:dyDescent="0.25">
      <c r="A73" s="555">
        <v>64</v>
      </c>
      <c r="B73" s="721">
        <v>3101606820</v>
      </c>
      <c r="C73" s="721" t="s">
        <v>719</v>
      </c>
      <c r="D73" s="703"/>
      <c r="E73" s="709"/>
      <c r="F73" s="710">
        <v>3</v>
      </c>
      <c r="G73" s="709">
        <v>26819000</v>
      </c>
    </row>
    <row r="74" spans="1:7" ht="15.75" customHeight="1" x14ac:dyDescent="0.25">
      <c r="A74" s="555">
        <v>65</v>
      </c>
      <c r="B74" s="721">
        <v>3101903823</v>
      </c>
      <c r="C74" s="721" t="s">
        <v>1129</v>
      </c>
      <c r="D74" s="703">
        <v>4</v>
      </c>
      <c r="E74" s="709">
        <v>84690997.609999999</v>
      </c>
      <c r="F74" s="710">
        <v>4</v>
      </c>
      <c r="G74" s="709">
        <v>37108000</v>
      </c>
    </row>
    <row r="75" spans="1:7" x14ac:dyDescent="0.25">
      <c r="A75" s="555">
        <v>66</v>
      </c>
      <c r="B75" s="721">
        <v>3101765648</v>
      </c>
      <c r="C75" s="721" t="s">
        <v>720</v>
      </c>
      <c r="D75" s="703">
        <v>14</v>
      </c>
      <c r="E75" s="709">
        <v>247694038.56999999</v>
      </c>
      <c r="F75" s="710">
        <v>12</v>
      </c>
      <c r="G75" s="709">
        <v>119022000</v>
      </c>
    </row>
    <row r="76" spans="1:7" x14ac:dyDescent="0.25">
      <c r="A76" s="555">
        <v>67</v>
      </c>
      <c r="B76" s="721">
        <v>3101741746</v>
      </c>
      <c r="C76" s="721" t="s">
        <v>607</v>
      </c>
      <c r="D76" s="703">
        <v>13</v>
      </c>
      <c r="E76" s="709">
        <v>258311853.96000001</v>
      </c>
      <c r="F76" s="710">
        <v>17</v>
      </c>
      <c r="G76" s="709">
        <v>153715000</v>
      </c>
    </row>
    <row r="77" spans="1:7" x14ac:dyDescent="0.25">
      <c r="A77" s="555">
        <v>68</v>
      </c>
      <c r="B77" s="721">
        <v>3102678475</v>
      </c>
      <c r="C77" s="721" t="s">
        <v>985</v>
      </c>
      <c r="D77" s="703">
        <v>3</v>
      </c>
      <c r="E77" s="709">
        <v>50260596.710000001</v>
      </c>
      <c r="F77" s="710">
        <v>1</v>
      </c>
      <c r="G77" s="709">
        <v>13950000</v>
      </c>
    </row>
    <row r="78" spans="1:7" x14ac:dyDescent="0.25">
      <c r="A78" s="555">
        <v>69</v>
      </c>
      <c r="B78" s="721">
        <v>3101301781</v>
      </c>
      <c r="C78" s="721" t="s">
        <v>657</v>
      </c>
      <c r="D78" s="703">
        <v>22</v>
      </c>
      <c r="E78" s="709">
        <v>407401053.61000001</v>
      </c>
      <c r="F78" s="710">
        <v>2</v>
      </c>
      <c r="G78" s="709">
        <v>18534000</v>
      </c>
    </row>
    <row r="79" spans="1:7" x14ac:dyDescent="0.25">
      <c r="A79" s="555">
        <v>70</v>
      </c>
      <c r="B79" s="721">
        <v>3101749981</v>
      </c>
      <c r="C79" s="721" t="s">
        <v>721</v>
      </c>
      <c r="D79" s="703">
        <v>1</v>
      </c>
      <c r="E79" s="709">
        <v>20993955.399999999</v>
      </c>
      <c r="F79" s="710"/>
      <c r="G79" s="709"/>
    </row>
    <row r="80" spans="1:7" x14ac:dyDescent="0.25">
      <c r="A80" s="555">
        <v>71</v>
      </c>
      <c r="B80" s="721">
        <v>3101693169</v>
      </c>
      <c r="C80" s="721" t="s">
        <v>860</v>
      </c>
      <c r="D80" s="703">
        <v>20</v>
      </c>
      <c r="E80" s="709">
        <v>450763977.00999999</v>
      </c>
      <c r="F80" s="710">
        <v>118</v>
      </c>
      <c r="G80" s="709">
        <v>1217135000</v>
      </c>
    </row>
    <row r="81" spans="1:7" x14ac:dyDescent="0.25">
      <c r="A81" s="555">
        <v>72</v>
      </c>
      <c r="B81" s="721">
        <v>3101629367</v>
      </c>
      <c r="C81" s="721" t="s">
        <v>658</v>
      </c>
      <c r="D81" s="703">
        <v>27</v>
      </c>
      <c r="E81" s="709">
        <v>452617080.33999997</v>
      </c>
      <c r="F81" s="710">
        <v>8</v>
      </c>
      <c r="G81" s="709">
        <v>73607000</v>
      </c>
    </row>
    <row r="82" spans="1:7" x14ac:dyDescent="0.25">
      <c r="A82" s="555">
        <v>73</v>
      </c>
      <c r="B82" s="721">
        <v>3101531476</v>
      </c>
      <c r="C82" s="721" t="s">
        <v>722</v>
      </c>
      <c r="D82" s="703">
        <v>8</v>
      </c>
      <c r="E82" s="709">
        <v>178284064.02000001</v>
      </c>
      <c r="F82" s="710">
        <v>12</v>
      </c>
      <c r="G82" s="709">
        <v>113416000</v>
      </c>
    </row>
    <row r="83" spans="1:7" x14ac:dyDescent="0.25">
      <c r="A83" s="555">
        <v>74</v>
      </c>
      <c r="B83" s="721">
        <v>3101744640</v>
      </c>
      <c r="C83" s="721" t="s">
        <v>861</v>
      </c>
      <c r="D83" s="703">
        <v>2</v>
      </c>
      <c r="E83" s="709">
        <v>36239191.899999999</v>
      </c>
      <c r="F83" s="710">
        <v>1</v>
      </c>
      <c r="G83" s="709">
        <v>9300000</v>
      </c>
    </row>
    <row r="84" spans="1:7" ht="30" x14ac:dyDescent="0.25">
      <c r="A84" s="555">
        <v>75</v>
      </c>
      <c r="B84" s="721">
        <v>3101800747</v>
      </c>
      <c r="C84" s="721" t="s">
        <v>1097</v>
      </c>
      <c r="D84" s="703">
        <v>1</v>
      </c>
      <c r="E84" s="709">
        <v>14186931.859999999</v>
      </c>
      <c r="F84" s="710">
        <v>4</v>
      </c>
      <c r="G84" s="709">
        <v>46500000</v>
      </c>
    </row>
    <row r="85" spans="1:7" x14ac:dyDescent="0.25">
      <c r="A85" s="555">
        <v>76</v>
      </c>
      <c r="B85" s="721">
        <v>3101332999</v>
      </c>
      <c r="C85" s="721" t="s">
        <v>723</v>
      </c>
      <c r="D85" s="703">
        <v>368</v>
      </c>
      <c r="E85" s="709">
        <v>14031799606.65</v>
      </c>
      <c r="F85" s="710">
        <v>1</v>
      </c>
      <c r="G85" s="709">
        <v>6314000</v>
      </c>
    </row>
    <row r="86" spans="1:7" ht="15.75" customHeight="1" x14ac:dyDescent="0.25">
      <c r="A86" s="555">
        <v>77</v>
      </c>
      <c r="B86" s="721">
        <v>3101433629</v>
      </c>
      <c r="C86" s="721" t="s">
        <v>986</v>
      </c>
      <c r="D86" s="703"/>
      <c r="E86" s="709"/>
      <c r="F86" s="710">
        <v>3</v>
      </c>
      <c r="G86" s="709">
        <v>27834000</v>
      </c>
    </row>
    <row r="87" spans="1:7" x14ac:dyDescent="0.25">
      <c r="A87" s="555">
        <v>78</v>
      </c>
      <c r="B87" s="721">
        <v>3004045121</v>
      </c>
      <c r="C87" s="721" t="s">
        <v>630</v>
      </c>
      <c r="D87" s="703">
        <v>8</v>
      </c>
      <c r="E87" s="709">
        <v>135847760.69999999</v>
      </c>
      <c r="F87" s="710">
        <v>185</v>
      </c>
      <c r="G87" s="709">
        <v>1737280000</v>
      </c>
    </row>
    <row r="88" spans="1:7" x14ac:dyDescent="0.25">
      <c r="A88" s="555">
        <v>79</v>
      </c>
      <c r="B88" s="721">
        <v>3101521180</v>
      </c>
      <c r="C88" s="721" t="s">
        <v>426</v>
      </c>
      <c r="D88" s="703"/>
      <c r="E88" s="709"/>
      <c r="F88" s="710">
        <v>17</v>
      </c>
      <c r="G88" s="709">
        <v>154589000</v>
      </c>
    </row>
    <row r="89" spans="1:7" x14ac:dyDescent="0.25">
      <c r="A89" s="555">
        <v>80</v>
      </c>
      <c r="B89" s="721">
        <v>3101913733</v>
      </c>
      <c r="C89" s="721" t="s">
        <v>1228</v>
      </c>
      <c r="D89" s="703"/>
      <c r="E89" s="709"/>
      <c r="F89" s="710">
        <v>7</v>
      </c>
      <c r="G89" s="709">
        <v>64988000</v>
      </c>
    </row>
    <row r="90" spans="1:7" x14ac:dyDescent="0.25">
      <c r="A90" s="555">
        <v>81</v>
      </c>
      <c r="B90" s="721">
        <v>3102760191</v>
      </c>
      <c r="C90" s="721" t="s">
        <v>480</v>
      </c>
      <c r="D90" s="703">
        <v>23</v>
      </c>
      <c r="E90" s="709">
        <v>441170340.99000001</v>
      </c>
      <c r="F90" s="710">
        <v>22</v>
      </c>
      <c r="G90" s="709">
        <v>203533000</v>
      </c>
    </row>
    <row r="91" spans="1:7" x14ac:dyDescent="0.25">
      <c r="A91" s="555">
        <v>82</v>
      </c>
      <c r="B91" s="721">
        <v>3102552437</v>
      </c>
      <c r="C91" s="721" t="s">
        <v>724</v>
      </c>
      <c r="D91" s="703">
        <v>2</v>
      </c>
      <c r="E91" s="709">
        <v>28639320.07</v>
      </c>
      <c r="F91" s="710">
        <v>31</v>
      </c>
      <c r="G91" s="709">
        <v>269410000</v>
      </c>
    </row>
    <row r="92" spans="1:7" x14ac:dyDescent="0.25">
      <c r="A92" s="555">
        <v>83</v>
      </c>
      <c r="B92" s="721">
        <v>3102670041</v>
      </c>
      <c r="C92" s="721" t="s">
        <v>1183</v>
      </c>
      <c r="D92" s="703">
        <v>42</v>
      </c>
      <c r="E92" s="709">
        <v>681856673.26999998</v>
      </c>
      <c r="F92" s="710"/>
      <c r="G92" s="709"/>
    </row>
    <row r="93" spans="1:7" x14ac:dyDescent="0.25">
      <c r="A93" s="555">
        <v>84</v>
      </c>
      <c r="B93" s="721">
        <v>3101708932</v>
      </c>
      <c r="C93" s="721" t="s">
        <v>496</v>
      </c>
      <c r="D93" s="703">
        <v>2</v>
      </c>
      <c r="E93" s="709">
        <v>27277875.469999999</v>
      </c>
      <c r="F93" s="710">
        <v>12</v>
      </c>
      <c r="G93" s="709">
        <v>110205000</v>
      </c>
    </row>
    <row r="94" spans="1:7" x14ac:dyDescent="0.25">
      <c r="A94" s="555">
        <v>85</v>
      </c>
      <c r="B94" s="721">
        <v>3101316778</v>
      </c>
      <c r="C94" s="721" t="s">
        <v>862</v>
      </c>
      <c r="D94" s="703">
        <v>5</v>
      </c>
      <c r="E94" s="709">
        <v>93497175.730000004</v>
      </c>
      <c r="F94" s="710">
        <v>1</v>
      </c>
      <c r="G94" s="709">
        <v>9254000</v>
      </c>
    </row>
    <row r="95" spans="1:7" x14ac:dyDescent="0.25">
      <c r="A95" s="555">
        <v>86</v>
      </c>
      <c r="B95" s="721">
        <v>3101716758</v>
      </c>
      <c r="C95" s="721" t="s">
        <v>648</v>
      </c>
      <c r="D95" s="703">
        <v>15</v>
      </c>
      <c r="E95" s="709">
        <v>266198593.27000001</v>
      </c>
      <c r="F95" s="710">
        <v>46</v>
      </c>
      <c r="G95" s="709">
        <v>413378000</v>
      </c>
    </row>
    <row r="96" spans="1:7" x14ac:dyDescent="0.25">
      <c r="A96" s="555">
        <v>87</v>
      </c>
      <c r="B96" s="721">
        <v>3101685505</v>
      </c>
      <c r="C96" s="721" t="s">
        <v>663</v>
      </c>
      <c r="D96" s="703">
        <v>31</v>
      </c>
      <c r="E96" s="709">
        <v>620346754.90999997</v>
      </c>
      <c r="F96" s="710">
        <v>16</v>
      </c>
      <c r="G96" s="709">
        <v>157215000</v>
      </c>
    </row>
    <row r="97" spans="1:7" x14ac:dyDescent="0.25">
      <c r="A97" s="555">
        <v>88</v>
      </c>
      <c r="B97" s="721">
        <v>3101882868</v>
      </c>
      <c r="C97" s="721" t="s">
        <v>863</v>
      </c>
      <c r="D97" s="703">
        <v>12</v>
      </c>
      <c r="E97" s="709">
        <v>248217554.96000001</v>
      </c>
      <c r="F97" s="710">
        <v>118</v>
      </c>
      <c r="G97" s="709">
        <v>1128151000</v>
      </c>
    </row>
    <row r="98" spans="1:7" x14ac:dyDescent="0.25">
      <c r="A98" s="555">
        <v>89</v>
      </c>
      <c r="B98" s="721">
        <v>3101260725</v>
      </c>
      <c r="C98" s="721" t="s">
        <v>497</v>
      </c>
      <c r="D98" s="703">
        <v>3</v>
      </c>
      <c r="E98" s="709">
        <v>46721312.909999996</v>
      </c>
      <c r="F98" s="710">
        <v>33</v>
      </c>
      <c r="G98" s="709">
        <v>319882000</v>
      </c>
    </row>
    <row r="99" spans="1:7" x14ac:dyDescent="0.25">
      <c r="A99" s="555">
        <v>90</v>
      </c>
      <c r="B99" s="721">
        <v>3101744097</v>
      </c>
      <c r="C99" s="721" t="s">
        <v>864</v>
      </c>
      <c r="D99" s="703">
        <v>1</v>
      </c>
      <c r="E99" s="709">
        <v>12999333.210000001</v>
      </c>
      <c r="F99" s="710">
        <v>63</v>
      </c>
      <c r="G99" s="709">
        <v>591903000</v>
      </c>
    </row>
    <row r="100" spans="1:7" x14ac:dyDescent="0.25">
      <c r="A100" s="555">
        <v>91</v>
      </c>
      <c r="B100" s="721">
        <v>3101717924</v>
      </c>
      <c r="C100" s="721" t="s">
        <v>725</v>
      </c>
      <c r="D100" s="703"/>
      <c r="E100" s="709"/>
      <c r="F100" s="710">
        <v>3</v>
      </c>
      <c r="G100" s="709">
        <v>32491000</v>
      </c>
    </row>
    <row r="101" spans="1:7" x14ac:dyDescent="0.25">
      <c r="A101" s="555">
        <v>92</v>
      </c>
      <c r="B101" s="721">
        <v>3101705874</v>
      </c>
      <c r="C101" s="721" t="s">
        <v>865</v>
      </c>
      <c r="D101" s="703">
        <v>8</v>
      </c>
      <c r="E101" s="709">
        <v>138265343.90000001</v>
      </c>
      <c r="F101" s="710"/>
      <c r="G101" s="709"/>
    </row>
    <row r="102" spans="1:7" x14ac:dyDescent="0.25">
      <c r="A102" s="555">
        <v>93</v>
      </c>
      <c r="B102" s="721">
        <v>3101913513</v>
      </c>
      <c r="C102" s="722" t="s">
        <v>1130</v>
      </c>
      <c r="D102" s="711"/>
      <c r="E102" s="709"/>
      <c r="F102" s="712">
        <v>24</v>
      </c>
      <c r="G102" s="713">
        <v>230929000</v>
      </c>
    </row>
    <row r="103" spans="1:7" x14ac:dyDescent="0.25">
      <c r="A103" s="555">
        <v>94</v>
      </c>
      <c r="B103" s="721">
        <v>3102708602</v>
      </c>
      <c r="C103" s="722" t="s">
        <v>866</v>
      </c>
      <c r="D103" s="711">
        <v>4</v>
      </c>
      <c r="E103" s="709">
        <v>55803684.619999997</v>
      </c>
      <c r="F103" s="712">
        <v>134</v>
      </c>
      <c r="G103" s="713">
        <v>1280071000</v>
      </c>
    </row>
    <row r="104" spans="1:7" x14ac:dyDescent="0.25">
      <c r="A104" s="555">
        <v>95</v>
      </c>
      <c r="B104" s="721">
        <v>3101266273</v>
      </c>
      <c r="C104" s="723" t="s">
        <v>608</v>
      </c>
      <c r="D104" s="714">
        <v>154</v>
      </c>
      <c r="E104" s="709">
        <v>4778047441.6099997</v>
      </c>
      <c r="F104" s="715"/>
      <c r="G104" s="716"/>
    </row>
    <row r="105" spans="1:7" x14ac:dyDescent="0.25">
      <c r="A105" s="555">
        <v>96</v>
      </c>
      <c r="B105" s="721">
        <v>3101615429</v>
      </c>
      <c r="C105" s="723" t="s">
        <v>506</v>
      </c>
      <c r="D105" s="714">
        <v>2</v>
      </c>
      <c r="E105" s="709">
        <v>34591426.799999997</v>
      </c>
      <c r="F105" s="715">
        <v>16</v>
      </c>
      <c r="G105" s="716">
        <v>158778000</v>
      </c>
    </row>
    <row r="106" spans="1:7" x14ac:dyDescent="0.25">
      <c r="A106" s="555">
        <v>97</v>
      </c>
      <c r="B106" s="721">
        <v>3101714875</v>
      </c>
      <c r="C106" s="723" t="s">
        <v>987</v>
      </c>
      <c r="D106" s="714">
        <v>2</v>
      </c>
      <c r="E106" s="709">
        <v>34224507.130000003</v>
      </c>
      <c r="F106" s="715">
        <v>2</v>
      </c>
      <c r="G106" s="716">
        <v>18217000</v>
      </c>
    </row>
    <row r="107" spans="1:7" x14ac:dyDescent="0.25">
      <c r="A107" s="555">
        <v>98</v>
      </c>
      <c r="B107" s="721">
        <v>3101747602</v>
      </c>
      <c r="C107" s="723" t="s">
        <v>649</v>
      </c>
      <c r="D107" s="714">
        <v>2</v>
      </c>
      <c r="E107" s="709">
        <v>30988555.780000001</v>
      </c>
      <c r="F107" s="715">
        <v>17</v>
      </c>
      <c r="G107" s="716">
        <v>154564000</v>
      </c>
    </row>
    <row r="108" spans="1:7" x14ac:dyDescent="0.25">
      <c r="A108" s="555">
        <v>99</v>
      </c>
      <c r="B108" s="721">
        <v>3101261596</v>
      </c>
      <c r="C108" s="723" t="s">
        <v>699</v>
      </c>
      <c r="D108" s="714">
        <v>1</v>
      </c>
      <c r="E108" s="709">
        <v>19780643.710000001</v>
      </c>
      <c r="F108" s="715">
        <v>1</v>
      </c>
      <c r="G108" s="716">
        <v>9241000</v>
      </c>
    </row>
    <row r="109" spans="1:7" x14ac:dyDescent="0.25">
      <c r="A109" s="555">
        <v>100</v>
      </c>
      <c r="B109" s="721">
        <v>3101742851</v>
      </c>
      <c r="C109" s="723" t="s">
        <v>389</v>
      </c>
      <c r="D109" s="714">
        <v>5</v>
      </c>
      <c r="E109" s="709">
        <v>67132374.599999994</v>
      </c>
      <c r="F109" s="715">
        <v>74</v>
      </c>
      <c r="G109" s="716">
        <v>687956000</v>
      </c>
    </row>
    <row r="110" spans="1:7" x14ac:dyDescent="0.25">
      <c r="A110" s="555">
        <v>101</v>
      </c>
      <c r="B110" s="941">
        <v>3101436201</v>
      </c>
      <c r="C110" s="724" t="s">
        <v>867</v>
      </c>
      <c r="D110" s="717"/>
      <c r="E110" s="718"/>
      <c r="F110" s="719">
        <v>1</v>
      </c>
      <c r="G110" s="718">
        <v>8480000</v>
      </c>
    </row>
    <row r="111" spans="1:7" x14ac:dyDescent="0.25">
      <c r="A111" s="555">
        <v>102</v>
      </c>
      <c r="B111" s="941">
        <v>3102709145</v>
      </c>
      <c r="C111" s="724" t="s">
        <v>726</v>
      </c>
      <c r="D111" s="717">
        <v>2</v>
      </c>
      <c r="E111" s="718">
        <v>39386436.590000004</v>
      </c>
      <c r="F111" s="719">
        <v>9</v>
      </c>
      <c r="G111" s="718">
        <v>81713000</v>
      </c>
    </row>
    <row r="112" spans="1:7" x14ac:dyDescent="0.25">
      <c r="A112" s="555">
        <v>103</v>
      </c>
      <c r="B112" s="941">
        <v>3101776531</v>
      </c>
      <c r="C112" s="739" t="s">
        <v>727</v>
      </c>
      <c r="D112" s="740"/>
      <c r="E112" s="741"/>
      <c r="F112" s="742">
        <v>65</v>
      </c>
      <c r="G112" s="741">
        <v>603965000</v>
      </c>
    </row>
    <row r="113" spans="1:7" x14ac:dyDescent="0.25">
      <c r="A113" s="555">
        <v>104</v>
      </c>
      <c r="B113" s="1051">
        <v>3101532987</v>
      </c>
      <c r="C113" s="1051" t="s">
        <v>868</v>
      </c>
      <c r="D113" s="1052"/>
      <c r="E113" s="1053"/>
      <c r="F113" s="1054">
        <v>14</v>
      </c>
      <c r="G113" s="1053">
        <v>129733000</v>
      </c>
    </row>
    <row r="114" spans="1:7" x14ac:dyDescent="0.25">
      <c r="A114" s="555">
        <v>105</v>
      </c>
      <c r="B114" s="1051">
        <v>3101707818</v>
      </c>
      <c r="C114" s="1051" t="s">
        <v>567</v>
      </c>
      <c r="D114" s="1052"/>
      <c r="E114" s="1053"/>
      <c r="F114" s="1054">
        <v>173</v>
      </c>
      <c r="G114" s="1053">
        <v>1671151000</v>
      </c>
    </row>
    <row r="115" spans="1:7" x14ac:dyDescent="0.25">
      <c r="A115" s="555">
        <v>106</v>
      </c>
      <c r="B115" s="1051">
        <v>3101559305</v>
      </c>
      <c r="C115" s="1051" t="s">
        <v>728</v>
      </c>
      <c r="D115" s="1052">
        <v>1</v>
      </c>
      <c r="E115" s="1053">
        <v>14254694.42</v>
      </c>
      <c r="F115" s="1054">
        <v>49</v>
      </c>
      <c r="G115" s="1053">
        <v>451306000</v>
      </c>
    </row>
    <row r="116" spans="1:7" x14ac:dyDescent="0.25">
      <c r="A116" s="555">
        <v>107</v>
      </c>
      <c r="B116" s="1051">
        <v>3101626626</v>
      </c>
      <c r="C116" s="1051" t="s">
        <v>1098</v>
      </c>
      <c r="D116" s="1052">
        <v>1</v>
      </c>
      <c r="E116" s="1053">
        <v>25168848.190000001</v>
      </c>
      <c r="F116" s="1054">
        <v>3</v>
      </c>
      <c r="G116" s="1053">
        <v>32420000</v>
      </c>
    </row>
    <row r="117" spans="1:7" x14ac:dyDescent="0.25">
      <c r="A117" s="555">
        <v>108</v>
      </c>
      <c r="B117" s="1051">
        <v>3101600155</v>
      </c>
      <c r="C117" s="1051" t="s">
        <v>945</v>
      </c>
      <c r="D117" s="1052">
        <v>19</v>
      </c>
      <c r="E117" s="1053">
        <v>343108071.06999999</v>
      </c>
      <c r="F117" s="1054">
        <v>1</v>
      </c>
      <c r="G117" s="1053">
        <v>9300000</v>
      </c>
    </row>
    <row r="118" spans="1:7" x14ac:dyDescent="0.25">
      <c r="A118" s="555">
        <v>109</v>
      </c>
      <c r="B118" s="1051">
        <v>3102773353</v>
      </c>
      <c r="C118" s="1051" t="s">
        <v>869</v>
      </c>
      <c r="D118" s="1052">
        <v>1</v>
      </c>
      <c r="E118" s="1053">
        <v>20160922.059999999</v>
      </c>
      <c r="F118" s="1054">
        <v>70</v>
      </c>
      <c r="G118" s="1053">
        <v>646084000</v>
      </c>
    </row>
    <row r="119" spans="1:7" x14ac:dyDescent="0.25">
      <c r="A119" s="555">
        <v>110</v>
      </c>
      <c r="B119" s="1051">
        <v>3101581467</v>
      </c>
      <c r="C119" s="1051" t="s">
        <v>498</v>
      </c>
      <c r="D119" s="1052"/>
      <c r="E119" s="1053"/>
      <c r="F119" s="1054">
        <v>12</v>
      </c>
      <c r="G119" s="1053">
        <v>115209000</v>
      </c>
    </row>
    <row r="120" spans="1:7" x14ac:dyDescent="0.25">
      <c r="A120" s="555">
        <v>111</v>
      </c>
      <c r="B120" s="1051">
        <v>3101145615</v>
      </c>
      <c r="C120" s="1051" t="s">
        <v>659</v>
      </c>
      <c r="D120" s="1052"/>
      <c r="E120" s="1053"/>
      <c r="F120" s="1054">
        <v>17</v>
      </c>
      <c r="G120" s="1053">
        <v>171970000</v>
      </c>
    </row>
    <row r="121" spans="1:7" x14ac:dyDescent="0.25">
      <c r="A121" s="555">
        <v>112</v>
      </c>
      <c r="B121" s="1051">
        <v>3101766164</v>
      </c>
      <c r="C121" s="1051" t="s">
        <v>515</v>
      </c>
      <c r="D121" s="1052">
        <v>33</v>
      </c>
      <c r="E121" s="1053">
        <v>612258657.49000001</v>
      </c>
      <c r="F121" s="1054">
        <v>148</v>
      </c>
      <c r="G121" s="1053">
        <v>1410018000</v>
      </c>
    </row>
    <row r="122" spans="1:7" x14ac:dyDescent="0.25">
      <c r="A122" s="555">
        <v>113</v>
      </c>
      <c r="B122" s="1051">
        <v>3101700659</v>
      </c>
      <c r="C122" s="1051" t="s">
        <v>1165</v>
      </c>
      <c r="D122" s="1052">
        <v>1</v>
      </c>
      <c r="E122" s="1053">
        <v>19340068.960000001</v>
      </c>
      <c r="F122" s="1054">
        <v>1</v>
      </c>
      <c r="G122" s="1053">
        <v>9300000</v>
      </c>
    </row>
    <row r="123" spans="1:7" x14ac:dyDescent="0.25">
      <c r="A123" s="555">
        <v>114</v>
      </c>
      <c r="B123" s="1051">
        <v>3102732324</v>
      </c>
      <c r="C123" s="1051" t="s">
        <v>568</v>
      </c>
      <c r="D123" s="1052">
        <v>1</v>
      </c>
      <c r="E123" s="1053">
        <v>20202406.199999999</v>
      </c>
      <c r="F123" s="1054">
        <v>14</v>
      </c>
      <c r="G123" s="1053">
        <v>134610000</v>
      </c>
    </row>
    <row r="124" spans="1:7" x14ac:dyDescent="0.25">
      <c r="A124" s="555">
        <v>115</v>
      </c>
      <c r="B124" s="1051">
        <v>110540095</v>
      </c>
      <c r="C124" s="1051" t="s">
        <v>1166</v>
      </c>
      <c r="D124" s="1052"/>
      <c r="E124" s="1053"/>
      <c r="F124" s="1054">
        <v>1</v>
      </c>
      <c r="G124" s="1053">
        <v>9286000</v>
      </c>
    </row>
    <row r="125" spans="1:7" x14ac:dyDescent="0.25">
      <c r="A125" s="555">
        <v>116</v>
      </c>
      <c r="B125" s="1051">
        <v>3101610719</v>
      </c>
      <c r="C125" s="1051" t="s">
        <v>729</v>
      </c>
      <c r="D125" s="1052">
        <v>7</v>
      </c>
      <c r="E125" s="1053">
        <v>147228261.86000001</v>
      </c>
      <c r="F125" s="1054">
        <v>3</v>
      </c>
      <c r="G125" s="1053">
        <v>27900000</v>
      </c>
    </row>
    <row r="126" spans="1:7" x14ac:dyDescent="0.25">
      <c r="A126" s="555">
        <v>117</v>
      </c>
      <c r="B126" s="1051">
        <v>3101062474</v>
      </c>
      <c r="C126" s="1051" t="s">
        <v>730</v>
      </c>
      <c r="D126" s="1052">
        <v>1</v>
      </c>
      <c r="E126" s="1053">
        <v>15202025</v>
      </c>
      <c r="F126" s="1054">
        <v>5</v>
      </c>
      <c r="G126" s="1053">
        <v>44770000</v>
      </c>
    </row>
    <row r="127" spans="1:7" x14ac:dyDescent="0.25">
      <c r="A127" s="555">
        <v>118</v>
      </c>
      <c r="B127" s="1051">
        <v>3101306292</v>
      </c>
      <c r="C127" s="1051" t="s">
        <v>946</v>
      </c>
      <c r="D127" s="1052"/>
      <c r="E127" s="1053"/>
      <c r="F127" s="1054">
        <v>1</v>
      </c>
      <c r="G127" s="1053">
        <v>9300000</v>
      </c>
    </row>
    <row r="128" spans="1:7" x14ac:dyDescent="0.25">
      <c r="A128" s="555">
        <v>119</v>
      </c>
      <c r="B128" s="1051">
        <v>3101587276</v>
      </c>
      <c r="C128" s="1051" t="s">
        <v>499</v>
      </c>
      <c r="D128" s="1052">
        <v>81</v>
      </c>
      <c r="E128" s="1053">
        <v>1330230249.47</v>
      </c>
      <c r="F128" s="1054">
        <v>283</v>
      </c>
      <c r="G128" s="1053">
        <v>2697772000</v>
      </c>
    </row>
    <row r="129" spans="1:7" x14ac:dyDescent="0.25">
      <c r="A129" s="555">
        <v>120</v>
      </c>
      <c r="B129" s="1051">
        <v>3101759180</v>
      </c>
      <c r="C129" s="1051" t="s">
        <v>427</v>
      </c>
      <c r="D129" s="1052">
        <v>33</v>
      </c>
      <c r="E129" s="1053">
        <v>591945878.01999998</v>
      </c>
      <c r="F129" s="1054">
        <v>250</v>
      </c>
      <c r="G129" s="1053">
        <v>2366718000</v>
      </c>
    </row>
    <row r="130" spans="1:7" x14ac:dyDescent="0.25">
      <c r="A130" s="555">
        <v>121</v>
      </c>
      <c r="B130" s="1051">
        <v>3101238898</v>
      </c>
      <c r="C130" s="1051" t="s">
        <v>1229</v>
      </c>
      <c r="D130" s="1052">
        <v>2</v>
      </c>
      <c r="E130" s="1053">
        <v>32257277.079999998</v>
      </c>
      <c r="F130" s="1054"/>
      <c r="G130" s="1053"/>
    </row>
    <row r="131" spans="1:7" x14ac:dyDescent="0.25">
      <c r="A131" s="555">
        <v>122</v>
      </c>
      <c r="B131" s="1051">
        <v>3101668816</v>
      </c>
      <c r="C131" s="1051" t="s">
        <v>870</v>
      </c>
      <c r="D131" s="1052"/>
      <c r="E131" s="1053"/>
      <c r="F131" s="1054">
        <v>29</v>
      </c>
      <c r="G131" s="1053">
        <v>264159000</v>
      </c>
    </row>
    <row r="132" spans="1:7" x14ac:dyDescent="0.25">
      <c r="A132" s="555">
        <v>123</v>
      </c>
      <c r="B132" s="1051">
        <v>3101902883</v>
      </c>
      <c r="C132" s="1051" t="s">
        <v>1099</v>
      </c>
      <c r="D132" s="1052"/>
      <c r="E132" s="1053"/>
      <c r="F132" s="1054">
        <v>32</v>
      </c>
      <c r="G132" s="1053">
        <v>296122000</v>
      </c>
    </row>
    <row r="133" spans="1:7" x14ac:dyDescent="0.25">
      <c r="A133" s="555">
        <v>124</v>
      </c>
      <c r="B133" s="1051">
        <v>3101735854</v>
      </c>
      <c r="C133" s="1051" t="s">
        <v>525</v>
      </c>
      <c r="D133" s="1052">
        <v>2</v>
      </c>
      <c r="E133" s="1053">
        <v>27176988.309999999</v>
      </c>
      <c r="F133" s="1054">
        <v>22</v>
      </c>
      <c r="G133" s="1053">
        <v>216486000</v>
      </c>
    </row>
    <row r="134" spans="1:7" x14ac:dyDescent="0.25">
      <c r="A134" s="555">
        <v>125</v>
      </c>
      <c r="B134" s="1051">
        <v>3101741139</v>
      </c>
      <c r="C134" s="1051" t="s">
        <v>871</v>
      </c>
      <c r="D134" s="1052">
        <v>2</v>
      </c>
      <c r="E134" s="1053">
        <v>28600587.969999999</v>
      </c>
      <c r="F134" s="1054">
        <v>26</v>
      </c>
      <c r="G134" s="1053">
        <v>246747000</v>
      </c>
    </row>
    <row r="135" spans="1:7" x14ac:dyDescent="0.25">
      <c r="A135" s="555">
        <v>126</v>
      </c>
      <c r="B135" s="1051">
        <v>3101718331</v>
      </c>
      <c r="C135" s="1051" t="s">
        <v>500</v>
      </c>
      <c r="D135" s="1052">
        <v>36</v>
      </c>
      <c r="E135" s="1053">
        <v>669877286.07000005</v>
      </c>
      <c r="F135" s="1054">
        <v>83</v>
      </c>
      <c r="G135" s="1053">
        <v>766839000</v>
      </c>
    </row>
    <row r="136" spans="1:7" x14ac:dyDescent="0.25">
      <c r="A136" s="555">
        <v>127</v>
      </c>
      <c r="B136" s="1051">
        <v>3101335859</v>
      </c>
      <c r="C136" s="1051" t="s">
        <v>731</v>
      </c>
      <c r="D136" s="1052"/>
      <c r="E136" s="1053"/>
      <c r="F136" s="1054">
        <v>4</v>
      </c>
      <c r="G136" s="1053">
        <v>31595000</v>
      </c>
    </row>
    <row r="137" spans="1:7" x14ac:dyDescent="0.25">
      <c r="A137" s="555">
        <v>128</v>
      </c>
      <c r="B137" s="1051">
        <v>3101583935</v>
      </c>
      <c r="C137" s="1051" t="s">
        <v>732</v>
      </c>
      <c r="D137" s="1052">
        <v>3</v>
      </c>
      <c r="E137" s="1053">
        <v>48131044.490000002</v>
      </c>
      <c r="F137" s="1054">
        <v>3</v>
      </c>
      <c r="G137" s="1053">
        <v>24321000</v>
      </c>
    </row>
    <row r="138" spans="1:7" x14ac:dyDescent="0.25">
      <c r="A138" s="555">
        <v>129</v>
      </c>
      <c r="B138" s="1051">
        <v>3102672969</v>
      </c>
      <c r="C138" s="1051" t="s">
        <v>390</v>
      </c>
      <c r="D138" s="1052">
        <v>12</v>
      </c>
      <c r="E138" s="1053">
        <v>202944236.99000001</v>
      </c>
      <c r="F138" s="1054">
        <v>234</v>
      </c>
      <c r="G138" s="1053">
        <v>2243621000</v>
      </c>
    </row>
    <row r="139" spans="1:7" x14ac:dyDescent="0.25">
      <c r="A139" s="555">
        <v>130</v>
      </c>
      <c r="B139" s="1051">
        <v>3101017266</v>
      </c>
      <c r="C139" s="1051" t="s">
        <v>345</v>
      </c>
      <c r="D139" s="1052">
        <v>366</v>
      </c>
      <c r="E139" s="1053">
        <v>7522053306.8900003</v>
      </c>
      <c r="F139" s="1054"/>
      <c r="G139" s="1053"/>
    </row>
    <row r="140" spans="1:7" x14ac:dyDescent="0.25">
      <c r="A140" s="555">
        <v>131</v>
      </c>
      <c r="B140" s="1051">
        <v>3101749113</v>
      </c>
      <c r="C140" s="1051" t="s">
        <v>872</v>
      </c>
      <c r="D140" s="1052">
        <v>7</v>
      </c>
      <c r="E140" s="1053">
        <v>136236639.06999999</v>
      </c>
      <c r="F140" s="1054">
        <v>15</v>
      </c>
      <c r="G140" s="1053">
        <v>143330000</v>
      </c>
    </row>
    <row r="141" spans="1:7" x14ac:dyDescent="0.25">
      <c r="A141" s="555">
        <v>132</v>
      </c>
      <c r="B141" s="1051">
        <v>3101483753</v>
      </c>
      <c r="C141" s="1051" t="s">
        <v>391</v>
      </c>
      <c r="D141" s="1052">
        <v>14</v>
      </c>
      <c r="E141" s="1053">
        <v>256268799.65000001</v>
      </c>
      <c r="F141" s="1054">
        <v>11</v>
      </c>
      <c r="G141" s="1053">
        <v>109007000</v>
      </c>
    </row>
    <row r="142" spans="1:7" x14ac:dyDescent="0.25">
      <c r="A142" s="555">
        <v>133</v>
      </c>
      <c r="B142" s="1051">
        <v>3101302239</v>
      </c>
      <c r="C142" s="1051" t="s">
        <v>650</v>
      </c>
      <c r="D142" s="1052">
        <v>10</v>
      </c>
      <c r="E142" s="1053">
        <v>206014480.31999999</v>
      </c>
      <c r="F142" s="1054">
        <v>42</v>
      </c>
      <c r="G142" s="1053">
        <v>398102000</v>
      </c>
    </row>
    <row r="143" spans="1:7" x14ac:dyDescent="0.25">
      <c r="A143" s="555">
        <v>134</v>
      </c>
      <c r="B143" s="1051">
        <v>3101518127</v>
      </c>
      <c r="C143" s="1051" t="s">
        <v>733</v>
      </c>
      <c r="D143" s="1052">
        <v>4</v>
      </c>
      <c r="E143" s="1053">
        <v>97943802.170000002</v>
      </c>
      <c r="F143" s="1054">
        <v>11</v>
      </c>
      <c r="G143" s="1053">
        <v>110102000</v>
      </c>
    </row>
    <row r="144" spans="1:7" x14ac:dyDescent="0.25">
      <c r="A144" s="555">
        <v>135</v>
      </c>
      <c r="B144" s="1051">
        <v>3101697909</v>
      </c>
      <c r="C144" s="1051" t="s">
        <v>988</v>
      </c>
      <c r="D144" s="1052"/>
      <c r="E144" s="1053"/>
      <c r="F144" s="1054">
        <v>1</v>
      </c>
      <c r="G144" s="1053">
        <v>7070000</v>
      </c>
    </row>
    <row r="145" spans="1:7" x14ac:dyDescent="0.25">
      <c r="A145" s="555">
        <v>136</v>
      </c>
      <c r="B145" s="1051">
        <v>3101278140</v>
      </c>
      <c r="C145" s="1051" t="s">
        <v>873</v>
      </c>
      <c r="D145" s="1052">
        <v>10</v>
      </c>
      <c r="E145" s="1053">
        <v>152569766.80000001</v>
      </c>
      <c r="F145" s="1054"/>
      <c r="G145" s="1053"/>
    </row>
    <row r="146" spans="1:7" x14ac:dyDescent="0.25">
      <c r="A146" s="555">
        <v>137</v>
      </c>
      <c r="B146" s="1051">
        <v>3101726587</v>
      </c>
      <c r="C146" s="1051" t="s">
        <v>669</v>
      </c>
      <c r="D146" s="1052">
        <v>1</v>
      </c>
      <c r="E146" s="1053">
        <v>9195000</v>
      </c>
      <c r="F146" s="1054">
        <v>9</v>
      </c>
      <c r="G146" s="1053">
        <v>80127000</v>
      </c>
    </row>
    <row r="147" spans="1:7" x14ac:dyDescent="0.25">
      <c r="A147" s="555">
        <v>138</v>
      </c>
      <c r="B147" s="1051">
        <v>3102792650</v>
      </c>
      <c r="C147" s="1051" t="s">
        <v>874</v>
      </c>
      <c r="D147" s="1052">
        <v>1</v>
      </c>
      <c r="E147" s="1053">
        <v>14683570.9</v>
      </c>
      <c r="F147" s="1054">
        <v>126</v>
      </c>
      <c r="G147" s="1053">
        <v>1177079000</v>
      </c>
    </row>
    <row r="148" spans="1:7" x14ac:dyDescent="0.25">
      <c r="A148" s="555">
        <v>139</v>
      </c>
      <c r="B148" s="1051">
        <v>3101139456</v>
      </c>
      <c r="C148" s="1051" t="s">
        <v>428</v>
      </c>
      <c r="D148" s="1052">
        <v>10</v>
      </c>
      <c r="E148" s="1053">
        <v>173684017.72</v>
      </c>
      <c r="F148" s="1054">
        <v>10</v>
      </c>
      <c r="G148" s="1053">
        <v>95513000</v>
      </c>
    </row>
    <row r="149" spans="1:7" x14ac:dyDescent="0.25">
      <c r="A149" s="555">
        <v>140</v>
      </c>
      <c r="B149" s="1051">
        <v>105450772</v>
      </c>
      <c r="C149" s="1051"/>
      <c r="D149" s="1052"/>
      <c r="E149" s="1053"/>
      <c r="F149" s="1054">
        <v>1</v>
      </c>
      <c r="G149" s="1053">
        <v>8959000</v>
      </c>
    </row>
    <row r="150" spans="1:7" x14ac:dyDescent="0.25">
      <c r="A150" s="555">
        <v>141</v>
      </c>
      <c r="B150" s="1051">
        <v>106980920</v>
      </c>
      <c r="C150" s="1051"/>
      <c r="D150" s="1052"/>
      <c r="E150" s="1053"/>
      <c r="F150" s="1054">
        <v>1</v>
      </c>
      <c r="G150" s="1053">
        <v>8623000</v>
      </c>
    </row>
    <row r="151" spans="1:7" x14ac:dyDescent="0.25">
      <c r="A151" s="555">
        <v>142</v>
      </c>
      <c r="B151" s="1051">
        <v>107670298</v>
      </c>
      <c r="C151" s="1051"/>
      <c r="D151" s="1052"/>
      <c r="E151" s="1053"/>
      <c r="F151" s="1054">
        <v>1</v>
      </c>
      <c r="G151" s="1053">
        <v>9234000</v>
      </c>
    </row>
    <row r="152" spans="1:7" x14ac:dyDescent="0.25">
      <c r="A152" s="555">
        <v>143</v>
      </c>
      <c r="B152" s="1070">
        <v>3004428325</v>
      </c>
      <c r="C152" s="1070"/>
      <c r="D152" s="1071">
        <v>4</v>
      </c>
      <c r="E152" s="1072">
        <v>84089437.120000005</v>
      </c>
      <c r="F152" s="1073">
        <v>34</v>
      </c>
      <c r="G152" s="1072">
        <v>320219000</v>
      </c>
    </row>
    <row r="153" spans="1:7" x14ac:dyDescent="0.25">
      <c r="A153" s="555">
        <v>144</v>
      </c>
      <c r="B153" s="1070">
        <v>303750862</v>
      </c>
      <c r="C153" s="1070"/>
      <c r="D153" s="1071">
        <v>1</v>
      </c>
      <c r="E153" s="1072">
        <v>13714563.83</v>
      </c>
      <c r="F153" s="1073">
        <v>1</v>
      </c>
      <c r="G153" s="1072">
        <v>9293000</v>
      </c>
    </row>
    <row r="154" spans="1:7" x14ac:dyDescent="0.25">
      <c r="A154" s="555">
        <v>145</v>
      </c>
      <c r="B154" s="1070">
        <v>3102691391</v>
      </c>
      <c r="C154" s="1070"/>
      <c r="D154" s="1071"/>
      <c r="E154" s="1072"/>
      <c r="F154" s="1073">
        <v>4</v>
      </c>
      <c r="G154" s="1072">
        <v>41383000</v>
      </c>
    </row>
    <row r="155" spans="1:7" x14ac:dyDescent="0.25">
      <c r="A155" s="555">
        <v>147</v>
      </c>
      <c r="B155" s="1070">
        <v>3102907259</v>
      </c>
      <c r="C155" s="1070"/>
      <c r="D155" s="1071"/>
      <c r="E155" s="1072"/>
      <c r="F155" s="1073">
        <v>1</v>
      </c>
      <c r="G155" s="1072">
        <v>6272000</v>
      </c>
    </row>
    <row r="156" spans="1:7" x14ac:dyDescent="0.25">
      <c r="A156" s="555">
        <v>148</v>
      </c>
      <c r="B156" s="1070">
        <v>401330633</v>
      </c>
      <c r="C156" s="1070"/>
      <c r="D156" s="1071"/>
      <c r="E156" s="1072"/>
      <c r="F156" s="1073">
        <v>1</v>
      </c>
      <c r="G156" s="1072">
        <v>9300000</v>
      </c>
    </row>
    <row r="157" spans="1:7" x14ac:dyDescent="0.25">
      <c r="A157" s="555">
        <v>149</v>
      </c>
      <c r="B157" s="1070" t="s">
        <v>564</v>
      </c>
      <c r="C157" s="1070"/>
      <c r="D157" s="1071">
        <v>401</v>
      </c>
      <c r="E157" s="1072">
        <v>8279654493.2799997</v>
      </c>
      <c r="F157" s="1073">
        <v>2244</v>
      </c>
      <c r="G157" s="1072">
        <v>19481554000</v>
      </c>
    </row>
    <row r="158" spans="1:7" hidden="1" x14ac:dyDescent="0.25">
      <c r="A158" s="555">
        <v>150</v>
      </c>
      <c r="B158" s="1070"/>
      <c r="C158" s="1070"/>
      <c r="D158" s="1071"/>
      <c r="E158" s="1072"/>
      <c r="F158" s="1073"/>
      <c r="G158" s="1072"/>
    </row>
    <row r="159" spans="1:7" hidden="1" x14ac:dyDescent="0.25">
      <c r="A159" s="555">
        <v>151</v>
      </c>
      <c r="B159" s="1070"/>
      <c r="C159" s="1070"/>
      <c r="D159" s="1071"/>
      <c r="E159" s="1072"/>
      <c r="F159" s="1073"/>
      <c r="G159" s="1072"/>
    </row>
    <row r="160" spans="1:7" hidden="1" x14ac:dyDescent="0.25">
      <c r="A160" s="555">
        <v>152</v>
      </c>
      <c r="B160" s="1070"/>
      <c r="C160" s="1070"/>
      <c r="D160" s="1071"/>
      <c r="E160" s="1072"/>
      <c r="F160" s="1073"/>
      <c r="G160" s="1072"/>
    </row>
    <row r="161" spans="1:7" hidden="1" x14ac:dyDescent="0.25">
      <c r="A161" s="555">
        <v>153</v>
      </c>
      <c r="B161" s="1070"/>
      <c r="C161" s="1070"/>
      <c r="D161" s="1071"/>
      <c r="E161" s="1072"/>
      <c r="F161" s="1073"/>
      <c r="G161" s="1072"/>
    </row>
    <row r="162" spans="1:7" hidden="1" x14ac:dyDescent="0.25">
      <c r="A162" s="555">
        <v>154</v>
      </c>
      <c r="B162" s="1070"/>
      <c r="C162" s="1070"/>
      <c r="D162" s="1071"/>
      <c r="E162" s="1072"/>
      <c r="F162" s="1073"/>
      <c r="G162" s="1072"/>
    </row>
    <row r="163" spans="1:7" hidden="1" x14ac:dyDescent="0.25">
      <c r="A163" s="555">
        <v>155</v>
      </c>
      <c r="B163" s="1070"/>
      <c r="C163" s="1070"/>
      <c r="D163" s="1071"/>
      <c r="E163" s="1072"/>
      <c r="F163" s="1073"/>
      <c r="G163" s="1072"/>
    </row>
    <row r="164" spans="1:7" hidden="1" x14ac:dyDescent="0.25">
      <c r="A164" s="555">
        <v>156</v>
      </c>
      <c r="B164" s="1070"/>
      <c r="C164" s="1070"/>
      <c r="D164" s="1071"/>
      <c r="E164" s="1072"/>
      <c r="F164" s="1073"/>
      <c r="G164" s="1072"/>
    </row>
    <row r="165" spans="1:7" hidden="1" x14ac:dyDescent="0.25">
      <c r="A165" s="555">
        <v>157</v>
      </c>
      <c r="B165" s="1070"/>
      <c r="C165" s="1070"/>
      <c r="D165" s="1071"/>
      <c r="E165" s="1072"/>
      <c r="F165" s="1073"/>
      <c r="G165" s="1072"/>
    </row>
    <row r="166" spans="1:7" hidden="1" x14ac:dyDescent="0.25">
      <c r="A166" s="555">
        <v>158</v>
      </c>
      <c r="B166" s="1070"/>
      <c r="C166" s="1070"/>
      <c r="D166" s="1071"/>
      <c r="E166" s="1072"/>
      <c r="F166" s="1073"/>
      <c r="G166" s="1072"/>
    </row>
    <row r="167" spans="1:7" hidden="1" x14ac:dyDescent="0.25">
      <c r="A167" s="555">
        <v>159</v>
      </c>
      <c r="B167" s="1070"/>
      <c r="C167" s="1070"/>
      <c r="D167" s="1071"/>
      <c r="E167" s="1072"/>
      <c r="F167" s="1073"/>
      <c r="G167" s="1072"/>
    </row>
    <row r="168" spans="1:7" hidden="1" x14ac:dyDescent="0.25">
      <c r="A168" s="555">
        <v>160</v>
      </c>
      <c r="B168" s="1051"/>
      <c r="C168" s="739"/>
      <c r="D168" s="740"/>
      <c r="E168" s="741"/>
      <c r="F168" s="742"/>
      <c r="G168" s="741"/>
    </row>
    <row r="169" spans="1:7" x14ac:dyDescent="0.25">
      <c r="B169" s="738"/>
      <c r="C169" s="739"/>
      <c r="D169" s="740"/>
      <c r="E169" s="741"/>
      <c r="F169" s="742"/>
      <c r="G169" s="741"/>
    </row>
    <row r="170" spans="1:7" s="524" customFormat="1" x14ac:dyDescent="0.25">
      <c r="A170" s="605"/>
      <c r="B170" s="759"/>
      <c r="C170" s="606"/>
      <c r="D170" s="607">
        <f>SUM(D10:D169)</f>
        <v>2636</v>
      </c>
      <c r="E170" s="607">
        <f>SUM(E10:E169)</f>
        <v>60888022209.040001</v>
      </c>
      <c r="F170" s="607">
        <f>SUM(F10:F169)</f>
        <v>7960</v>
      </c>
      <c r="G170" s="607">
        <f>SUM(G10:G169)</f>
        <v>73482857000</v>
      </c>
    </row>
    <row r="172" spans="1:7" s="524" customFormat="1" ht="12.75" customHeight="1" x14ac:dyDescent="0.25">
      <c r="A172" s="756"/>
      <c r="B172" s="756" t="s">
        <v>309</v>
      </c>
      <c r="C172" s="756"/>
      <c r="D172" s="757">
        <f>D170+F170</f>
        <v>10596</v>
      </c>
      <c r="E172" s="758">
        <f>E170+G170</f>
        <v>134370879209.04001</v>
      </c>
      <c r="F172" s="757"/>
      <c r="G172" s="758"/>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3" orientation="portrait" r:id="rId1"/>
  <rowBreaks count="1" manualBreakCount="1">
    <brk id="83" max="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92"/>
  <sheetViews>
    <sheetView showGridLines="0" tabSelected="1" topLeftCell="A31" zoomScale="80" zoomScaleNormal="80" workbookViewId="0">
      <selection activeCell="C31" sqref="C31"/>
    </sheetView>
  </sheetViews>
  <sheetFormatPr baseColWidth="10" defaultColWidth="11.42578125" defaultRowHeight="15" x14ac:dyDescent="0.25"/>
  <cols>
    <col min="1" max="1" width="55.28515625" style="890" customWidth="1"/>
    <col min="2" max="2" width="17.42578125" style="891" customWidth="1"/>
    <col min="3" max="3" width="100.5703125" style="1399" customWidth="1"/>
    <col min="4" max="4" width="10.85546875" style="890" customWidth="1"/>
    <col min="5" max="5" width="11.42578125" style="890"/>
    <col min="6" max="6" width="19.28515625" style="890" customWidth="1"/>
    <col min="7" max="16384" width="11.42578125" style="890"/>
  </cols>
  <sheetData>
    <row r="1" spans="1:4" s="332" customFormat="1" ht="12.75" customHeight="1" x14ac:dyDescent="0.2">
      <c r="A1" s="2068" t="s">
        <v>0</v>
      </c>
      <c r="B1" s="2068"/>
      <c r="C1" s="2068"/>
      <c r="D1" s="2068"/>
    </row>
    <row r="2" spans="1:4" s="332" customFormat="1" ht="12.75" customHeight="1" x14ac:dyDescent="0.2">
      <c r="A2" s="2068" t="s">
        <v>414</v>
      </c>
      <c r="B2" s="2068"/>
      <c r="C2" s="2068"/>
      <c r="D2" s="2068"/>
    </row>
    <row r="3" spans="1:4" s="332" customFormat="1" ht="12.75" customHeight="1" x14ac:dyDescent="0.2">
      <c r="A3" s="2068" t="s">
        <v>1473</v>
      </c>
      <c r="B3" s="2068"/>
      <c r="C3" s="2068"/>
      <c r="D3" s="2068"/>
    </row>
    <row r="4" spans="1:4" s="332" customFormat="1" ht="12.75" customHeight="1" x14ac:dyDescent="0.2">
      <c r="A4" s="538"/>
      <c r="B4" s="538"/>
      <c r="C4" s="538"/>
      <c r="D4" s="560"/>
    </row>
    <row r="5" spans="1:4" s="332" customFormat="1" ht="12.75" customHeight="1" x14ac:dyDescent="0.25">
      <c r="A5" s="2089" t="s">
        <v>473</v>
      </c>
      <c r="B5" s="2090"/>
      <c r="C5" s="2090"/>
      <c r="D5" s="1264"/>
    </row>
    <row r="6" spans="1:4" s="527" customFormat="1" ht="16.5" customHeight="1" x14ac:dyDescent="0.25">
      <c r="A6" s="2091" t="s">
        <v>470</v>
      </c>
      <c r="B6" s="2092"/>
      <c r="C6" s="2092"/>
      <c r="D6" s="1264"/>
    </row>
    <row r="8" spans="1:4" x14ac:dyDescent="0.25">
      <c r="A8" s="2079" t="s">
        <v>510</v>
      </c>
      <c r="B8" s="2079"/>
      <c r="C8" s="2079"/>
    </row>
    <row r="9" spans="1:4" x14ac:dyDescent="0.25">
      <c r="A9" s="2079"/>
      <c r="B9" s="2079"/>
      <c r="C9" s="2079"/>
    </row>
    <row r="10" spans="1:4" ht="14.45" customHeight="1" x14ac:dyDescent="0.25">
      <c r="A10" s="1405" t="s">
        <v>468</v>
      </c>
      <c r="B10" s="1405" t="s">
        <v>467</v>
      </c>
      <c r="C10" s="1406" t="s">
        <v>469</v>
      </c>
    </row>
    <row r="11" spans="1:4" ht="14.45" customHeight="1" x14ac:dyDescent="0.25">
      <c r="A11" s="1458" t="s">
        <v>532</v>
      </c>
      <c r="B11" s="1436">
        <v>4</v>
      </c>
      <c r="C11" s="1435" t="s">
        <v>1220</v>
      </c>
    </row>
    <row r="12" spans="1:4" ht="14.45" customHeight="1" x14ac:dyDescent="0.25">
      <c r="A12" s="1458" t="s">
        <v>532</v>
      </c>
      <c r="B12" s="1436">
        <v>5</v>
      </c>
      <c r="C12" s="1435" t="s">
        <v>1061</v>
      </c>
    </row>
    <row r="13" spans="1:4" ht="14.45" customHeight="1" x14ac:dyDescent="0.25">
      <c r="A13" s="1458" t="s">
        <v>532</v>
      </c>
      <c r="B13" s="1436">
        <v>6</v>
      </c>
      <c r="C13" s="1435" t="s">
        <v>1056</v>
      </c>
    </row>
    <row r="14" spans="1:4" ht="14.45" customHeight="1" x14ac:dyDescent="0.25">
      <c r="A14" s="1458" t="s">
        <v>532</v>
      </c>
      <c r="B14" s="1436">
        <v>1</v>
      </c>
      <c r="C14" s="1435" t="s">
        <v>1481</v>
      </c>
    </row>
    <row r="15" spans="1:4" ht="14.45" customHeight="1" x14ac:dyDescent="0.25">
      <c r="A15" s="1458" t="s">
        <v>532</v>
      </c>
      <c r="B15" s="1436">
        <v>1</v>
      </c>
      <c r="C15" s="1435" t="s">
        <v>1231</v>
      </c>
    </row>
    <row r="16" spans="1:4" ht="14.45" customHeight="1" x14ac:dyDescent="0.25">
      <c r="A16" s="1458" t="s">
        <v>532</v>
      </c>
      <c r="B16" s="1436">
        <v>2</v>
      </c>
      <c r="C16" s="1435" t="s">
        <v>1062</v>
      </c>
    </row>
    <row r="17" spans="1:3" ht="14.45" customHeight="1" x14ac:dyDescent="0.25">
      <c r="A17" s="1458" t="s">
        <v>532</v>
      </c>
      <c r="B17" s="1436">
        <v>1</v>
      </c>
      <c r="C17" s="1435" t="s">
        <v>1064</v>
      </c>
    </row>
    <row r="18" spans="1:3" ht="14.45" customHeight="1" x14ac:dyDescent="0.25">
      <c r="A18" s="1458" t="s">
        <v>532</v>
      </c>
      <c r="B18" s="1436">
        <v>1</v>
      </c>
      <c r="C18" s="1435" t="s">
        <v>1230</v>
      </c>
    </row>
    <row r="19" spans="1:3" ht="14.45" customHeight="1" x14ac:dyDescent="0.25">
      <c r="A19" s="1458" t="s">
        <v>532</v>
      </c>
      <c r="B19" s="1436">
        <v>5</v>
      </c>
      <c r="C19" s="1435" t="s">
        <v>1052</v>
      </c>
    </row>
    <row r="20" spans="1:3" ht="14.45" customHeight="1" x14ac:dyDescent="0.25">
      <c r="A20" s="1458" t="s">
        <v>532</v>
      </c>
      <c r="B20" s="1436">
        <v>2</v>
      </c>
      <c r="C20" s="1435" t="s">
        <v>1232</v>
      </c>
    </row>
    <row r="21" spans="1:3" ht="14.45" customHeight="1" x14ac:dyDescent="0.25">
      <c r="A21" s="1458" t="s">
        <v>532</v>
      </c>
      <c r="B21" s="1436">
        <v>2</v>
      </c>
      <c r="C21" s="1435" t="s">
        <v>1069</v>
      </c>
    </row>
    <row r="22" spans="1:3" ht="14.45" customHeight="1" x14ac:dyDescent="0.25">
      <c r="A22" s="1458" t="s">
        <v>532</v>
      </c>
      <c r="B22" s="1436">
        <v>1</v>
      </c>
      <c r="C22" s="1435" t="s">
        <v>1070</v>
      </c>
    </row>
    <row r="23" spans="1:3" ht="14.45" customHeight="1" x14ac:dyDescent="0.25">
      <c r="A23" s="1458" t="s">
        <v>532</v>
      </c>
      <c r="B23" s="1436">
        <v>3</v>
      </c>
      <c r="C23" s="1435" t="s">
        <v>1058</v>
      </c>
    </row>
    <row r="24" spans="1:3" ht="14.45" customHeight="1" x14ac:dyDescent="0.25">
      <c r="A24" s="1458" t="s">
        <v>532</v>
      </c>
      <c r="B24" s="1436">
        <v>4</v>
      </c>
      <c r="C24" s="1435" t="s">
        <v>1126</v>
      </c>
    </row>
    <row r="25" spans="1:3" ht="14.45" customHeight="1" x14ac:dyDescent="0.25">
      <c r="A25" s="1458" t="s">
        <v>532</v>
      </c>
      <c r="B25" s="1436">
        <v>8</v>
      </c>
      <c r="C25" s="1435" t="s">
        <v>1055</v>
      </c>
    </row>
    <row r="26" spans="1:3" ht="14.45" customHeight="1" x14ac:dyDescent="0.25">
      <c r="A26" s="1458" t="s">
        <v>532</v>
      </c>
      <c r="B26" s="1436">
        <v>1</v>
      </c>
      <c r="C26" s="1435" t="s">
        <v>1482</v>
      </c>
    </row>
    <row r="27" spans="1:3" ht="14.45" customHeight="1" x14ac:dyDescent="0.25">
      <c r="A27" s="1458" t="s">
        <v>532</v>
      </c>
      <c r="B27" s="1436">
        <v>1</v>
      </c>
      <c r="C27" s="1435" t="s">
        <v>1168</v>
      </c>
    </row>
    <row r="28" spans="1:3" ht="14.45" customHeight="1" x14ac:dyDescent="0.25">
      <c r="A28" s="1458" t="s">
        <v>119</v>
      </c>
      <c r="B28" s="1436">
        <v>1</v>
      </c>
      <c r="C28" s="1435" t="s">
        <v>1235</v>
      </c>
    </row>
    <row r="29" spans="1:3" ht="14.45" customHeight="1" x14ac:dyDescent="0.25">
      <c r="A29" s="1458" t="s">
        <v>119</v>
      </c>
      <c r="B29" s="1436">
        <v>1</v>
      </c>
      <c r="C29" s="1435" t="s">
        <v>1482</v>
      </c>
    </row>
    <row r="30" spans="1:3" ht="14.45" customHeight="1" x14ac:dyDescent="0.25">
      <c r="A30" s="1458" t="s">
        <v>331</v>
      </c>
      <c r="B30" s="1436">
        <v>1</v>
      </c>
      <c r="C30" s="1435" t="s">
        <v>1061</v>
      </c>
    </row>
    <row r="31" spans="1:3" ht="14.45" customHeight="1" x14ac:dyDescent="0.25">
      <c r="A31" s="1458" t="s">
        <v>331</v>
      </c>
      <c r="B31" s="1436">
        <v>1</v>
      </c>
      <c r="C31" s="1435" t="s">
        <v>1056</v>
      </c>
    </row>
    <row r="32" spans="1:3" ht="14.45" customHeight="1" x14ac:dyDescent="0.25">
      <c r="A32" s="1458" t="s">
        <v>331</v>
      </c>
      <c r="B32" s="1436">
        <v>3</v>
      </c>
      <c r="C32" s="1435" t="s">
        <v>1479</v>
      </c>
    </row>
    <row r="33" spans="1:3" ht="14.45" customHeight="1" x14ac:dyDescent="0.25">
      <c r="A33" s="1458" t="s">
        <v>331</v>
      </c>
      <c r="B33" s="1436">
        <v>1</v>
      </c>
      <c r="C33" s="1435" t="s">
        <v>1059</v>
      </c>
    </row>
    <row r="34" spans="1:3" ht="14.45" customHeight="1" x14ac:dyDescent="0.25">
      <c r="A34" s="1458" t="s">
        <v>331</v>
      </c>
      <c r="B34" s="1436">
        <v>1</v>
      </c>
      <c r="C34" s="1435" t="s">
        <v>1235</v>
      </c>
    </row>
    <row r="35" spans="1:3" ht="14.45" customHeight="1" x14ac:dyDescent="0.25">
      <c r="A35" s="1458" t="s">
        <v>331</v>
      </c>
      <c r="B35" s="1436">
        <v>1</v>
      </c>
      <c r="C35" s="1435" t="s">
        <v>1233</v>
      </c>
    </row>
    <row r="36" spans="1:3" ht="14.45" customHeight="1" x14ac:dyDescent="0.25">
      <c r="A36" s="1458" t="s">
        <v>331</v>
      </c>
      <c r="B36" s="1436">
        <v>1</v>
      </c>
      <c r="C36" s="1435" t="s">
        <v>1068</v>
      </c>
    </row>
    <row r="37" spans="1:3" ht="14.45" customHeight="1" x14ac:dyDescent="0.25">
      <c r="A37" s="1458" t="s">
        <v>331</v>
      </c>
      <c r="B37" s="1436">
        <v>2</v>
      </c>
      <c r="C37" s="1435" t="s">
        <v>1483</v>
      </c>
    </row>
    <row r="38" spans="1:3" ht="14.45" customHeight="1" x14ac:dyDescent="0.25">
      <c r="A38" s="1458" t="s">
        <v>331</v>
      </c>
      <c r="B38" s="1436">
        <v>1</v>
      </c>
      <c r="C38" s="1435" t="s">
        <v>1484</v>
      </c>
    </row>
    <row r="39" spans="1:3" ht="14.45" customHeight="1" x14ac:dyDescent="0.25">
      <c r="A39" s="1458" t="s">
        <v>331</v>
      </c>
      <c r="B39" s="1436">
        <v>1</v>
      </c>
      <c r="C39" s="1435" t="s">
        <v>1236</v>
      </c>
    </row>
    <row r="40" spans="1:3" ht="14.45" customHeight="1" x14ac:dyDescent="0.25">
      <c r="A40" s="1458" t="s">
        <v>331</v>
      </c>
      <c r="B40" s="1436">
        <v>1</v>
      </c>
      <c r="C40" s="1435" t="s">
        <v>1067</v>
      </c>
    </row>
    <row r="41" spans="1:3" ht="14.45" customHeight="1" x14ac:dyDescent="0.25">
      <c r="A41" s="1458" t="s">
        <v>331</v>
      </c>
      <c r="B41" s="1436">
        <v>1</v>
      </c>
      <c r="C41" s="1435" t="s">
        <v>1055</v>
      </c>
    </row>
    <row r="42" spans="1:3" ht="14.45" customHeight="1" x14ac:dyDescent="0.25">
      <c r="A42" s="1458" t="s">
        <v>331</v>
      </c>
      <c r="B42" s="1436">
        <v>2</v>
      </c>
      <c r="C42" s="1435" t="s">
        <v>1482</v>
      </c>
    </row>
    <row r="43" spans="1:3" ht="14.45" customHeight="1" x14ac:dyDescent="0.25">
      <c r="A43" s="1714" t="s">
        <v>331</v>
      </c>
      <c r="B43" s="1715">
        <v>1</v>
      </c>
      <c r="C43" s="1716" t="s">
        <v>1168</v>
      </c>
    </row>
    <row r="44" spans="1:3" ht="14.45" customHeight="1" x14ac:dyDescent="0.25">
      <c r="A44" s="1714" t="s">
        <v>624</v>
      </c>
      <c r="B44" s="1715">
        <v>1</v>
      </c>
      <c r="C44" s="1716" t="s">
        <v>1220</v>
      </c>
    </row>
    <row r="45" spans="1:3" ht="14.45" customHeight="1" x14ac:dyDescent="0.25">
      <c r="A45" s="1714" t="s">
        <v>624</v>
      </c>
      <c r="B45" s="1715">
        <v>1</v>
      </c>
      <c r="C45" s="1716" t="s">
        <v>1485</v>
      </c>
    </row>
    <row r="46" spans="1:3" ht="14.45" customHeight="1" x14ac:dyDescent="0.25">
      <c r="A46" s="1714" t="s">
        <v>624</v>
      </c>
      <c r="B46" s="1715">
        <v>1</v>
      </c>
      <c r="C46" s="1716" t="s">
        <v>1064</v>
      </c>
    </row>
    <row r="47" spans="1:3" ht="14.45" customHeight="1" x14ac:dyDescent="0.25">
      <c r="A47" s="1714" t="s">
        <v>624</v>
      </c>
      <c r="B47" s="1715">
        <v>2</v>
      </c>
      <c r="C47" s="1716" t="s">
        <v>1057</v>
      </c>
    </row>
    <row r="48" spans="1:3" ht="14.45" customHeight="1" x14ac:dyDescent="0.25">
      <c r="A48" s="1714" t="s">
        <v>624</v>
      </c>
      <c r="B48" s="1715">
        <v>2</v>
      </c>
      <c r="C48" s="1716" t="s">
        <v>1069</v>
      </c>
    </row>
    <row r="49" spans="1:3" ht="14.45" customHeight="1" x14ac:dyDescent="0.25">
      <c r="A49" s="1714" t="s">
        <v>624</v>
      </c>
      <c r="B49" s="1715">
        <v>2</v>
      </c>
      <c r="C49" s="1716" t="s">
        <v>1070</v>
      </c>
    </row>
    <row r="50" spans="1:3" ht="14.45" customHeight="1" x14ac:dyDescent="0.25">
      <c r="A50" s="1714" t="s">
        <v>624</v>
      </c>
      <c r="B50" s="1715">
        <v>1</v>
      </c>
      <c r="C50" s="1716" t="s">
        <v>1354</v>
      </c>
    </row>
    <row r="51" spans="1:3" ht="14.45" customHeight="1" x14ac:dyDescent="0.25">
      <c r="A51" s="1714" t="s">
        <v>624</v>
      </c>
      <c r="B51" s="1715">
        <v>2</v>
      </c>
      <c r="C51" s="1716" t="s">
        <v>1486</v>
      </c>
    </row>
    <row r="52" spans="1:3" ht="14.45" customHeight="1" x14ac:dyDescent="0.25">
      <c r="A52" s="1714" t="s">
        <v>624</v>
      </c>
      <c r="B52" s="1715">
        <v>2</v>
      </c>
      <c r="C52" s="1716" t="s">
        <v>1487</v>
      </c>
    </row>
    <row r="53" spans="1:3" ht="14.45" customHeight="1" x14ac:dyDescent="0.25">
      <c r="A53" s="1714" t="s">
        <v>177</v>
      </c>
      <c r="B53" s="1715">
        <v>1</v>
      </c>
      <c r="C53" s="1716" t="s">
        <v>1220</v>
      </c>
    </row>
    <row r="54" spans="1:3" ht="14.45" customHeight="1" x14ac:dyDescent="0.25">
      <c r="A54" s="1714" t="s">
        <v>177</v>
      </c>
      <c r="B54" s="1715">
        <v>2</v>
      </c>
      <c r="C54" s="1716" t="s">
        <v>1474</v>
      </c>
    </row>
    <row r="55" spans="1:3" ht="14.45" customHeight="1" x14ac:dyDescent="0.25">
      <c r="A55" s="1714" t="s">
        <v>177</v>
      </c>
      <c r="B55" s="1715">
        <v>2</v>
      </c>
      <c r="C55" s="1716" t="s">
        <v>1052</v>
      </c>
    </row>
    <row r="56" spans="1:3" ht="14.45" customHeight="1" x14ac:dyDescent="0.25">
      <c r="A56" s="1714" t="s">
        <v>623</v>
      </c>
      <c r="B56" s="1715">
        <v>2</v>
      </c>
      <c r="C56" s="1716" t="s">
        <v>1220</v>
      </c>
    </row>
    <row r="57" spans="1:3" ht="14.45" customHeight="1" x14ac:dyDescent="0.25">
      <c r="A57" s="1714" t="s">
        <v>623</v>
      </c>
      <c r="B57" s="1715">
        <v>1</v>
      </c>
      <c r="C57" s="1716" t="s">
        <v>1063</v>
      </c>
    </row>
    <row r="58" spans="1:3" ht="14.45" customHeight="1" x14ac:dyDescent="0.25">
      <c r="A58" s="1714" t="s">
        <v>623</v>
      </c>
      <c r="B58" s="1715">
        <v>5</v>
      </c>
      <c r="C58" s="1716" t="s">
        <v>1061</v>
      </c>
    </row>
    <row r="59" spans="1:3" ht="14.45" customHeight="1" x14ac:dyDescent="0.25">
      <c r="A59" s="1714" t="s">
        <v>623</v>
      </c>
      <c r="B59" s="1715">
        <v>3</v>
      </c>
      <c r="C59" s="1716" t="s">
        <v>1056</v>
      </c>
    </row>
    <row r="60" spans="1:3" ht="14.45" customHeight="1" x14ac:dyDescent="0.25">
      <c r="A60" s="1714" t="s">
        <v>623</v>
      </c>
      <c r="B60" s="1715">
        <v>6</v>
      </c>
      <c r="C60" s="1716" t="s">
        <v>1050</v>
      </c>
    </row>
    <row r="61" spans="1:3" ht="30" x14ac:dyDescent="0.25">
      <c r="A61" s="1458" t="s">
        <v>623</v>
      </c>
      <c r="B61" s="1436">
        <v>1</v>
      </c>
      <c r="C61" s="1435" t="s">
        <v>1488</v>
      </c>
    </row>
    <row r="62" spans="1:3" x14ac:dyDescent="0.25">
      <c r="A62" s="1426" t="s">
        <v>623</v>
      </c>
      <c r="B62" s="1427">
        <v>1</v>
      </c>
      <c r="C62" s="1426" t="s">
        <v>1489</v>
      </c>
    </row>
    <row r="63" spans="1:3" x14ac:dyDescent="0.25">
      <c r="A63" s="1426" t="s">
        <v>623</v>
      </c>
      <c r="B63" s="1427">
        <v>1</v>
      </c>
      <c r="C63" s="1426" t="s">
        <v>1221</v>
      </c>
    </row>
    <row r="64" spans="1:3" x14ac:dyDescent="0.25">
      <c r="A64" s="1717" t="s">
        <v>623</v>
      </c>
      <c r="B64" s="1718">
        <v>1</v>
      </c>
      <c r="C64" s="1717" t="s">
        <v>1480</v>
      </c>
    </row>
    <row r="65" spans="1:3" x14ac:dyDescent="0.25">
      <c r="A65" s="1717" t="s">
        <v>623</v>
      </c>
      <c r="B65" s="1718">
        <v>1</v>
      </c>
      <c r="C65" s="1717" t="s">
        <v>1490</v>
      </c>
    </row>
    <row r="66" spans="1:3" x14ac:dyDescent="0.25">
      <c r="A66" s="1717" t="s">
        <v>623</v>
      </c>
      <c r="B66" s="1718">
        <v>2</v>
      </c>
      <c r="C66" s="1717" t="s">
        <v>1491</v>
      </c>
    </row>
    <row r="67" spans="1:3" x14ac:dyDescent="0.25">
      <c r="A67" s="1717" t="s">
        <v>623</v>
      </c>
      <c r="B67" s="1718">
        <v>3</v>
      </c>
      <c r="C67" s="1717" t="s">
        <v>1353</v>
      </c>
    </row>
    <row r="68" spans="1:3" x14ac:dyDescent="0.25">
      <c r="A68" s="1717" t="s">
        <v>623</v>
      </c>
      <c r="B68" s="1718">
        <v>3</v>
      </c>
      <c r="C68" s="1717" t="s">
        <v>1059</v>
      </c>
    </row>
    <row r="69" spans="1:3" x14ac:dyDescent="0.25">
      <c r="A69" s="1717" t="s">
        <v>623</v>
      </c>
      <c r="B69" s="1718">
        <v>11</v>
      </c>
      <c r="C69" s="1717" t="s">
        <v>1062</v>
      </c>
    </row>
    <row r="70" spans="1:3" x14ac:dyDescent="0.25">
      <c r="A70" s="1717" t="s">
        <v>623</v>
      </c>
      <c r="B70" s="1718">
        <v>2</v>
      </c>
      <c r="C70" s="1717" t="s">
        <v>1060</v>
      </c>
    </row>
    <row r="71" spans="1:3" x14ac:dyDescent="0.25">
      <c r="A71" s="1717" t="s">
        <v>623</v>
      </c>
      <c r="B71" s="1718">
        <v>7</v>
      </c>
      <c r="C71" s="1717" t="s">
        <v>1052</v>
      </c>
    </row>
    <row r="72" spans="1:3" x14ac:dyDescent="0.25">
      <c r="A72" s="1717" t="s">
        <v>623</v>
      </c>
      <c r="B72" s="1718">
        <v>2</v>
      </c>
      <c r="C72" s="1717" t="s">
        <v>1049</v>
      </c>
    </row>
    <row r="73" spans="1:3" x14ac:dyDescent="0.25">
      <c r="A73" s="1717" t="s">
        <v>623</v>
      </c>
      <c r="B73" s="1718">
        <v>3</v>
      </c>
      <c r="C73" s="1717" t="s">
        <v>1053</v>
      </c>
    </row>
    <row r="74" spans="1:3" x14ac:dyDescent="0.25">
      <c r="A74" s="1717" t="s">
        <v>623</v>
      </c>
      <c r="B74" s="1718">
        <v>1</v>
      </c>
      <c r="C74" s="1717" t="s">
        <v>1233</v>
      </c>
    </row>
    <row r="75" spans="1:3" x14ac:dyDescent="0.25">
      <c r="A75" s="1717" t="s">
        <v>623</v>
      </c>
      <c r="B75" s="1718">
        <v>1</v>
      </c>
      <c r="C75" s="1717" t="s">
        <v>1071</v>
      </c>
    </row>
    <row r="76" spans="1:3" x14ac:dyDescent="0.25">
      <c r="A76" s="1717" t="s">
        <v>623</v>
      </c>
      <c r="B76" s="1718">
        <v>1</v>
      </c>
      <c r="C76" s="1717" t="s">
        <v>1492</v>
      </c>
    </row>
    <row r="77" spans="1:3" x14ac:dyDescent="0.25">
      <c r="A77" s="1717" t="s">
        <v>623</v>
      </c>
      <c r="B77" s="1718">
        <v>2</v>
      </c>
      <c r="C77" s="1717" t="s">
        <v>1219</v>
      </c>
    </row>
    <row r="78" spans="1:3" x14ac:dyDescent="0.25">
      <c r="A78" s="1717" t="s">
        <v>623</v>
      </c>
      <c r="B78" s="1718">
        <v>4</v>
      </c>
      <c r="C78" s="1717" t="s">
        <v>1493</v>
      </c>
    </row>
    <row r="79" spans="1:3" x14ac:dyDescent="0.25">
      <c r="A79" s="1717" t="s">
        <v>623</v>
      </c>
      <c r="B79" s="1718">
        <v>1</v>
      </c>
      <c r="C79" s="1717" t="s">
        <v>1234</v>
      </c>
    </row>
    <row r="80" spans="1:3" x14ac:dyDescent="0.25">
      <c r="A80" s="1717" t="s">
        <v>623</v>
      </c>
      <c r="B80" s="1718">
        <v>4</v>
      </c>
      <c r="C80" s="1717" t="s">
        <v>1057</v>
      </c>
    </row>
    <row r="81" spans="1:3" x14ac:dyDescent="0.25">
      <c r="A81" s="1717" t="s">
        <v>623</v>
      </c>
      <c r="B81" s="1718">
        <v>2</v>
      </c>
      <c r="C81" s="1717" t="s">
        <v>1350</v>
      </c>
    </row>
    <row r="82" spans="1:3" x14ac:dyDescent="0.25">
      <c r="A82" s="1717" t="s">
        <v>623</v>
      </c>
      <c r="B82" s="1718">
        <v>10</v>
      </c>
      <c r="C82" s="1717" t="s">
        <v>1069</v>
      </c>
    </row>
    <row r="83" spans="1:3" x14ac:dyDescent="0.25">
      <c r="A83" s="1717" t="s">
        <v>623</v>
      </c>
      <c r="B83" s="1718">
        <v>6</v>
      </c>
      <c r="C83" s="1717" t="s">
        <v>1070</v>
      </c>
    </row>
    <row r="84" spans="1:3" x14ac:dyDescent="0.25">
      <c r="A84" s="1717" t="s">
        <v>623</v>
      </c>
      <c r="B84" s="1718">
        <v>1</v>
      </c>
      <c r="C84" s="1717" t="s">
        <v>1477</v>
      </c>
    </row>
    <row r="85" spans="1:3" x14ac:dyDescent="0.25">
      <c r="A85" s="1717" t="s">
        <v>623</v>
      </c>
      <c r="B85" s="1718">
        <v>2</v>
      </c>
      <c r="C85" s="1717" t="s">
        <v>1065</v>
      </c>
    </row>
    <row r="86" spans="1:3" x14ac:dyDescent="0.25">
      <c r="A86" s="1717" t="s">
        <v>623</v>
      </c>
      <c r="B86" s="1718">
        <v>1</v>
      </c>
      <c r="C86" s="1717" t="s">
        <v>1126</v>
      </c>
    </row>
    <row r="87" spans="1:3" x14ac:dyDescent="0.25">
      <c r="A87" s="1717" t="s">
        <v>623</v>
      </c>
      <c r="B87" s="1718">
        <v>2</v>
      </c>
      <c r="C87" s="1717" t="s">
        <v>1494</v>
      </c>
    </row>
    <row r="88" spans="1:3" x14ac:dyDescent="0.25">
      <c r="A88" s="1717" t="s">
        <v>623</v>
      </c>
      <c r="B88" s="1718">
        <v>1</v>
      </c>
      <c r="C88" s="1717" t="s">
        <v>1067</v>
      </c>
    </row>
    <row r="89" spans="1:3" x14ac:dyDescent="0.25">
      <c r="A89" s="1717" t="s">
        <v>623</v>
      </c>
      <c r="B89" s="1718">
        <v>2</v>
      </c>
      <c r="C89" s="1717" t="s">
        <v>1066</v>
      </c>
    </row>
    <row r="90" spans="1:3" x14ac:dyDescent="0.25">
      <c r="A90" s="1717" t="s">
        <v>623</v>
      </c>
      <c r="B90" s="1718">
        <v>5</v>
      </c>
      <c r="C90" s="1717" t="s">
        <v>1055</v>
      </c>
    </row>
    <row r="91" spans="1:3" x14ac:dyDescent="0.25">
      <c r="A91" s="1717" t="s">
        <v>623</v>
      </c>
      <c r="B91" s="1718">
        <v>1</v>
      </c>
      <c r="C91" s="1717" t="s">
        <v>1486</v>
      </c>
    </row>
    <row r="92" spans="1:3" ht="31.15" customHeight="1" x14ac:dyDescent="0.25">
      <c r="A92" s="1717" t="s">
        <v>623</v>
      </c>
      <c r="B92" s="1718">
        <v>4</v>
      </c>
      <c r="C92" s="1717" t="s">
        <v>1495</v>
      </c>
    </row>
    <row r="93" spans="1:3" x14ac:dyDescent="0.25">
      <c r="A93" s="1717" t="s">
        <v>623</v>
      </c>
      <c r="B93" s="1718">
        <v>1</v>
      </c>
      <c r="C93" s="1717" t="s">
        <v>1475</v>
      </c>
    </row>
    <row r="94" spans="1:3" x14ac:dyDescent="0.25">
      <c r="A94" s="1717" t="s">
        <v>696</v>
      </c>
      <c r="B94" s="1718">
        <v>1</v>
      </c>
      <c r="C94" s="1717" t="s">
        <v>1220</v>
      </c>
    </row>
    <row r="95" spans="1:3" x14ac:dyDescent="0.25">
      <c r="A95" s="1717" t="s">
        <v>163</v>
      </c>
      <c r="B95" s="1718">
        <v>1</v>
      </c>
      <c r="C95" s="1717" t="s">
        <v>1061</v>
      </c>
    </row>
    <row r="96" spans="1:3" x14ac:dyDescent="0.25">
      <c r="A96" s="1717" t="s">
        <v>163</v>
      </c>
      <c r="B96" s="1718">
        <v>1</v>
      </c>
      <c r="C96" s="1717" t="s">
        <v>1068</v>
      </c>
    </row>
    <row r="97" spans="1:3" x14ac:dyDescent="0.25">
      <c r="A97" s="1717" t="s">
        <v>504</v>
      </c>
      <c r="B97" s="1718">
        <v>2</v>
      </c>
      <c r="C97" s="1717" t="s">
        <v>1063</v>
      </c>
    </row>
    <row r="98" spans="1:3" x14ac:dyDescent="0.25">
      <c r="A98" s="1717" t="s">
        <v>504</v>
      </c>
      <c r="B98" s="1718">
        <v>2</v>
      </c>
      <c r="C98" s="1717" t="s">
        <v>1061</v>
      </c>
    </row>
    <row r="99" spans="1:3" x14ac:dyDescent="0.25">
      <c r="A99" s="1717" t="s">
        <v>504</v>
      </c>
      <c r="B99" s="1718">
        <v>1</v>
      </c>
      <c r="C99" s="1717" t="s">
        <v>1496</v>
      </c>
    </row>
    <row r="100" spans="1:3" x14ac:dyDescent="0.25">
      <c r="A100" s="1717" t="s">
        <v>504</v>
      </c>
      <c r="B100" s="1718">
        <v>2</v>
      </c>
      <c r="C100" s="1717" t="s">
        <v>1062</v>
      </c>
    </row>
    <row r="101" spans="1:3" x14ac:dyDescent="0.25">
      <c r="A101" s="1717" t="s">
        <v>504</v>
      </c>
      <c r="B101" s="1718">
        <v>2</v>
      </c>
      <c r="C101" s="1717" t="s">
        <v>1052</v>
      </c>
    </row>
    <row r="102" spans="1:3" x14ac:dyDescent="0.25">
      <c r="A102" s="1717" t="s">
        <v>504</v>
      </c>
      <c r="B102" s="1718">
        <v>2</v>
      </c>
      <c r="C102" s="1717" t="s">
        <v>1049</v>
      </c>
    </row>
    <row r="103" spans="1:3" x14ac:dyDescent="0.25">
      <c r="A103" s="1717" t="s">
        <v>504</v>
      </c>
      <c r="B103" s="1718">
        <v>1</v>
      </c>
      <c r="C103" s="1717" t="s">
        <v>1232</v>
      </c>
    </row>
    <row r="104" spans="1:3" x14ac:dyDescent="0.25">
      <c r="A104" s="1717" t="s">
        <v>504</v>
      </c>
      <c r="B104" s="1718">
        <v>4</v>
      </c>
      <c r="C104" s="1717" t="s">
        <v>1069</v>
      </c>
    </row>
    <row r="105" spans="1:3" x14ac:dyDescent="0.25">
      <c r="A105" s="1717" t="s">
        <v>504</v>
      </c>
      <c r="B105" s="1718">
        <v>4</v>
      </c>
      <c r="C105" s="1717" t="s">
        <v>1070</v>
      </c>
    </row>
    <row r="106" spans="1:3" x14ac:dyDescent="0.25">
      <c r="A106" s="1717" t="s">
        <v>291</v>
      </c>
      <c r="B106" s="1718">
        <v>1</v>
      </c>
      <c r="C106" s="1717" t="s">
        <v>1061</v>
      </c>
    </row>
    <row r="107" spans="1:3" x14ac:dyDescent="0.25">
      <c r="A107" s="1717" t="s">
        <v>291</v>
      </c>
      <c r="B107" s="1718">
        <v>1</v>
      </c>
      <c r="C107" s="1717" t="s">
        <v>1230</v>
      </c>
    </row>
    <row r="108" spans="1:3" x14ac:dyDescent="0.25">
      <c r="A108" s="1717" t="s">
        <v>291</v>
      </c>
      <c r="B108" s="1718">
        <v>1</v>
      </c>
      <c r="C108" s="1717" t="s">
        <v>1071</v>
      </c>
    </row>
    <row r="109" spans="1:3" x14ac:dyDescent="0.25">
      <c r="A109" s="1717" t="s">
        <v>291</v>
      </c>
      <c r="B109" s="1718">
        <v>1</v>
      </c>
      <c r="C109" s="1717" t="s">
        <v>1058</v>
      </c>
    </row>
    <row r="110" spans="1:3" x14ac:dyDescent="0.25">
      <c r="A110" s="1717" t="s">
        <v>604</v>
      </c>
      <c r="B110" s="1718">
        <v>2</v>
      </c>
      <c r="C110" s="1717" t="s">
        <v>1071</v>
      </c>
    </row>
    <row r="111" spans="1:3" ht="34.9" customHeight="1" x14ac:dyDescent="0.25">
      <c r="A111" s="1717" t="s">
        <v>604</v>
      </c>
      <c r="B111" s="1718">
        <v>1</v>
      </c>
      <c r="C111" s="1717" t="s">
        <v>1495</v>
      </c>
    </row>
    <row r="112" spans="1:3" x14ac:dyDescent="0.25">
      <c r="A112" s="1717" t="s">
        <v>604</v>
      </c>
      <c r="B112" s="1718">
        <v>1</v>
      </c>
      <c r="C112" s="1717" t="s">
        <v>1168</v>
      </c>
    </row>
    <row r="113" spans="1:3" x14ac:dyDescent="0.25">
      <c r="A113" s="1717" t="s">
        <v>673</v>
      </c>
      <c r="B113" s="1718">
        <v>1</v>
      </c>
      <c r="C113" s="1717" t="s">
        <v>1230</v>
      </c>
    </row>
    <row r="114" spans="1:3" x14ac:dyDescent="0.25">
      <c r="A114" s="1717" t="s">
        <v>673</v>
      </c>
      <c r="B114" s="1718">
        <v>1</v>
      </c>
      <c r="C114" s="1717" t="s">
        <v>1060</v>
      </c>
    </row>
    <row r="115" spans="1:3" x14ac:dyDescent="0.25">
      <c r="A115" s="1717" t="s">
        <v>673</v>
      </c>
      <c r="B115" s="1718">
        <v>1</v>
      </c>
      <c r="C115" s="1717" t="s">
        <v>1100</v>
      </c>
    </row>
    <row r="116" spans="1:3" x14ac:dyDescent="0.25">
      <c r="A116" s="1717" t="s">
        <v>673</v>
      </c>
      <c r="B116" s="1718">
        <v>1</v>
      </c>
      <c r="C116" s="1717" t="s">
        <v>1054</v>
      </c>
    </row>
    <row r="117" spans="1:3" x14ac:dyDescent="0.25">
      <c r="A117" s="1717" t="s">
        <v>673</v>
      </c>
      <c r="B117" s="1718">
        <v>1</v>
      </c>
      <c r="C117" s="1717" t="s">
        <v>1055</v>
      </c>
    </row>
    <row r="118" spans="1:3" x14ac:dyDescent="0.25">
      <c r="A118" s="1717" t="s">
        <v>757</v>
      </c>
      <c r="B118" s="1718">
        <v>1</v>
      </c>
      <c r="C118" s="1717" t="s">
        <v>1220</v>
      </c>
    </row>
    <row r="119" spans="1:3" x14ac:dyDescent="0.25">
      <c r="A119" s="1717" t="s">
        <v>752</v>
      </c>
      <c r="B119" s="1718">
        <v>1</v>
      </c>
      <c r="C119" s="1717" t="s">
        <v>1496</v>
      </c>
    </row>
    <row r="120" spans="1:3" x14ac:dyDescent="0.25">
      <c r="A120" s="1717" t="s">
        <v>752</v>
      </c>
      <c r="B120" s="1718">
        <v>1</v>
      </c>
      <c r="C120" s="1717" t="s">
        <v>1231</v>
      </c>
    </row>
    <row r="121" spans="1:3" x14ac:dyDescent="0.25">
      <c r="A121" s="1717" t="s">
        <v>752</v>
      </c>
      <c r="B121" s="1718">
        <v>2</v>
      </c>
      <c r="C121" s="1717" t="s">
        <v>1052</v>
      </c>
    </row>
    <row r="122" spans="1:3" x14ac:dyDescent="0.25">
      <c r="A122" s="1717" t="s">
        <v>752</v>
      </c>
      <c r="B122" s="1718">
        <v>1</v>
      </c>
      <c r="C122" s="1717" t="s">
        <v>1069</v>
      </c>
    </row>
    <row r="123" spans="1:3" x14ac:dyDescent="0.25">
      <c r="A123" s="1717" t="s">
        <v>752</v>
      </c>
      <c r="B123" s="1718">
        <v>2</v>
      </c>
      <c r="C123" s="1717" t="s">
        <v>1070</v>
      </c>
    </row>
    <row r="124" spans="1:3" x14ac:dyDescent="0.25">
      <c r="A124" s="1717" t="s">
        <v>752</v>
      </c>
      <c r="B124" s="1718">
        <v>1</v>
      </c>
      <c r="C124" s="1717" t="s">
        <v>1065</v>
      </c>
    </row>
    <row r="125" spans="1:3" x14ac:dyDescent="0.25">
      <c r="A125" s="1717" t="s">
        <v>752</v>
      </c>
      <c r="B125" s="1718">
        <v>1</v>
      </c>
      <c r="C125" s="1717" t="s">
        <v>1351</v>
      </c>
    </row>
    <row r="126" spans="1:3" hidden="1" x14ac:dyDescent="0.25">
      <c r="A126" s="1717"/>
      <c r="B126" s="1718"/>
      <c r="C126" s="1717"/>
    </row>
    <row r="127" spans="1:3" hidden="1" x14ac:dyDescent="0.25">
      <c r="A127" s="1717"/>
      <c r="B127" s="1718"/>
      <c r="C127" s="1717"/>
    </row>
    <row r="128" spans="1:3" hidden="1" x14ac:dyDescent="0.25">
      <c r="A128" s="1717"/>
      <c r="B128" s="1718"/>
      <c r="C128" s="1717"/>
    </row>
    <row r="129" spans="1:3" hidden="1" x14ac:dyDescent="0.25">
      <c r="A129" s="1717"/>
      <c r="B129" s="1718"/>
      <c r="C129" s="1717"/>
    </row>
    <row r="130" spans="1:3" hidden="1" x14ac:dyDescent="0.25">
      <c r="A130" s="1717"/>
      <c r="B130" s="1718"/>
      <c r="C130" s="1717"/>
    </row>
    <row r="131" spans="1:3" hidden="1" x14ac:dyDescent="0.25">
      <c r="A131" s="1717"/>
      <c r="B131" s="1718"/>
      <c r="C131" s="1717"/>
    </row>
    <row r="132" spans="1:3" hidden="1" x14ac:dyDescent="0.25">
      <c r="A132" s="1717"/>
      <c r="B132" s="1718"/>
      <c r="C132" s="1717"/>
    </row>
    <row r="133" spans="1:3" hidden="1" x14ac:dyDescent="0.25">
      <c r="A133" s="1717"/>
      <c r="B133" s="1718"/>
      <c r="C133" s="1717"/>
    </row>
    <row r="134" spans="1:3" hidden="1" x14ac:dyDescent="0.25">
      <c r="A134" s="1717"/>
      <c r="B134" s="1718"/>
      <c r="C134" s="1717"/>
    </row>
    <row r="135" spans="1:3" hidden="1" x14ac:dyDescent="0.25">
      <c r="A135" s="1717"/>
      <c r="B135" s="1718"/>
      <c r="C135" s="1717"/>
    </row>
    <row r="136" spans="1:3" hidden="1" x14ac:dyDescent="0.25">
      <c r="A136" s="1426"/>
      <c r="B136" s="1427"/>
      <c r="C136" s="1426"/>
    </row>
    <row r="137" spans="1:3" hidden="1" x14ac:dyDescent="0.25">
      <c r="A137" s="1426"/>
      <c r="B137" s="1427"/>
      <c r="C137" s="1426"/>
    </row>
    <row r="138" spans="1:3" hidden="1" x14ac:dyDescent="0.25">
      <c r="A138" s="1426"/>
      <c r="B138" s="1427"/>
      <c r="C138" s="1426"/>
    </row>
    <row r="139" spans="1:3" hidden="1" x14ac:dyDescent="0.25">
      <c r="A139" s="1426"/>
      <c r="B139" s="1427"/>
      <c r="C139" s="1426"/>
    </row>
    <row r="140" spans="1:3" hidden="1" x14ac:dyDescent="0.25">
      <c r="A140" s="1426"/>
      <c r="B140" s="1427"/>
      <c r="C140" s="1426"/>
    </row>
    <row r="141" spans="1:3" hidden="1" x14ac:dyDescent="0.25">
      <c r="A141" s="1397"/>
      <c r="B141" s="1398"/>
      <c r="C141" s="1397"/>
    </row>
    <row r="142" spans="1:3" hidden="1" x14ac:dyDescent="0.25">
      <c r="A142" s="1397"/>
      <c r="B142" s="1398"/>
      <c r="C142" s="1397"/>
    </row>
    <row r="143" spans="1:3" hidden="1" x14ac:dyDescent="0.25">
      <c r="A143" s="1397"/>
      <c r="B143" s="1398"/>
      <c r="C143" s="1397"/>
    </row>
    <row r="144" spans="1:3" hidden="1" x14ac:dyDescent="0.25">
      <c r="A144" s="1397"/>
      <c r="B144" s="1398"/>
      <c r="C144" s="1397"/>
    </row>
    <row r="145" spans="1:3" hidden="1" x14ac:dyDescent="0.25">
      <c r="A145" s="1397"/>
      <c r="B145" s="1398"/>
      <c r="C145" s="1397"/>
    </row>
    <row r="146" spans="1:3" hidden="1" x14ac:dyDescent="0.25">
      <c r="A146" s="1397"/>
      <c r="B146" s="1398"/>
      <c r="C146" s="1397"/>
    </row>
    <row r="147" spans="1:3" hidden="1" x14ac:dyDescent="0.25">
      <c r="A147" s="1397"/>
      <c r="B147" s="1398"/>
      <c r="C147" s="1397"/>
    </row>
    <row r="148" spans="1:3" x14ac:dyDescent="0.25">
      <c r="A148" s="1409" t="s">
        <v>29</v>
      </c>
      <c r="B148" s="1410">
        <f>SUM(B11:B147)</f>
        <v>240</v>
      </c>
      <c r="C148" s="1409"/>
    </row>
    <row r="149" spans="1:3" x14ac:dyDescent="0.25">
      <c r="A149" s="2080" t="s">
        <v>605</v>
      </c>
      <c r="B149" s="2080"/>
    </row>
    <row r="150" spans="1:3" x14ac:dyDescent="0.25">
      <c r="A150" s="892"/>
      <c r="B150" s="892"/>
    </row>
    <row r="151" spans="1:3" x14ac:dyDescent="0.25">
      <c r="A151" s="2081" t="s">
        <v>485</v>
      </c>
      <c r="B151" s="2082"/>
      <c r="C151" s="2083"/>
    </row>
    <row r="152" spans="1:3" x14ac:dyDescent="0.25">
      <c r="A152" s="2084"/>
      <c r="B152" s="2085"/>
      <c r="C152" s="2086"/>
    </row>
    <row r="153" spans="1:3" ht="25.5" x14ac:dyDescent="0.25">
      <c r="A153" s="1410" t="s">
        <v>1125</v>
      </c>
      <c r="B153" s="1410" t="s">
        <v>5</v>
      </c>
      <c r="C153" s="1410" t="s">
        <v>1167</v>
      </c>
    </row>
    <row r="154" spans="1:3" x14ac:dyDescent="0.25">
      <c r="A154" s="1446" t="s">
        <v>532</v>
      </c>
      <c r="B154" s="1427">
        <v>1</v>
      </c>
      <c r="C154" s="1426" t="s">
        <v>1056</v>
      </c>
    </row>
    <row r="155" spans="1:3" x14ac:dyDescent="0.25">
      <c r="A155" s="1446" t="s">
        <v>532</v>
      </c>
      <c r="B155" s="1427">
        <v>1</v>
      </c>
      <c r="C155" s="1426" t="s">
        <v>1062</v>
      </c>
    </row>
    <row r="156" spans="1:3" x14ac:dyDescent="0.25">
      <c r="A156" s="1446" t="s">
        <v>532</v>
      </c>
      <c r="B156" s="1427">
        <v>1</v>
      </c>
      <c r="C156" s="1426" t="s">
        <v>1052</v>
      </c>
    </row>
    <row r="157" spans="1:3" x14ac:dyDescent="0.25">
      <c r="A157" s="1446" t="s">
        <v>532</v>
      </c>
      <c r="B157" s="1427">
        <v>1</v>
      </c>
      <c r="C157" s="1426" t="s">
        <v>1069</v>
      </c>
    </row>
    <row r="158" spans="1:3" x14ac:dyDescent="0.25">
      <c r="A158" s="1446" t="s">
        <v>532</v>
      </c>
      <c r="B158" s="1427">
        <v>1</v>
      </c>
      <c r="C158" s="1426" t="s">
        <v>1070</v>
      </c>
    </row>
    <row r="159" spans="1:3" x14ac:dyDescent="0.25">
      <c r="A159" s="1446" t="s">
        <v>532</v>
      </c>
      <c r="B159" s="1427">
        <v>1</v>
      </c>
      <c r="C159" s="1426" t="s">
        <v>1066</v>
      </c>
    </row>
    <row r="160" spans="1:3" x14ac:dyDescent="0.25">
      <c r="A160" s="1446" t="s">
        <v>681</v>
      </c>
      <c r="B160" s="1427">
        <v>1</v>
      </c>
      <c r="C160" s="1426" t="s">
        <v>1052</v>
      </c>
    </row>
    <row r="161" spans="1:3" x14ac:dyDescent="0.25">
      <c r="A161" s="1446" t="s">
        <v>331</v>
      </c>
      <c r="B161" s="1427">
        <v>1</v>
      </c>
      <c r="C161" s="1426" t="s">
        <v>1061</v>
      </c>
    </row>
    <row r="162" spans="1:3" x14ac:dyDescent="0.25">
      <c r="A162" s="1446" t="s">
        <v>331</v>
      </c>
      <c r="B162" s="1427">
        <v>1</v>
      </c>
      <c r="C162" s="1426" t="s">
        <v>1051</v>
      </c>
    </row>
    <row r="163" spans="1:3" x14ac:dyDescent="0.25">
      <c r="A163" s="1446" t="s">
        <v>331</v>
      </c>
      <c r="B163" s="1427">
        <v>1</v>
      </c>
      <c r="C163" s="1426" t="s">
        <v>1474</v>
      </c>
    </row>
    <row r="164" spans="1:3" x14ac:dyDescent="0.25">
      <c r="A164" s="1446" t="s">
        <v>331</v>
      </c>
      <c r="B164" s="1427">
        <v>1</v>
      </c>
      <c r="C164" s="1426" t="s">
        <v>1062</v>
      </c>
    </row>
    <row r="165" spans="1:3" x14ac:dyDescent="0.25">
      <c r="A165" s="1446" t="s">
        <v>331</v>
      </c>
      <c r="B165" s="1427">
        <v>1</v>
      </c>
      <c r="C165" s="1426" t="s">
        <v>1233</v>
      </c>
    </row>
    <row r="166" spans="1:3" x14ac:dyDescent="0.25">
      <c r="A166" s="1446" t="s">
        <v>331</v>
      </c>
      <c r="B166" s="1427">
        <v>1</v>
      </c>
      <c r="C166" s="1426" t="s">
        <v>1068</v>
      </c>
    </row>
    <row r="167" spans="1:3" x14ac:dyDescent="0.25">
      <c r="A167" s="1446" t="s">
        <v>331</v>
      </c>
      <c r="B167" s="1427">
        <v>1</v>
      </c>
      <c r="C167" s="1426" t="s">
        <v>1057</v>
      </c>
    </row>
    <row r="168" spans="1:3" x14ac:dyDescent="0.25">
      <c r="A168" s="1446" t="s">
        <v>331</v>
      </c>
      <c r="B168" s="1427">
        <v>1</v>
      </c>
      <c r="C168" s="1426" t="s">
        <v>1069</v>
      </c>
    </row>
    <row r="169" spans="1:3" x14ac:dyDescent="0.25">
      <c r="A169" s="1446" t="s">
        <v>331</v>
      </c>
      <c r="B169" s="1427">
        <v>1</v>
      </c>
      <c r="C169" s="1426" t="s">
        <v>1070</v>
      </c>
    </row>
    <row r="170" spans="1:3" x14ac:dyDescent="0.25">
      <c r="A170" s="1447" t="s">
        <v>331</v>
      </c>
      <c r="B170" s="1398">
        <v>1</v>
      </c>
      <c r="C170" s="1397" t="s">
        <v>1058</v>
      </c>
    </row>
    <row r="171" spans="1:3" x14ac:dyDescent="0.25">
      <c r="A171" s="1447" t="s">
        <v>331</v>
      </c>
      <c r="B171" s="1398">
        <v>1</v>
      </c>
      <c r="C171" s="1397" t="s">
        <v>1475</v>
      </c>
    </row>
    <row r="172" spans="1:3" x14ac:dyDescent="0.25">
      <c r="A172" s="1447" t="s">
        <v>624</v>
      </c>
      <c r="B172" s="1398">
        <v>1</v>
      </c>
      <c r="C172" s="1397" t="s">
        <v>1476</v>
      </c>
    </row>
    <row r="173" spans="1:3" x14ac:dyDescent="0.25">
      <c r="A173" s="1447" t="s">
        <v>624</v>
      </c>
      <c r="B173" s="1398">
        <v>1</v>
      </c>
      <c r="C173" s="1397" t="s">
        <v>1051</v>
      </c>
    </row>
    <row r="174" spans="1:3" x14ac:dyDescent="0.25">
      <c r="A174" s="1447" t="s">
        <v>624</v>
      </c>
      <c r="B174" s="1398">
        <v>1</v>
      </c>
      <c r="C174" s="1397" t="s">
        <v>1052</v>
      </c>
    </row>
    <row r="175" spans="1:3" x14ac:dyDescent="0.25">
      <c r="A175" s="1447" t="s">
        <v>624</v>
      </c>
      <c r="B175" s="1398">
        <v>1</v>
      </c>
      <c r="C175" s="1397" t="s">
        <v>1233</v>
      </c>
    </row>
    <row r="176" spans="1:3" x14ac:dyDescent="0.25">
      <c r="A176" s="1447" t="s">
        <v>624</v>
      </c>
      <c r="B176" s="1398">
        <v>1</v>
      </c>
      <c r="C176" s="1397" t="s">
        <v>1222</v>
      </c>
    </row>
    <row r="177" spans="1:3" x14ac:dyDescent="0.25">
      <c r="A177" s="1447" t="s">
        <v>624</v>
      </c>
      <c r="B177" s="1398">
        <v>1</v>
      </c>
      <c r="C177" s="1397" t="s">
        <v>1477</v>
      </c>
    </row>
    <row r="178" spans="1:3" x14ac:dyDescent="0.25">
      <c r="A178" s="1447" t="s">
        <v>624</v>
      </c>
      <c r="B178" s="1398">
        <v>1</v>
      </c>
      <c r="C178" s="1397" t="s">
        <v>1236</v>
      </c>
    </row>
    <row r="179" spans="1:3" x14ac:dyDescent="0.25">
      <c r="A179" s="1447" t="s">
        <v>177</v>
      </c>
      <c r="B179" s="1398">
        <v>1</v>
      </c>
      <c r="C179" s="1397" t="s">
        <v>1056</v>
      </c>
    </row>
    <row r="180" spans="1:3" ht="16.149999999999999" customHeight="1" x14ac:dyDescent="0.25">
      <c r="A180" s="1447" t="s">
        <v>177</v>
      </c>
      <c r="B180" s="1398">
        <v>1</v>
      </c>
      <c r="C180" s="1397" t="s">
        <v>1062</v>
      </c>
    </row>
    <row r="181" spans="1:3" x14ac:dyDescent="0.25">
      <c r="A181" s="1447" t="s">
        <v>177</v>
      </c>
      <c r="B181" s="1398">
        <v>1</v>
      </c>
      <c r="C181" s="1397" t="s">
        <v>1069</v>
      </c>
    </row>
    <row r="182" spans="1:3" x14ac:dyDescent="0.25">
      <c r="A182" s="1447" t="s">
        <v>177</v>
      </c>
      <c r="B182" s="1398">
        <v>1</v>
      </c>
      <c r="C182" s="1397" t="s">
        <v>1066</v>
      </c>
    </row>
    <row r="183" spans="1:3" x14ac:dyDescent="0.25">
      <c r="A183" s="1447" t="s">
        <v>623</v>
      </c>
      <c r="B183" s="1398">
        <v>1</v>
      </c>
      <c r="C183" s="1397" t="s">
        <v>1478</v>
      </c>
    </row>
    <row r="184" spans="1:3" x14ac:dyDescent="0.25">
      <c r="A184" s="1447" t="s">
        <v>623</v>
      </c>
      <c r="B184" s="1398">
        <v>1</v>
      </c>
      <c r="C184" s="1397" t="s">
        <v>1061</v>
      </c>
    </row>
    <row r="185" spans="1:3" x14ac:dyDescent="0.25">
      <c r="A185" s="1447" t="s">
        <v>623</v>
      </c>
      <c r="B185" s="1398">
        <v>3</v>
      </c>
      <c r="C185" s="1397" t="s">
        <v>1056</v>
      </c>
    </row>
    <row r="186" spans="1:3" x14ac:dyDescent="0.25">
      <c r="A186" s="1447" t="s">
        <v>623</v>
      </c>
      <c r="B186" s="1398">
        <v>2</v>
      </c>
      <c r="C186" s="1397" t="s">
        <v>1050</v>
      </c>
    </row>
    <row r="187" spans="1:3" x14ac:dyDescent="0.25">
      <c r="A187" s="1447" t="s">
        <v>623</v>
      </c>
      <c r="B187" s="1398">
        <v>2</v>
      </c>
      <c r="C187" s="1397" t="s">
        <v>1479</v>
      </c>
    </row>
    <row r="188" spans="1:3" x14ac:dyDescent="0.25">
      <c r="A188" s="1447" t="s">
        <v>623</v>
      </c>
      <c r="B188" s="1398">
        <v>1</v>
      </c>
      <c r="C188" s="1397" t="s">
        <v>1059</v>
      </c>
    </row>
    <row r="189" spans="1:3" x14ac:dyDescent="0.25">
      <c r="A189" s="1447" t="s">
        <v>623</v>
      </c>
      <c r="B189" s="1398">
        <v>10</v>
      </c>
      <c r="C189" s="1397" t="s">
        <v>1062</v>
      </c>
    </row>
    <row r="190" spans="1:3" x14ac:dyDescent="0.25">
      <c r="A190" s="1447" t="s">
        <v>623</v>
      </c>
      <c r="B190" s="1398">
        <v>1</v>
      </c>
      <c r="C190" s="1397" t="s">
        <v>1052</v>
      </c>
    </row>
    <row r="191" spans="1:3" x14ac:dyDescent="0.25">
      <c r="A191" s="1447" t="s">
        <v>623</v>
      </c>
      <c r="B191" s="1398">
        <v>6</v>
      </c>
      <c r="C191" s="1397" t="s">
        <v>1049</v>
      </c>
    </row>
    <row r="192" spans="1:3" x14ac:dyDescent="0.25">
      <c r="A192" s="1447" t="s">
        <v>623</v>
      </c>
      <c r="B192" s="1398">
        <v>7</v>
      </c>
      <c r="C192" s="1397" t="s">
        <v>1069</v>
      </c>
    </row>
    <row r="193" spans="1:3" x14ac:dyDescent="0.25">
      <c r="A193" s="1447" t="s">
        <v>623</v>
      </c>
      <c r="B193" s="1398">
        <v>7</v>
      </c>
      <c r="C193" s="1397" t="s">
        <v>1070</v>
      </c>
    </row>
    <row r="194" spans="1:3" ht="13.9" customHeight="1" x14ac:dyDescent="0.25">
      <c r="A194" s="1447" t="s">
        <v>623</v>
      </c>
      <c r="B194" s="1398">
        <v>1</v>
      </c>
      <c r="C194" s="1397" t="s">
        <v>1065</v>
      </c>
    </row>
    <row r="195" spans="1:3" x14ac:dyDescent="0.25">
      <c r="A195" s="1447" t="s">
        <v>623</v>
      </c>
      <c r="B195" s="1398">
        <v>1</v>
      </c>
      <c r="C195" s="1397" t="s">
        <v>1067</v>
      </c>
    </row>
    <row r="196" spans="1:3" x14ac:dyDescent="0.25">
      <c r="A196" s="1447" t="s">
        <v>623</v>
      </c>
      <c r="B196" s="1398">
        <v>3</v>
      </c>
      <c r="C196" s="1397" t="s">
        <v>1066</v>
      </c>
    </row>
    <row r="197" spans="1:3" x14ac:dyDescent="0.25">
      <c r="A197" s="1447" t="s">
        <v>696</v>
      </c>
      <c r="B197" s="1398">
        <v>3</v>
      </c>
      <c r="C197" s="1397" t="s">
        <v>1352</v>
      </c>
    </row>
    <row r="198" spans="1:3" x14ac:dyDescent="0.25">
      <c r="A198" s="1447" t="s">
        <v>696</v>
      </c>
      <c r="B198" s="1398">
        <v>3</v>
      </c>
      <c r="C198" s="1397" t="s">
        <v>1056</v>
      </c>
    </row>
    <row r="199" spans="1:3" x14ac:dyDescent="0.25">
      <c r="A199" s="1447" t="s">
        <v>696</v>
      </c>
      <c r="B199" s="1398">
        <v>1</v>
      </c>
      <c r="C199" s="1397" t="s">
        <v>1480</v>
      </c>
    </row>
    <row r="200" spans="1:3" x14ac:dyDescent="0.25">
      <c r="A200" s="1447" t="s">
        <v>696</v>
      </c>
      <c r="B200" s="1398">
        <v>3</v>
      </c>
      <c r="C200" s="1397" t="s">
        <v>1062</v>
      </c>
    </row>
    <row r="201" spans="1:3" x14ac:dyDescent="0.25">
      <c r="A201" s="1447" t="s">
        <v>696</v>
      </c>
      <c r="B201" s="1398">
        <v>3</v>
      </c>
      <c r="C201" s="1397" t="s">
        <v>1127</v>
      </c>
    </row>
    <row r="202" spans="1:3" x14ac:dyDescent="0.25">
      <c r="A202" s="1447" t="s">
        <v>696</v>
      </c>
      <c r="B202" s="1398">
        <v>3</v>
      </c>
      <c r="C202" s="1397" t="s">
        <v>1054</v>
      </c>
    </row>
    <row r="203" spans="1:3" x14ac:dyDescent="0.25">
      <c r="A203" s="1447" t="s">
        <v>696</v>
      </c>
      <c r="B203" s="1398">
        <v>3</v>
      </c>
      <c r="C203" s="1397" t="s">
        <v>1067</v>
      </c>
    </row>
    <row r="204" spans="1:3" x14ac:dyDescent="0.25">
      <c r="A204" s="1447" t="s">
        <v>696</v>
      </c>
      <c r="B204" s="1398">
        <v>3</v>
      </c>
      <c r="C204" s="1397" t="s">
        <v>1066</v>
      </c>
    </row>
    <row r="205" spans="1:3" x14ac:dyDescent="0.25">
      <c r="A205" s="1447" t="s">
        <v>604</v>
      </c>
      <c r="B205" s="1398">
        <v>1</v>
      </c>
      <c r="C205" s="1397" t="s">
        <v>1052</v>
      </c>
    </row>
    <row r="206" spans="1:3" x14ac:dyDescent="0.25">
      <c r="A206" s="1447" t="s">
        <v>604</v>
      </c>
      <c r="B206" s="1398">
        <v>1</v>
      </c>
      <c r="C206" s="1397" t="s">
        <v>1070</v>
      </c>
    </row>
    <row r="207" spans="1:3" hidden="1" x14ac:dyDescent="0.25">
      <c r="A207" s="1397"/>
      <c r="B207" s="1398"/>
      <c r="C207" s="1397"/>
    </row>
    <row r="208" spans="1:3" hidden="1" x14ac:dyDescent="0.25">
      <c r="A208" s="1397"/>
      <c r="B208" s="1398"/>
      <c r="C208" s="1397"/>
    </row>
    <row r="209" spans="1:3" hidden="1" x14ac:dyDescent="0.25">
      <c r="A209" s="1397"/>
      <c r="B209" s="1398"/>
      <c r="C209" s="1397"/>
    </row>
    <row r="210" spans="1:3" hidden="1" x14ac:dyDescent="0.25">
      <c r="A210" s="1397"/>
      <c r="B210" s="1398"/>
      <c r="C210" s="1397"/>
    </row>
    <row r="211" spans="1:3" hidden="1" x14ac:dyDescent="0.25">
      <c r="A211" s="1397"/>
      <c r="B211" s="1398"/>
      <c r="C211" s="1397"/>
    </row>
    <row r="212" spans="1:3" hidden="1" x14ac:dyDescent="0.25">
      <c r="A212" s="1397"/>
      <c r="B212" s="1398"/>
      <c r="C212" s="1397"/>
    </row>
    <row r="213" spans="1:3" hidden="1" x14ac:dyDescent="0.25">
      <c r="A213" s="1397"/>
      <c r="B213" s="1398"/>
      <c r="C213" s="1397"/>
    </row>
    <row r="214" spans="1:3" hidden="1" x14ac:dyDescent="0.25">
      <c r="A214" s="1397"/>
      <c r="B214" s="1398"/>
      <c r="C214" s="1397"/>
    </row>
    <row r="215" spans="1:3" hidden="1" x14ac:dyDescent="0.25">
      <c r="A215" s="1397"/>
      <c r="B215" s="1398"/>
      <c r="C215" s="1397"/>
    </row>
    <row r="216" spans="1:3" hidden="1" x14ac:dyDescent="0.25">
      <c r="A216" s="1397"/>
      <c r="B216" s="1398"/>
      <c r="C216" s="1397"/>
    </row>
    <row r="217" spans="1:3" hidden="1" x14ac:dyDescent="0.25">
      <c r="A217" s="1397"/>
      <c r="B217" s="1398"/>
      <c r="C217" s="1397"/>
    </row>
    <row r="218" spans="1:3" hidden="1" x14ac:dyDescent="0.25">
      <c r="A218" s="1397"/>
      <c r="B218" s="1398"/>
      <c r="C218" s="1397"/>
    </row>
    <row r="219" spans="1:3" hidden="1" x14ac:dyDescent="0.25">
      <c r="A219" s="1397"/>
      <c r="B219" s="1398"/>
      <c r="C219" s="1397"/>
    </row>
    <row r="220" spans="1:3" hidden="1" x14ac:dyDescent="0.25">
      <c r="A220" s="1397"/>
      <c r="B220" s="1398"/>
      <c r="C220" s="1397"/>
    </row>
    <row r="221" spans="1:3" hidden="1" x14ac:dyDescent="0.25">
      <c r="A221" s="1397"/>
      <c r="B221" s="1398"/>
      <c r="C221" s="1397"/>
    </row>
    <row r="222" spans="1:3" hidden="1" x14ac:dyDescent="0.25">
      <c r="A222" s="1397"/>
      <c r="B222" s="1398"/>
      <c r="C222" s="1397"/>
    </row>
    <row r="223" spans="1:3" hidden="1" x14ac:dyDescent="0.25">
      <c r="A223" s="1397"/>
      <c r="B223" s="1398"/>
      <c r="C223" s="1397"/>
    </row>
    <row r="224" spans="1:3" hidden="1" x14ac:dyDescent="0.25">
      <c r="A224" s="1397"/>
      <c r="B224" s="1398"/>
      <c r="C224" s="1397"/>
    </row>
    <row r="225" spans="1:3" hidden="1" x14ac:dyDescent="0.25">
      <c r="A225" s="1397"/>
      <c r="B225" s="1398"/>
      <c r="C225" s="1397"/>
    </row>
    <row r="226" spans="1:3" hidden="1" x14ac:dyDescent="0.25">
      <c r="A226" s="1397"/>
      <c r="B226" s="1398"/>
      <c r="C226" s="1397"/>
    </row>
    <row r="227" spans="1:3" hidden="1" x14ac:dyDescent="0.25">
      <c r="A227" s="1397"/>
      <c r="B227" s="1398"/>
      <c r="C227" s="1397"/>
    </row>
    <row r="228" spans="1:3" hidden="1" x14ac:dyDescent="0.25">
      <c r="A228" s="1397"/>
      <c r="B228" s="1398"/>
      <c r="C228" s="1397"/>
    </row>
    <row r="229" spans="1:3" hidden="1" x14ac:dyDescent="0.25">
      <c r="A229" s="1397"/>
      <c r="B229" s="1398"/>
      <c r="C229" s="1397"/>
    </row>
    <row r="230" spans="1:3" hidden="1" x14ac:dyDescent="0.25">
      <c r="A230" s="1397"/>
      <c r="B230" s="1398"/>
      <c r="C230" s="1397"/>
    </row>
    <row r="231" spans="1:3" hidden="1" x14ac:dyDescent="0.25">
      <c r="A231" s="1397"/>
      <c r="B231" s="1398"/>
      <c r="C231" s="1397"/>
    </row>
    <row r="232" spans="1:3" hidden="1" x14ac:dyDescent="0.25">
      <c r="A232" s="1397"/>
      <c r="B232" s="1398"/>
      <c r="C232" s="1397"/>
    </row>
    <row r="233" spans="1:3" hidden="1" x14ac:dyDescent="0.25">
      <c r="A233" s="1397"/>
      <c r="B233" s="1398"/>
      <c r="C233" s="1397"/>
    </row>
    <row r="234" spans="1:3" hidden="1" x14ac:dyDescent="0.25">
      <c r="A234" s="1397"/>
      <c r="B234" s="1398"/>
      <c r="C234" s="1397"/>
    </row>
    <row r="235" spans="1:3" x14ac:dyDescent="0.25">
      <c r="A235" s="1411" t="s">
        <v>29</v>
      </c>
      <c r="B235" s="1405">
        <f>SUM(B153:B234)</f>
        <v>99</v>
      </c>
      <c r="C235" s="1412"/>
    </row>
    <row r="236" spans="1:3" x14ac:dyDescent="0.25">
      <c r="A236" s="2087" t="s">
        <v>605</v>
      </c>
      <c r="B236" s="2087"/>
      <c r="C236" s="2087"/>
    </row>
    <row r="237" spans="1:3" x14ac:dyDescent="0.25">
      <c r="A237" s="893"/>
    </row>
    <row r="238" spans="1:3" ht="15" customHeight="1" x14ac:dyDescent="0.25">
      <c r="A238" s="2088" t="s">
        <v>1124</v>
      </c>
      <c r="B238" s="2088"/>
      <c r="C238" s="1400"/>
    </row>
    <row r="239" spans="1:3" ht="15" customHeight="1" x14ac:dyDescent="0.25">
      <c r="A239" s="2088"/>
      <c r="B239" s="2088"/>
      <c r="C239" s="1400"/>
    </row>
    <row r="240" spans="1:3" ht="30" x14ac:dyDescent="0.25">
      <c r="A240" s="1414" t="s">
        <v>468</v>
      </c>
      <c r="B240" s="1406" t="s">
        <v>471</v>
      </c>
    </row>
    <row r="241" spans="1:2" ht="15" hidden="1" customHeight="1" x14ac:dyDescent="0.25">
      <c r="A241" s="1395" t="s">
        <v>532</v>
      </c>
      <c r="B241" s="1396"/>
    </row>
    <row r="242" spans="1:2" x14ac:dyDescent="0.25">
      <c r="A242" s="1456" t="s">
        <v>532</v>
      </c>
      <c r="B242" s="1457">
        <v>116</v>
      </c>
    </row>
    <row r="243" spans="1:2" x14ac:dyDescent="0.25">
      <c r="A243" s="1456" t="s">
        <v>619</v>
      </c>
      <c r="B243" s="1457">
        <v>1</v>
      </c>
    </row>
    <row r="244" spans="1:2" x14ac:dyDescent="0.25">
      <c r="A244" s="1456" t="s">
        <v>119</v>
      </c>
      <c r="B244" s="1457">
        <v>2</v>
      </c>
    </row>
    <row r="245" spans="1:2" x14ac:dyDescent="0.25">
      <c r="A245" s="1456" t="s">
        <v>681</v>
      </c>
      <c r="B245" s="1457">
        <v>15</v>
      </c>
    </row>
    <row r="246" spans="1:2" x14ac:dyDescent="0.25">
      <c r="A246" s="1456" t="s">
        <v>331</v>
      </c>
      <c r="B246" s="1457">
        <v>5</v>
      </c>
    </row>
    <row r="247" spans="1:2" x14ac:dyDescent="0.25">
      <c r="A247" s="1456" t="s">
        <v>624</v>
      </c>
      <c r="B247" s="1457">
        <v>16</v>
      </c>
    </row>
    <row r="248" spans="1:2" x14ac:dyDescent="0.25">
      <c r="A248" s="1456" t="s">
        <v>177</v>
      </c>
      <c r="B248" s="1457">
        <v>18</v>
      </c>
    </row>
    <row r="249" spans="1:2" x14ac:dyDescent="0.25">
      <c r="A249" s="1456" t="s">
        <v>840</v>
      </c>
      <c r="B249" s="1457">
        <v>1</v>
      </c>
    </row>
    <row r="250" spans="1:2" ht="30" x14ac:dyDescent="0.25">
      <c r="A250" s="1456" t="s">
        <v>623</v>
      </c>
      <c r="B250" s="1457">
        <v>129</v>
      </c>
    </row>
    <row r="251" spans="1:2" x14ac:dyDescent="0.25">
      <c r="A251" s="1456" t="s">
        <v>696</v>
      </c>
      <c r="B251" s="1457">
        <v>3</v>
      </c>
    </row>
    <row r="252" spans="1:2" x14ac:dyDescent="0.25">
      <c r="A252" s="1456" t="s">
        <v>163</v>
      </c>
      <c r="B252" s="1457">
        <v>4</v>
      </c>
    </row>
    <row r="253" spans="1:2" x14ac:dyDescent="0.25">
      <c r="A253" s="1456" t="s">
        <v>504</v>
      </c>
      <c r="B253" s="1457">
        <v>28</v>
      </c>
    </row>
    <row r="254" spans="1:2" x14ac:dyDescent="0.25">
      <c r="A254" s="1456" t="s">
        <v>291</v>
      </c>
      <c r="B254" s="1457">
        <v>3</v>
      </c>
    </row>
    <row r="255" spans="1:2" x14ac:dyDescent="0.25">
      <c r="A255" s="1407" t="s">
        <v>604</v>
      </c>
      <c r="B255" s="1408">
        <v>22</v>
      </c>
    </row>
    <row r="256" spans="1:2" x14ac:dyDescent="0.25">
      <c r="A256" s="1407" t="s">
        <v>673</v>
      </c>
      <c r="B256" s="1408">
        <v>6</v>
      </c>
    </row>
    <row r="257" spans="1:2" x14ac:dyDescent="0.25">
      <c r="A257" s="1407" t="s">
        <v>757</v>
      </c>
      <c r="B257" s="1408">
        <v>15</v>
      </c>
    </row>
    <row r="258" spans="1:2" x14ac:dyDescent="0.25">
      <c r="A258" s="1407" t="s">
        <v>752</v>
      </c>
      <c r="B258" s="1408">
        <v>2</v>
      </c>
    </row>
    <row r="259" spans="1:2" hidden="1" x14ac:dyDescent="0.25">
      <c r="A259" s="1407"/>
      <c r="B259" s="1408"/>
    </row>
    <row r="260" spans="1:2" hidden="1" x14ac:dyDescent="0.25">
      <c r="A260" s="1407"/>
      <c r="B260" s="1408"/>
    </row>
    <row r="261" spans="1:2" hidden="1" x14ac:dyDescent="0.25">
      <c r="A261" s="1395"/>
      <c r="B261" s="1396"/>
    </row>
    <row r="262" spans="1:2" hidden="1" x14ac:dyDescent="0.25">
      <c r="A262" s="1395"/>
      <c r="B262" s="1396"/>
    </row>
    <row r="263" spans="1:2" hidden="1" x14ac:dyDescent="0.25">
      <c r="A263" s="1395"/>
      <c r="B263" s="1396"/>
    </row>
    <row r="264" spans="1:2" hidden="1" x14ac:dyDescent="0.25">
      <c r="A264" s="1395"/>
      <c r="B264" s="1396"/>
    </row>
    <row r="265" spans="1:2" hidden="1" x14ac:dyDescent="0.25">
      <c r="A265" s="1395"/>
      <c r="B265" s="1396"/>
    </row>
    <row r="266" spans="1:2" hidden="1" x14ac:dyDescent="0.25">
      <c r="A266" s="1395"/>
      <c r="B266" s="1396"/>
    </row>
    <row r="267" spans="1:2" hidden="1" x14ac:dyDescent="0.25">
      <c r="A267" s="1395"/>
      <c r="B267" s="1396"/>
    </row>
    <row r="268" spans="1:2" x14ac:dyDescent="0.25">
      <c r="A268" s="1415" t="s">
        <v>29</v>
      </c>
      <c r="B268" s="1416">
        <f>SUM(B241:B267)</f>
        <v>386</v>
      </c>
    </row>
    <row r="269" spans="1:2" x14ac:dyDescent="0.25">
      <c r="A269" s="894" t="s">
        <v>472</v>
      </c>
    </row>
    <row r="271" spans="1:2" ht="15" customHeight="1" x14ac:dyDescent="0.25">
      <c r="A271" s="2075" t="s">
        <v>1346</v>
      </c>
      <c r="B271" s="2076"/>
    </row>
    <row r="272" spans="1:2" x14ac:dyDescent="0.25">
      <c r="A272" s="2077"/>
      <c r="B272" s="2078"/>
    </row>
    <row r="273" spans="1:2" x14ac:dyDescent="0.25">
      <c r="A273" s="1413" t="s">
        <v>486</v>
      </c>
      <c r="B273" s="1413" t="s">
        <v>471</v>
      </c>
    </row>
    <row r="274" spans="1:2" x14ac:dyDescent="0.25">
      <c r="A274" s="1456" t="s">
        <v>532</v>
      </c>
      <c r="B274" s="1457">
        <v>2</v>
      </c>
    </row>
    <row r="275" spans="1:2" x14ac:dyDescent="0.25">
      <c r="A275" s="1456" t="s">
        <v>681</v>
      </c>
      <c r="B275" s="1457">
        <v>1</v>
      </c>
    </row>
    <row r="276" spans="1:2" x14ac:dyDescent="0.25">
      <c r="A276" s="1456" t="s">
        <v>331</v>
      </c>
      <c r="B276" s="1457">
        <v>2</v>
      </c>
    </row>
    <row r="277" spans="1:2" x14ac:dyDescent="0.25">
      <c r="A277" s="1456" t="s">
        <v>624</v>
      </c>
      <c r="B277" s="1457">
        <v>2</v>
      </c>
    </row>
    <row r="278" spans="1:2" x14ac:dyDescent="0.25">
      <c r="A278" s="1456" t="s">
        <v>177</v>
      </c>
      <c r="B278" s="1457">
        <v>1</v>
      </c>
    </row>
    <row r="279" spans="1:2" ht="30" x14ac:dyDescent="0.25">
      <c r="A279" s="1456" t="s">
        <v>623</v>
      </c>
      <c r="B279" s="1457">
        <v>12</v>
      </c>
    </row>
    <row r="280" spans="1:2" x14ac:dyDescent="0.25">
      <c r="A280" s="1456" t="s">
        <v>696</v>
      </c>
      <c r="B280" s="1457">
        <v>3</v>
      </c>
    </row>
    <row r="281" spans="1:2" x14ac:dyDescent="0.25">
      <c r="A281" s="1456" t="s">
        <v>504</v>
      </c>
      <c r="B281" s="1457">
        <v>2</v>
      </c>
    </row>
    <row r="282" spans="1:2" x14ac:dyDescent="0.25">
      <c r="A282" s="1456" t="s">
        <v>604</v>
      </c>
      <c r="B282" s="1457">
        <v>1</v>
      </c>
    </row>
    <row r="283" spans="1:2" hidden="1" x14ac:dyDescent="0.25">
      <c r="A283" s="1435"/>
      <c r="B283" s="1436"/>
    </row>
    <row r="284" spans="1:2" hidden="1" x14ac:dyDescent="0.25">
      <c r="A284" s="1435"/>
      <c r="B284" s="1436"/>
    </row>
    <row r="285" spans="1:2" hidden="1" x14ac:dyDescent="0.25">
      <c r="A285" s="1435"/>
      <c r="B285" s="1436"/>
    </row>
    <row r="286" spans="1:2" hidden="1" x14ac:dyDescent="0.25">
      <c r="A286" s="1435"/>
      <c r="B286" s="1436"/>
    </row>
    <row r="287" spans="1:2" hidden="1" x14ac:dyDescent="0.25">
      <c r="A287" s="1379"/>
      <c r="B287" s="1380"/>
    </row>
    <row r="288" spans="1:2" hidden="1" x14ac:dyDescent="0.25">
      <c r="A288" s="1379"/>
      <c r="B288" s="1380"/>
    </row>
    <row r="289" spans="1:2" hidden="1" x14ac:dyDescent="0.25">
      <c r="A289" s="1265"/>
      <c r="B289" s="1266"/>
    </row>
    <row r="290" spans="1:2" hidden="1" x14ac:dyDescent="0.25">
      <c r="A290" s="1265"/>
      <c r="B290" s="1266"/>
    </row>
    <row r="291" spans="1:2" x14ac:dyDescent="0.25">
      <c r="A291" s="1415" t="s">
        <v>29</v>
      </c>
      <c r="B291" s="1416">
        <f>SUM(B274:B290)</f>
        <v>26</v>
      </c>
    </row>
    <row r="292" spans="1:2" x14ac:dyDescent="0.25">
      <c r="A292" s="894" t="s">
        <v>472</v>
      </c>
    </row>
  </sheetData>
  <mergeCells count="11">
    <mergeCell ref="A1:D1"/>
    <mergeCell ref="A2:D2"/>
    <mergeCell ref="A3:D3"/>
    <mergeCell ref="A5:C5"/>
    <mergeCell ref="A6:C6"/>
    <mergeCell ref="A271:B272"/>
    <mergeCell ref="A8:C9"/>
    <mergeCell ref="A149:B149"/>
    <mergeCell ref="A151:C152"/>
    <mergeCell ref="A236:C236"/>
    <mergeCell ref="A238:B239"/>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D25" sqref="D25"/>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7" customFormat="1" ht="15" customHeight="1" x14ac:dyDescent="0.2">
      <c r="A1" s="1872" t="s">
        <v>0</v>
      </c>
      <c r="B1" s="1872"/>
      <c r="C1" s="1872"/>
      <c r="D1" s="1872"/>
      <c r="E1" s="1872"/>
      <c r="F1" s="315"/>
      <c r="G1" s="315"/>
      <c r="H1" s="316"/>
      <c r="I1" s="316"/>
      <c r="K1" s="318"/>
      <c r="L1" s="318"/>
      <c r="O1" s="318"/>
      <c r="R1" s="319"/>
    </row>
    <row r="2" spans="1:18" s="317" customFormat="1" ht="15" customHeight="1" x14ac:dyDescent="0.2">
      <c r="A2" s="1872" t="s">
        <v>414</v>
      </c>
      <c r="B2" s="1872"/>
      <c r="C2" s="1872"/>
      <c r="D2" s="1872"/>
      <c r="E2" s="1872"/>
      <c r="F2" s="315"/>
      <c r="G2" s="315"/>
      <c r="H2" s="316"/>
      <c r="I2" s="316"/>
      <c r="K2" s="318"/>
      <c r="L2" s="318"/>
      <c r="O2" s="318"/>
      <c r="R2" s="319"/>
    </row>
    <row r="3" spans="1:18" s="317" customFormat="1" ht="15" customHeight="1" x14ac:dyDescent="0.2">
      <c r="A3" s="1873" t="s">
        <v>1402</v>
      </c>
      <c r="B3" s="1873"/>
      <c r="C3" s="1873"/>
      <c r="D3" s="1873"/>
      <c r="E3" s="1873"/>
      <c r="F3" s="315"/>
      <c r="G3" s="315"/>
      <c r="H3" s="316"/>
      <c r="I3" s="316"/>
      <c r="J3" s="318"/>
      <c r="K3" s="318"/>
      <c r="L3" s="318"/>
      <c r="O3" s="318"/>
      <c r="R3" s="319"/>
    </row>
    <row r="4" spans="1:18" s="317" customFormat="1" ht="15" customHeight="1" x14ac:dyDescent="0.2">
      <c r="A4" s="1872" t="s">
        <v>1</v>
      </c>
      <c r="B4" s="1872"/>
      <c r="C4" s="1872"/>
      <c r="D4" s="1872"/>
      <c r="E4" s="1872"/>
      <c r="F4" s="315"/>
      <c r="G4" s="315"/>
      <c r="H4" s="316"/>
      <c r="I4" s="316"/>
      <c r="J4" s="318"/>
      <c r="K4" s="318"/>
      <c r="L4" s="318"/>
      <c r="O4" s="318"/>
      <c r="R4" s="319"/>
    </row>
    <row r="5" spans="1:18" ht="13.5" thickBot="1" x14ac:dyDescent="0.25">
      <c r="A5" s="10"/>
      <c r="F5" s="1"/>
      <c r="G5" s="1"/>
      <c r="H5" s="1"/>
      <c r="I5" s="1"/>
      <c r="J5" s="1"/>
      <c r="O5" s="21"/>
      <c r="R5" s="3"/>
    </row>
    <row r="6" spans="1:18" s="317" customFormat="1" ht="18.95" customHeight="1" thickBot="1" x14ac:dyDescent="0.25">
      <c r="A6" s="320"/>
      <c r="B6" s="1870" t="s">
        <v>449</v>
      </c>
      <c r="C6" s="1871"/>
      <c r="D6" s="1871"/>
      <c r="E6" s="1871"/>
      <c r="F6" s="321"/>
      <c r="G6" s="321"/>
      <c r="H6" s="321"/>
      <c r="J6" s="322"/>
      <c r="K6" s="323"/>
      <c r="L6" s="323"/>
      <c r="M6" s="324"/>
      <c r="N6" s="322"/>
    </row>
    <row r="7" spans="1:18" x14ac:dyDescent="0.2">
      <c r="B7" s="31"/>
      <c r="D7" s="36"/>
      <c r="E7" s="29"/>
      <c r="F7" s="28"/>
      <c r="G7" s="28"/>
      <c r="H7" s="28"/>
      <c r="J7" s="6"/>
      <c r="K7" s="4"/>
      <c r="L7" s="4"/>
      <c r="M7" s="32"/>
      <c r="N7" s="6"/>
    </row>
    <row r="8" spans="1:18" s="469" customFormat="1" ht="20.25" customHeight="1" x14ac:dyDescent="0.2">
      <c r="B8" s="1868" t="s">
        <v>169</v>
      </c>
      <c r="C8" s="1868"/>
      <c r="D8" s="1868"/>
      <c r="E8" s="1868"/>
      <c r="F8" s="470"/>
      <c r="G8" s="470"/>
      <c r="H8" s="470"/>
      <c r="J8" s="471"/>
      <c r="K8" s="472"/>
      <c r="L8" s="472"/>
      <c r="M8" s="473"/>
      <c r="N8" s="471"/>
    </row>
    <row r="9" spans="1:18" s="108" customFormat="1" ht="31.5" customHeight="1" x14ac:dyDescent="0.2">
      <c r="B9" s="42" t="s">
        <v>58</v>
      </c>
      <c r="C9" s="42" t="s">
        <v>59</v>
      </c>
      <c r="D9" s="42" t="s">
        <v>1424</v>
      </c>
      <c r="E9" s="42" t="s">
        <v>1425</v>
      </c>
      <c r="F9" s="109"/>
      <c r="G9" s="109"/>
      <c r="H9" s="109"/>
      <c r="J9" s="110"/>
      <c r="K9" s="111"/>
      <c r="L9" s="111"/>
      <c r="M9" s="112"/>
      <c r="N9" s="110"/>
    </row>
    <row r="10" spans="1:18" ht="25.5" customHeight="1" x14ac:dyDescent="0.2">
      <c r="B10" s="113" t="s">
        <v>319</v>
      </c>
      <c r="C10" s="104">
        <v>372</v>
      </c>
      <c r="D10" s="104">
        <v>349</v>
      </c>
      <c r="E10" s="105">
        <f>+D10/C10</f>
        <v>0.93817204301075274</v>
      </c>
      <c r="F10" s="13"/>
      <c r="G10" s="13"/>
      <c r="H10" s="13"/>
      <c r="J10" s="6"/>
      <c r="K10" s="4"/>
      <c r="L10" s="4"/>
      <c r="M10" s="32"/>
      <c r="N10" s="6"/>
    </row>
    <row r="11" spans="1:18" ht="25.5" customHeight="1" x14ac:dyDescent="0.2">
      <c r="B11" s="113" t="s">
        <v>320</v>
      </c>
      <c r="C11" s="104">
        <v>13</v>
      </c>
      <c r="D11" s="104">
        <v>27</v>
      </c>
      <c r="E11" s="105">
        <f>+D11/C11</f>
        <v>2.0769230769230771</v>
      </c>
      <c r="F11" s="13"/>
      <c r="G11" s="13"/>
      <c r="H11" s="13"/>
      <c r="J11" s="6"/>
      <c r="K11" s="4"/>
      <c r="L11" s="4"/>
      <c r="M11" s="32"/>
      <c r="N11" s="6"/>
    </row>
    <row r="12" spans="1:18" ht="25.5" customHeight="1" x14ac:dyDescent="0.2">
      <c r="B12" s="113" t="s">
        <v>761</v>
      </c>
      <c r="C12" s="1288">
        <v>209</v>
      </c>
      <c r="D12" s="1288">
        <v>414</v>
      </c>
      <c r="E12" s="1287"/>
      <c r="F12" s="13"/>
      <c r="G12" s="13"/>
      <c r="H12" s="13"/>
      <c r="J12" s="6"/>
      <c r="K12" s="4"/>
      <c r="L12" s="4"/>
      <c r="M12" s="32"/>
      <c r="N12" s="6"/>
    </row>
    <row r="13" spans="1:18" ht="25.5" customHeight="1" x14ac:dyDescent="0.2">
      <c r="B13" s="113" t="s">
        <v>321</v>
      </c>
      <c r="C13" s="104">
        <v>476</v>
      </c>
      <c r="D13" s="104">
        <v>729</v>
      </c>
      <c r="E13" s="105">
        <f>+D13/C13</f>
        <v>1.5315126050420169</v>
      </c>
      <c r="F13" s="13"/>
      <c r="G13" s="13"/>
      <c r="H13" s="13"/>
      <c r="J13" s="6"/>
      <c r="K13" s="4"/>
      <c r="L13" s="4"/>
      <c r="M13" s="32"/>
      <c r="N13" s="6"/>
    </row>
    <row r="14" spans="1:18" ht="25.5" customHeight="1" x14ac:dyDescent="0.2">
      <c r="B14" s="113" t="s">
        <v>760</v>
      </c>
      <c r="C14" s="1288">
        <v>55</v>
      </c>
      <c r="D14" s="1288">
        <v>29</v>
      </c>
      <c r="E14" s="1287"/>
      <c r="F14" s="13"/>
      <c r="G14" s="13"/>
      <c r="H14" s="13"/>
      <c r="J14" s="6"/>
      <c r="K14" s="4"/>
      <c r="L14" s="4"/>
      <c r="M14" s="32"/>
      <c r="N14" s="6"/>
    </row>
    <row r="15" spans="1:18" ht="25.5" customHeight="1" x14ac:dyDescent="0.2">
      <c r="B15" s="113" t="s">
        <v>322</v>
      </c>
      <c r="C15" s="104">
        <v>1215</v>
      </c>
      <c r="D15" s="104">
        <v>1044</v>
      </c>
      <c r="E15" s="105">
        <f t="shared" ref="E15:E17" si="0">+D15/C15</f>
        <v>0.85925925925925928</v>
      </c>
      <c r="F15" s="13"/>
      <c r="G15" s="13"/>
      <c r="H15" s="13"/>
      <c r="J15" s="6"/>
      <c r="K15" s="4"/>
      <c r="L15" s="4"/>
      <c r="M15" s="32"/>
      <c r="N15" s="6"/>
    </row>
    <row r="16" spans="1:18" ht="25.5" customHeight="1" x14ac:dyDescent="0.2">
      <c r="B16" s="113" t="s">
        <v>323</v>
      </c>
      <c r="C16" s="104">
        <v>5</v>
      </c>
      <c r="D16" s="104">
        <v>0</v>
      </c>
      <c r="E16" s="105">
        <f t="shared" si="0"/>
        <v>0</v>
      </c>
      <c r="F16" s="13"/>
      <c r="G16" s="13"/>
      <c r="H16" s="13"/>
      <c r="J16" s="6"/>
      <c r="K16" s="4"/>
      <c r="L16" s="4"/>
      <c r="M16" s="32"/>
      <c r="N16" s="6"/>
    </row>
    <row r="17" spans="2:14" ht="25.5" customHeight="1" x14ac:dyDescent="0.2">
      <c r="B17" s="113" t="s">
        <v>324</v>
      </c>
      <c r="C17" s="104">
        <v>1603</v>
      </c>
      <c r="D17" s="104">
        <v>1844</v>
      </c>
      <c r="E17" s="105">
        <f t="shared" si="0"/>
        <v>1.1503431066749843</v>
      </c>
      <c r="F17" s="13"/>
      <c r="G17" s="13"/>
      <c r="H17" s="13"/>
      <c r="J17" s="6"/>
      <c r="K17" s="4"/>
      <c r="L17" s="4"/>
      <c r="M17" s="32"/>
      <c r="N17" s="6"/>
    </row>
    <row r="18" spans="2:14" ht="25.5" customHeight="1" x14ac:dyDescent="0.2">
      <c r="B18" s="113" t="s">
        <v>325</v>
      </c>
      <c r="C18" s="104">
        <v>0</v>
      </c>
      <c r="D18" s="104"/>
      <c r="E18" s="105">
        <v>0</v>
      </c>
      <c r="F18" s="13"/>
      <c r="G18" s="13"/>
      <c r="H18" s="13"/>
      <c r="J18" s="6"/>
      <c r="K18" s="4"/>
      <c r="L18" s="4"/>
      <c r="M18" s="32"/>
      <c r="N18" s="6"/>
    </row>
    <row r="19" spans="2:14" x14ac:dyDescent="0.2">
      <c r="B19" s="202" t="s">
        <v>170</v>
      </c>
      <c r="C19" s="197">
        <f>SUM(C10:C18)</f>
        <v>3948</v>
      </c>
      <c r="D19" s="197">
        <f>SUM(D10:D18)</f>
        <v>4436</v>
      </c>
      <c r="E19" s="198">
        <f>+D19/C19</f>
        <v>1.1236068895643363</v>
      </c>
    </row>
    <row r="20" spans="2:14" x14ac:dyDescent="0.2">
      <c r="B20" s="1869" t="s">
        <v>60</v>
      </c>
      <c r="C20" s="1869"/>
      <c r="D20" s="1869"/>
      <c r="E20" s="1869"/>
    </row>
    <row r="21" spans="2:14" s="108" customFormat="1" ht="36.75" customHeight="1" x14ac:dyDescent="0.2">
      <c r="B21" s="42" t="s">
        <v>58</v>
      </c>
      <c r="C21" s="42" t="s">
        <v>59</v>
      </c>
      <c r="D21" s="42" t="s">
        <v>1424</v>
      </c>
      <c r="E21" s="42" t="s">
        <v>1425</v>
      </c>
    </row>
    <row r="22" spans="2:14" ht="25.5" customHeight="1" x14ac:dyDescent="0.2">
      <c r="B22" s="113" t="s">
        <v>61</v>
      </c>
      <c r="C22" s="104">
        <v>5524</v>
      </c>
      <c r="D22" s="104">
        <v>4593</v>
      </c>
      <c r="E22" s="105">
        <f>+D22/C22</f>
        <v>0.83146270818247647</v>
      </c>
    </row>
    <row r="23" spans="2:14" ht="25.5" hidden="1" customHeight="1" x14ac:dyDescent="0.2">
      <c r="B23" s="113" t="s">
        <v>262</v>
      </c>
      <c r="C23" s="104">
        <v>0</v>
      </c>
      <c r="D23" s="104">
        <v>0</v>
      </c>
      <c r="E23" s="105">
        <v>0</v>
      </c>
    </row>
    <row r="24" spans="2:14" ht="25.5" customHeight="1" x14ac:dyDescent="0.2">
      <c r="B24" s="113" t="s">
        <v>400</v>
      </c>
      <c r="C24" s="104">
        <v>1618</v>
      </c>
      <c r="D24" s="104">
        <v>1567</v>
      </c>
      <c r="E24" s="105">
        <f>+D24/C24</f>
        <v>0.96847960444993819</v>
      </c>
    </row>
    <row r="25" spans="2:14" x14ac:dyDescent="0.2">
      <c r="B25" s="202" t="s">
        <v>170</v>
      </c>
      <c r="C25" s="197">
        <f>SUM(C22:C24)</f>
        <v>7142</v>
      </c>
      <c r="D25" s="197">
        <f>SUM(D22:D24)</f>
        <v>6160</v>
      </c>
      <c r="E25" s="198">
        <f>+D25/C25</f>
        <v>0.86250350042005042</v>
      </c>
    </row>
    <row r="26" spans="2:14" x14ac:dyDescent="0.2">
      <c r="B26" s="101"/>
      <c r="C26" s="101"/>
      <c r="D26" s="101"/>
      <c r="E26" s="101"/>
    </row>
    <row r="27" spans="2:14" s="31" customFormat="1" x14ac:dyDescent="0.2">
      <c r="B27" s="42" t="s">
        <v>29</v>
      </c>
      <c r="C27" s="106">
        <f>+C19+C25</f>
        <v>11090</v>
      </c>
      <c r="D27" s="106">
        <f>+D19+D25</f>
        <v>10596</v>
      </c>
      <c r="E27" s="107">
        <f>+D27/C27</f>
        <v>0.95545536519386831</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17"/>
  <sheetViews>
    <sheetView showGridLines="0" zoomScale="80" zoomScaleNormal="80" zoomScaleSheetLayoutView="85" workbookViewId="0">
      <selection activeCell="D514" sqref="D514:E517"/>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0" customFormat="1" ht="11.25" customHeight="1" x14ac:dyDescent="0.2">
      <c r="A1" s="1872" t="s">
        <v>0</v>
      </c>
      <c r="B1" s="1878"/>
      <c r="C1" s="1878"/>
      <c r="D1" s="1878"/>
      <c r="E1" s="1878"/>
      <c r="F1" s="1878"/>
      <c r="G1" s="1878"/>
      <c r="H1" s="1878"/>
      <c r="I1" s="311"/>
      <c r="J1" s="311"/>
      <c r="M1" s="311"/>
      <c r="P1" s="312"/>
    </row>
    <row r="2" spans="1:1019 1028:2043 2052:3067 3076:4091 4100:5115 5124:6139 6148:7163 7172:8187 8196:9211 9220:10235 10244:11259 11268:12283 12292:13307 13316:14331 14340:15355 15364:16372" s="310" customFormat="1" ht="15.75" customHeight="1" x14ac:dyDescent="0.2">
      <c r="A2" s="1872" t="s">
        <v>414</v>
      </c>
      <c r="B2" s="1878"/>
      <c r="C2" s="1878"/>
      <c r="D2" s="1878"/>
      <c r="E2" s="1878"/>
      <c r="F2" s="1878"/>
      <c r="G2" s="1878"/>
      <c r="H2" s="1878"/>
      <c r="I2" s="311"/>
      <c r="J2" s="311"/>
      <c r="M2" s="311"/>
      <c r="P2" s="312"/>
    </row>
    <row r="3" spans="1:1019 1028:2043 2052:3067 3076:4091 4100:5115 5124:6139 6148:7163 7172:8187 8196:9211 9220:10235 10244:11259 11268:12283 12292:13307 13316:14331 14340:15355 15364:16372" s="310" customFormat="1" ht="19.5" customHeight="1" x14ac:dyDescent="0.2">
      <c r="A3" s="1872" t="s">
        <v>1470</v>
      </c>
      <c r="B3" s="1879"/>
      <c r="C3" s="1879"/>
      <c r="D3" s="1879"/>
      <c r="E3" s="1879"/>
      <c r="F3" s="1879"/>
      <c r="G3" s="1879"/>
      <c r="H3" s="1879"/>
      <c r="I3" s="311"/>
      <c r="J3" s="311"/>
      <c r="M3" s="311"/>
      <c r="P3" s="312"/>
    </row>
    <row r="4" spans="1:1019 1028:2043 2052:3067 3076:4091 4100:5115 5124:6139 6148:7163 7172:8187 8196:9211 9220:10235 10244:11259 11268:12283 12292:13307 13316:14331 14340:15355 15364:16372" s="310" customFormat="1" ht="15" customHeight="1" x14ac:dyDescent="0.2">
      <c r="A4" s="1880" t="s">
        <v>1</v>
      </c>
      <c r="B4" s="1878"/>
      <c r="C4" s="1878"/>
      <c r="D4" s="1878"/>
      <c r="E4" s="1878"/>
      <c r="F4" s="1878"/>
      <c r="G4" s="1878"/>
      <c r="H4" s="1878"/>
      <c r="I4" s="311"/>
      <c r="J4" s="311"/>
      <c r="M4" s="311"/>
      <c r="P4" s="312"/>
    </row>
    <row r="5" spans="1:1019 1028:2043 2052:3067 3076:4091 4100:5115 5124:6139 6148:7163 7172:8187 8196:9211 9220:10235 10244:11259 11268:12283 12292:13307 13316:14331 14340:15355 15364:16372" s="310" customFormat="1" ht="15" customHeight="1" thickBot="1" x14ac:dyDescent="0.25">
      <c r="A5" s="313"/>
      <c r="I5" s="311"/>
      <c r="J5" s="311"/>
      <c r="M5" s="311"/>
      <c r="P5" s="312"/>
    </row>
    <row r="6" spans="1:1019 1028:2043 2052:3067 3076:4091 4100:5115 5124:6139 6148:7163 7172:8187 8196:9211 9220:10235 10244:11259 11268:12283 12292:13307 13316:14331 14340:15355 15364:16372" s="310" customFormat="1" ht="25.5" customHeight="1" thickBot="1" x14ac:dyDescent="0.25">
      <c r="A6" s="313"/>
      <c r="B6" s="1870" t="s">
        <v>451</v>
      </c>
      <c r="C6" s="1871"/>
      <c r="D6" s="1871"/>
      <c r="E6" s="1871"/>
      <c r="F6" s="1871"/>
      <c r="G6" s="1871"/>
      <c r="H6" s="1881"/>
      <c r="I6" s="311"/>
      <c r="J6" s="311"/>
      <c r="M6" s="311"/>
      <c r="P6" s="312"/>
    </row>
    <row r="7" spans="1:1019 1028:2043 2052:3067 3076:4091 4100:5115 5124:6139 6148:7163 7172:8187 8196:9211 9220:10235 10244:11259 11268:12283 12292:13307 13316:14331 14340:15355 15364:16372" ht="15" customHeight="1" x14ac:dyDescent="0.2">
      <c r="A7" s="215"/>
      <c r="B7" s="64"/>
      <c r="C7" s="64"/>
      <c r="I7" s="63"/>
      <c r="J7" s="63"/>
      <c r="K7" s="64"/>
      <c r="T7" s="64"/>
      <c r="Y7" s="215"/>
      <c r="Z7" s="64"/>
      <c r="AA7" s="64"/>
      <c r="AJ7" s="64"/>
      <c r="AO7" s="215"/>
      <c r="AP7" s="64"/>
      <c r="AQ7" s="64"/>
      <c r="AZ7" s="64"/>
      <c r="BE7" s="215"/>
      <c r="BF7" s="64"/>
      <c r="BG7" s="64"/>
      <c r="BP7" s="64"/>
      <c r="BU7" s="215"/>
      <c r="BV7" s="64"/>
      <c r="BW7" s="64"/>
      <c r="CF7" s="64"/>
      <c r="CK7" s="215"/>
      <c r="CL7" s="64"/>
      <c r="CM7" s="64"/>
      <c r="CV7" s="64"/>
      <c r="DA7" s="215"/>
      <c r="DB7" s="64"/>
      <c r="DC7" s="64"/>
      <c r="DL7" s="64"/>
      <c r="DQ7" s="215"/>
      <c r="DR7" s="64"/>
      <c r="DS7" s="64"/>
      <c r="EB7" s="64"/>
      <c r="EG7" s="215"/>
      <c r="EH7" s="64"/>
      <c r="EI7" s="64"/>
      <c r="ER7" s="64"/>
      <c r="EW7" s="215"/>
      <c r="EX7" s="64"/>
      <c r="EY7" s="64"/>
      <c r="FH7" s="64"/>
      <c r="FM7" s="215"/>
      <c r="FN7" s="64"/>
      <c r="FO7" s="64"/>
      <c r="FX7" s="64"/>
      <c r="GC7" s="215"/>
      <c r="GD7" s="64"/>
      <c r="GE7" s="64"/>
      <c r="GN7" s="64"/>
      <c r="GS7" s="215"/>
      <c r="GT7" s="64"/>
      <c r="GU7" s="64"/>
      <c r="HD7" s="64"/>
      <c r="HI7" s="215"/>
      <c r="HJ7" s="64"/>
      <c r="HK7" s="64"/>
      <c r="HT7" s="64"/>
      <c r="HY7" s="215"/>
      <c r="HZ7" s="64"/>
      <c r="IA7" s="64"/>
      <c r="IJ7" s="64"/>
      <c r="IO7" s="215"/>
      <c r="IP7" s="64"/>
      <c r="IQ7" s="64"/>
      <c r="IZ7" s="64"/>
      <c r="JE7" s="215"/>
      <c r="JF7" s="64"/>
      <c r="JG7" s="64"/>
      <c r="JP7" s="64"/>
      <c r="JU7" s="215"/>
      <c r="JV7" s="64"/>
      <c r="JW7" s="64"/>
      <c r="KF7" s="64"/>
      <c r="KK7" s="215"/>
      <c r="KL7" s="64"/>
      <c r="KM7" s="64"/>
      <c r="KV7" s="64"/>
      <c r="LA7" s="215"/>
      <c r="LB7" s="64"/>
      <c r="LC7" s="64"/>
      <c r="LL7" s="64"/>
      <c r="LQ7" s="215"/>
      <c r="LR7" s="64"/>
      <c r="LS7" s="64"/>
      <c r="MB7" s="64"/>
      <c r="MG7" s="215"/>
      <c r="MH7" s="64"/>
      <c r="MI7" s="64"/>
      <c r="MR7" s="64"/>
      <c r="MW7" s="215"/>
      <c r="MX7" s="64"/>
      <c r="MY7" s="64"/>
      <c r="NH7" s="64"/>
      <c r="NM7" s="215"/>
      <c r="NN7" s="64"/>
      <c r="NO7" s="64"/>
      <c r="NX7" s="64"/>
      <c r="OC7" s="215"/>
      <c r="OD7" s="64"/>
      <c r="OE7" s="64"/>
      <c r="ON7" s="64"/>
      <c r="OS7" s="215"/>
      <c r="OT7" s="64"/>
      <c r="OU7" s="64"/>
      <c r="PD7" s="64"/>
      <c r="PI7" s="215"/>
      <c r="PJ7" s="64"/>
      <c r="PK7" s="64"/>
      <c r="PT7" s="64"/>
      <c r="PY7" s="215"/>
      <c r="PZ7" s="64"/>
      <c r="QA7" s="64"/>
      <c r="QJ7" s="64"/>
      <c r="QO7" s="215"/>
      <c r="QP7" s="64"/>
      <c r="QQ7" s="64"/>
      <c r="QZ7" s="64"/>
      <c r="RE7" s="215"/>
      <c r="RF7" s="64"/>
      <c r="RG7" s="64"/>
      <c r="RP7" s="64"/>
      <c r="RU7" s="215"/>
      <c r="RV7" s="64"/>
      <c r="RW7" s="64"/>
      <c r="SF7" s="64"/>
      <c r="SK7" s="215"/>
      <c r="SL7" s="64"/>
      <c r="SM7" s="64"/>
      <c r="SV7" s="64"/>
      <c r="TA7" s="215"/>
      <c r="TB7" s="64"/>
      <c r="TC7" s="64"/>
      <c r="TL7" s="64"/>
      <c r="TQ7" s="215"/>
      <c r="TR7" s="64"/>
      <c r="TS7" s="64"/>
      <c r="UB7" s="64"/>
      <c r="UG7" s="215"/>
      <c r="UH7" s="64"/>
      <c r="UI7" s="64"/>
      <c r="UR7" s="64"/>
      <c r="UW7" s="215"/>
      <c r="UX7" s="64"/>
      <c r="UY7" s="64"/>
      <c r="VH7" s="64"/>
      <c r="VM7" s="215"/>
      <c r="VN7" s="64"/>
      <c r="VO7" s="64"/>
      <c r="VX7" s="64"/>
      <c r="WC7" s="215"/>
      <c r="WD7" s="64"/>
      <c r="WE7" s="64"/>
      <c r="WN7" s="64"/>
      <c r="WS7" s="215"/>
      <c r="WT7" s="64"/>
      <c r="WU7" s="64"/>
      <c r="XD7" s="64"/>
      <c r="XI7" s="215"/>
      <c r="XJ7" s="64"/>
      <c r="XK7" s="64"/>
      <c r="XT7" s="64"/>
      <c r="XY7" s="215"/>
      <c r="XZ7" s="64"/>
      <c r="YA7" s="64"/>
      <c r="YJ7" s="64"/>
      <c r="YO7" s="215"/>
      <c r="YP7" s="64"/>
      <c r="YQ7" s="64"/>
      <c r="YZ7" s="64"/>
      <c r="ZE7" s="215"/>
      <c r="ZF7" s="64"/>
      <c r="ZG7" s="64"/>
      <c r="ZP7" s="64"/>
      <c r="ZU7" s="215"/>
      <c r="ZV7" s="64"/>
      <c r="ZW7" s="64"/>
      <c r="AAF7" s="64"/>
      <c r="AAK7" s="215"/>
      <c r="AAL7" s="64"/>
      <c r="AAM7" s="64"/>
      <c r="AAV7" s="64"/>
      <c r="ABA7" s="215"/>
      <c r="ABB7" s="64"/>
      <c r="ABC7" s="64"/>
      <c r="ABL7" s="64"/>
      <c r="ABQ7" s="215"/>
      <c r="ABR7" s="64"/>
      <c r="ABS7" s="64"/>
      <c r="ACB7" s="64"/>
      <c r="ACG7" s="215"/>
      <c r="ACH7" s="64"/>
      <c r="ACI7" s="64"/>
      <c r="ACR7" s="64"/>
      <c r="ACW7" s="215"/>
      <c r="ACX7" s="64"/>
      <c r="ACY7" s="64"/>
      <c r="ADH7" s="64"/>
      <c r="ADM7" s="215"/>
      <c r="ADN7" s="64"/>
      <c r="ADO7" s="64"/>
      <c r="ADX7" s="64"/>
      <c r="AEC7" s="215"/>
      <c r="AED7" s="64"/>
      <c r="AEE7" s="64"/>
      <c r="AEN7" s="64"/>
      <c r="AES7" s="215"/>
      <c r="AET7" s="64"/>
      <c r="AEU7" s="64"/>
      <c r="AFD7" s="64"/>
      <c r="AFI7" s="215"/>
      <c r="AFJ7" s="64"/>
      <c r="AFK7" s="64"/>
      <c r="AFT7" s="64"/>
      <c r="AFY7" s="215"/>
      <c r="AFZ7" s="64"/>
      <c r="AGA7" s="64"/>
      <c r="AGJ7" s="64"/>
      <c r="AGO7" s="215"/>
      <c r="AGP7" s="64"/>
      <c r="AGQ7" s="64"/>
      <c r="AGZ7" s="64"/>
      <c r="AHE7" s="215"/>
      <c r="AHF7" s="64"/>
      <c r="AHG7" s="64"/>
      <c r="AHP7" s="64"/>
      <c r="AHU7" s="215"/>
      <c r="AHV7" s="64"/>
      <c r="AHW7" s="64"/>
      <c r="AIF7" s="64"/>
      <c r="AIK7" s="215"/>
      <c r="AIL7" s="64"/>
      <c r="AIM7" s="64"/>
      <c r="AIV7" s="64"/>
      <c r="AJA7" s="215"/>
      <c r="AJB7" s="64"/>
      <c r="AJC7" s="64"/>
      <c r="AJL7" s="64"/>
      <c r="AJQ7" s="215"/>
      <c r="AJR7" s="64"/>
      <c r="AJS7" s="64"/>
      <c r="AKB7" s="64"/>
      <c r="AKG7" s="215"/>
      <c r="AKH7" s="64"/>
      <c r="AKI7" s="64"/>
      <c r="AKR7" s="64"/>
      <c r="AKW7" s="215"/>
      <c r="AKX7" s="64"/>
      <c r="AKY7" s="64"/>
      <c r="ALH7" s="64"/>
      <c r="ALM7" s="215"/>
      <c r="ALN7" s="64"/>
      <c r="ALO7" s="64"/>
      <c r="ALX7" s="64"/>
      <c r="AMC7" s="215"/>
      <c r="AMD7" s="64"/>
      <c r="AME7" s="64"/>
      <c r="AMN7" s="64"/>
      <c r="AMS7" s="215"/>
      <c r="AMT7" s="64"/>
      <c r="AMU7" s="64"/>
      <c r="AND7" s="64"/>
      <c r="ANI7" s="215"/>
      <c r="ANJ7" s="64"/>
      <c r="ANK7" s="64"/>
      <c r="ANT7" s="64"/>
      <c r="ANY7" s="215"/>
      <c r="ANZ7" s="64"/>
      <c r="AOA7" s="64"/>
      <c r="AOJ7" s="64"/>
      <c r="AOO7" s="215"/>
      <c r="AOP7" s="64"/>
      <c r="AOQ7" s="64"/>
      <c r="AOZ7" s="64"/>
      <c r="APE7" s="215"/>
      <c r="APF7" s="64"/>
      <c r="APG7" s="64"/>
      <c r="APP7" s="64"/>
      <c r="APU7" s="215"/>
      <c r="APV7" s="64"/>
      <c r="APW7" s="64"/>
      <c r="AQF7" s="64"/>
      <c r="AQK7" s="215"/>
      <c r="AQL7" s="64"/>
      <c r="AQM7" s="64"/>
      <c r="AQV7" s="64"/>
      <c r="ARA7" s="215"/>
      <c r="ARB7" s="64"/>
      <c r="ARC7" s="64"/>
      <c r="ARL7" s="64"/>
      <c r="ARQ7" s="215"/>
      <c r="ARR7" s="64"/>
      <c r="ARS7" s="64"/>
      <c r="ASB7" s="64"/>
      <c r="ASG7" s="215"/>
      <c r="ASH7" s="64"/>
      <c r="ASI7" s="64"/>
      <c r="ASR7" s="64"/>
      <c r="ASW7" s="215"/>
      <c r="ASX7" s="64"/>
      <c r="ASY7" s="64"/>
      <c r="ATH7" s="64"/>
      <c r="ATM7" s="215"/>
      <c r="ATN7" s="64"/>
      <c r="ATO7" s="64"/>
      <c r="ATX7" s="64"/>
      <c r="AUC7" s="215"/>
      <c r="AUD7" s="64"/>
      <c r="AUE7" s="64"/>
      <c r="AUN7" s="64"/>
      <c r="AUS7" s="215"/>
      <c r="AUT7" s="64"/>
      <c r="AUU7" s="64"/>
      <c r="AVD7" s="64"/>
      <c r="AVI7" s="215"/>
      <c r="AVJ7" s="64"/>
      <c r="AVK7" s="64"/>
      <c r="AVT7" s="64"/>
      <c r="AVY7" s="215"/>
      <c r="AVZ7" s="64"/>
      <c r="AWA7" s="64"/>
      <c r="AWJ7" s="64"/>
      <c r="AWO7" s="215"/>
      <c r="AWP7" s="64"/>
      <c r="AWQ7" s="64"/>
      <c r="AWZ7" s="64"/>
      <c r="AXE7" s="215"/>
      <c r="AXF7" s="64"/>
      <c r="AXG7" s="64"/>
      <c r="AXP7" s="64"/>
      <c r="AXU7" s="215"/>
      <c r="AXV7" s="64"/>
      <c r="AXW7" s="64"/>
      <c r="AYF7" s="64"/>
      <c r="AYK7" s="215"/>
      <c r="AYL7" s="64"/>
      <c r="AYM7" s="64"/>
      <c r="AYV7" s="64"/>
      <c r="AZA7" s="215"/>
      <c r="AZB7" s="64"/>
      <c r="AZC7" s="64"/>
      <c r="AZL7" s="64"/>
      <c r="AZQ7" s="215"/>
      <c r="AZR7" s="64"/>
      <c r="AZS7" s="64"/>
      <c r="BAB7" s="64"/>
      <c r="BAG7" s="215"/>
      <c r="BAH7" s="64"/>
      <c r="BAI7" s="64"/>
      <c r="BAR7" s="64"/>
      <c r="BAW7" s="215"/>
      <c r="BAX7" s="64"/>
      <c r="BAY7" s="64"/>
      <c r="BBH7" s="64"/>
      <c r="BBM7" s="215"/>
      <c r="BBN7" s="64"/>
      <c r="BBO7" s="64"/>
      <c r="BBX7" s="64"/>
      <c r="BCC7" s="215"/>
      <c r="BCD7" s="64"/>
      <c r="BCE7" s="64"/>
      <c r="BCN7" s="64"/>
      <c r="BCS7" s="215"/>
      <c r="BCT7" s="64"/>
      <c r="BCU7" s="64"/>
      <c r="BDD7" s="64"/>
      <c r="BDI7" s="215"/>
      <c r="BDJ7" s="64"/>
      <c r="BDK7" s="64"/>
      <c r="BDT7" s="64"/>
      <c r="BDY7" s="215"/>
      <c r="BDZ7" s="64"/>
      <c r="BEA7" s="64"/>
      <c r="BEJ7" s="64"/>
      <c r="BEO7" s="215"/>
      <c r="BEP7" s="64"/>
      <c r="BEQ7" s="64"/>
      <c r="BEZ7" s="64"/>
      <c r="BFE7" s="215"/>
      <c r="BFF7" s="64"/>
      <c r="BFG7" s="64"/>
      <c r="BFP7" s="64"/>
      <c r="BFU7" s="215"/>
      <c r="BFV7" s="64"/>
      <c r="BFW7" s="64"/>
      <c r="BGF7" s="64"/>
      <c r="BGK7" s="215"/>
      <c r="BGL7" s="64"/>
      <c r="BGM7" s="64"/>
      <c r="BGV7" s="64"/>
      <c r="BHA7" s="215"/>
      <c r="BHB7" s="64"/>
      <c r="BHC7" s="64"/>
      <c r="BHL7" s="64"/>
      <c r="BHQ7" s="215"/>
      <c r="BHR7" s="64"/>
      <c r="BHS7" s="64"/>
      <c r="BIB7" s="64"/>
      <c r="BIG7" s="215"/>
      <c r="BIH7" s="64"/>
      <c r="BII7" s="64"/>
      <c r="BIR7" s="64"/>
      <c r="BIW7" s="215"/>
      <c r="BIX7" s="64"/>
      <c r="BIY7" s="64"/>
      <c r="BJH7" s="64"/>
      <c r="BJM7" s="215"/>
      <c r="BJN7" s="64"/>
      <c r="BJO7" s="64"/>
      <c r="BJX7" s="64"/>
      <c r="BKC7" s="215"/>
      <c r="BKD7" s="64"/>
      <c r="BKE7" s="64"/>
      <c r="BKN7" s="64"/>
      <c r="BKS7" s="215"/>
      <c r="BKT7" s="64"/>
      <c r="BKU7" s="64"/>
      <c r="BLD7" s="64"/>
      <c r="BLI7" s="215"/>
      <c r="BLJ7" s="64"/>
      <c r="BLK7" s="64"/>
      <c r="BLT7" s="64"/>
      <c r="BLY7" s="215"/>
      <c r="BLZ7" s="64"/>
      <c r="BMA7" s="64"/>
      <c r="BMJ7" s="64"/>
      <c r="BMO7" s="215"/>
      <c r="BMP7" s="64"/>
      <c r="BMQ7" s="64"/>
      <c r="BMZ7" s="64"/>
      <c r="BNE7" s="215"/>
      <c r="BNF7" s="64"/>
      <c r="BNG7" s="64"/>
      <c r="BNP7" s="64"/>
      <c r="BNU7" s="215"/>
      <c r="BNV7" s="64"/>
      <c r="BNW7" s="64"/>
      <c r="BOF7" s="64"/>
      <c r="BOK7" s="215"/>
      <c r="BOL7" s="64"/>
      <c r="BOM7" s="64"/>
      <c r="BOV7" s="64"/>
      <c r="BPA7" s="215"/>
      <c r="BPB7" s="64"/>
      <c r="BPC7" s="64"/>
      <c r="BPL7" s="64"/>
      <c r="BPQ7" s="215"/>
      <c r="BPR7" s="64"/>
      <c r="BPS7" s="64"/>
      <c r="BQB7" s="64"/>
      <c r="BQG7" s="215"/>
      <c r="BQH7" s="64"/>
      <c r="BQI7" s="64"/>
      <c r="BQR7" s="64"/>
      <c r="BQW7" s="215"/>
      <c r="BQX7" s="64"/>
      <c r="BQY7" s="64"/>
      <c r="BRH7" s="64"/>
      <c r="BRM7" s="215"/>
      <c r="BRN7" s="64"/>
      <c r="BRO7" s="64"/>
      <c r="BRX7" s="64"/>
      <c r="BSC7" s="215"/>
      <c r="BSD7" s="64"/>
      <c r="BSE7" s="64"/>
      <c r="BSN7" s="64"/>
      <c r="BSS7" s="215"/>
      <c r="BST7" s="64"/>
      <c r="BSU7" s="64"/>
      <c r="BTD7" s="64"/>
      <c r="BTI7" s="215"/>
      <c r="BTJ7" s="64"/>
      <c r="BTK7" s="64"/>
      <c r="BTT7" s="64"/>
      <c r="BTY7" s="215"/>
      <c r="BTZ7" s="64"/>
      <c r="BUA7" s="64"/>
      <c r="BUJ7" s="64"/>
      <c r="BUO7" s="215"/>
      <c r="BUP7" s="64"/>
      <c r="BUQ7" s="64"/>
      <c r="BUZ7" s="64"/>
      <c r="BVE7" s="215"/>
      <c r="BVF7" s="64"/>
      <c r="BVG7" s="64"/>
      <c r="BVP7" s="64"/>
      <c r="BVU7" s="215"/>
      <c r="BVV7" s="64"/>
      <c r="BVW7" s="64"/>
      <c r="BWF7" s="64"/>
      <c r="BWK7" s="215"/>
      <c r="BWL7" s="64"/>
      <c r="BWM7" s="64"/>
      <c r="BWV7" s="64"/>
      <c r="BXA7" s="215"/>
      <c r="BXB7" s="64"/>
      <c r="BXC7" s="64"/>
      <c r="BXL7" s="64"/>
      <c r="BXQ7" s="215"/>
      <c r="BXR7" s="64"/>
      <c r="BXS7" s="64"/>
      <c r="BYB7" s="64"/>
      <c r="BYG7" s="215"/>
      <c r="BYH7" s="64"/>
      <c r="BYI7" s="64"/>
      <c r="BYR7" s="64"/>
      <c r="BYW7" s="215"/>
      <c r="BYX7" s="64"/>
      <c r="BYY7" s="64"/>
      <c r="BZH7" s="64"/>
      <c r="BZM7" s="215"/>
      <c r="BZN7" s="64"/>
      <c r="BZO7" s="64"/>
      <c r="BZX7" s="64"/>
      <c r="CAC7" s="215"/>
      <c r="CAD7" s="64"/>
      <c r="CAE7" s="64"/>
      <c r="CAN7" s="64"/>
      <c r="CAS7" s="215"/>
      <c r="CAT7" s="64"/>
      <c r="CAU7" s="64"/>
      <c r="CBD7" s="64"/>
      <c r="CBI7" s="215"/>
      <c r="CBJ7" s="64"/>
      <c r="CBK7" s="64"/>
      <c r="CBT7" s="64"/>
      <c r="CBY7" s="215"/>
      <c r="CBZ7" s="64"/>
      <c r="CCA7" s="64"/>
      <c r="CCJ7" s="64"/>
      <c r="CCO7" s="215"/>
      <c r="CCP7" s="64"/>
      <c r="CCQ7" s="64"/>
      <c r="CCZ7" s="64"/>
      <c r="CDE7" s="215"/>
      <c r="CDF7" s="64"/>
      <c r="CDG7" s="64"/>
      <c r="CDP7" s="64"/>
      <c r="CDU7" s="215"/>
      <c r="CDV7" s="64"/>
      <c r="CDW7" s="64"/>
      <c r="CEF7" s="64"/>
      <c r="CEK7" s="215"/>
      <c r="CEL7" s="64"/>
      <c r="CEM7" s="64"/>
      <c r="CEV7" s="64"/>
      <c r="CFA7" s="215"/>
      <c r="CFB7" s="64"/>
      <c r="CFC7" s="64"/>
      <c r="CFL7" s="64"/>
      <c r="CFQ7" s="215"/>
      <c r="CFR7" s="64"/>
      <c r="CFS7" s="64"/>
      <c r="CGB7" s="64"/>
      <c r="CGG7" s="215"/>
      <c r="CGH7" s="64"/>
      <c r="CGI7" s="64"/>
      <c r="CGR7" s="64"/>
      <c r="CGW7" s="215"/>
      <c r="CGX7" s="64"/>
      <c r="CGY7" s="64"/>
      <c r="CHH7" s="64"/>
      <c r="CHM7" s="215"/>
      <c r="CHN7" s="64"/>
      <c r="CHO7" s="64"/>
      <c r="CHX7" s="64"/>
      <c r="CIC7" s="215"/>
      <c r="CID7" s="64"/>
      <c r="CIE7" s="64"/>
      <c r="CIN7" s="64"/>
      <c r="CIS7" s="215"/>
      <c r="CIT7" s="64"/>
      <c r="CIU7" s="64"/>
      <c r="CJD7" s="64"/>
      <c r="CJI7" s="215"/>
      <c r="CJJ7" s="64"/>
      <c r="CJK7" s="64"/>
      <c r="CJT7" s="64"/>
      <c r="CJY7" s="215"/>
      <c r="CJZ7" s="64"/>
      <c r="CKA7" s="64"/>
      <c r="CKJ7" s="64"/>
      <c r="CKO7" s="215"/>
      <c r="CKP7" s="64"/>
      <c r="CKQ7" s="64"/>
      <c r="CKZ7" s="64"/>
      <c r="CLE7" s="215"/>
      <c r="CLF7" s="64"/>
      <c r="CLG7" s="64"/>
      <c r="CLP7" s="64"/>
      <c r="CLU7" s="215"/>
      <c r="CLV7" s="64"/>
      <c r="CLW7" s="64"/>
      <c r="CMF7" s="64"/>
      <c r="CMK7" s="215"/>
      <c r="CML7" s="64"/>
      <c r="CMM7" s="64"/>
      <c r="CMV7" s="64"/>
      <c r="CNA7" s="215"/>
      <c r="CNB7" s="64"/>
      <c r="CNC7" s="64"/>
      <c r="CNL7" s="64"/>
      <c r="CNQ7" s="215"/>
      <c r="CNR7" s="64"/>
      <c r="CNS7" s="64"/>
      <c r="COB7" s="64"/>
      <c r="COG7" s="215"/>
      <c r="COH7" s="64"/>
      <c r="COI7" s="64"/>
      <c r="COR7" s="64"/>
      <c r="COW7" s="215"/>
      <c r="COX7" s="64"/>
      <c r="COY7" s="64"/>
      <c r="CPH7" s="64"/>
      <c r="CPM7" s="215"/>
      <c r="CPN7" s="64"/>
      <c r="CPO7" s="64"/>
      <c r="CPX7" s="64"/>
      <c r="CQC7" s="215"/>
      <c r="CQD7" s="64"/>
      <c r="CQE7" s="64"/>
      <c r="CQN7" s="64"/>
      <c r="CQS7" s="215"/>
      <c r="CQT7" s="64"/>
      <c r="CQU7" s="64"/>
      <c r="CRD7" s="64"/>
      <c r="CRI7" s="215"/>
      <c r="CRJ7" s="64"/>
      <c r="CRK7" s="64"/>
      <c r="CRT7" s="64"/>
      <c r="CRY7" s="215"/>
      <c r="CRZ7" s="64"/>
      <c r="CSA7" s="64"/>
      <c r="CSJ7" s="64"/>
      <c r="CSO7" s="215"/>
      <c r="CSP7" s="64"/>
      <c r="CSQ7" s="64"/>
      <c r="CSZ7" s="64"/>
      <c r="CTE7" s="215"/>
      <c r="CTF7" s="64"/>
      <c r="CTG7" s="64"/>
      <c r="CTP7" s="64"/>
      <c r="CTU7" s="215"/>
      <c r="CTV7" s="64"/>
      <c r="CTW7" s="64"/>
      <c r="CUF7" s="64"/>
      <c r="CUK7" s="215"/>
      <c r="CUL7" s="64"/>
      <c r="CUM7" s="64"/>
      <c r="CUV7" s="64"/>
      <c r="CVA7" s="215"/>
      <c r="CVB7" s="64"/>
      <c r="CVC7" s="64"/>
      <c r="CVL7" s="64"/>
      <c r="CVQ7" s="215"/>
      <c r="CVR7" s="64"/>
      <c r="CVS7" s="64"/>
      <c r="CWB7" s="64"/>
      <c r="CWG7" s="215"/>
      <c r="CWH7" s="64"/>
      <c r="CWI7" s="64"/>
      <c r="CWR7" s="64"/>
      <c r="CWW7" s="215"/>
      <c r="CWX7" s="64"/>
      <c r="CWY7" s="64"/>
      <c r="CXH7" s="64"/>
      <c r="CXM7" s="215"/>
      <c r="CXN7" s="64"/>
      <c r="CXO7" s="64"/>
      <c r="CXX7" s="64"/>
      <c r="CYC7" s="215"/>
      <c r="CYD7" s="64"/>
      <c r="CYE7" s="64"/>
      <c r="CYN7" s="64"/>
      <c r="CYS7" s="215"/>
      <c r="CYT7" s="64"/>
      <c r="CYU7" s="64"/>
      <c r="CZD7" s="64"/>
      <c r="CZI7" s="215"/>
      <c r="CZJ7" s="64"/>
      <c r="CZK7" s="64"/>
      <c r="CZT7" s="64"/>
      <c r="CZY7" s="215"/>
      <c r="CZZ7" s="64"/>
      <c r="DAA7" s="64"/>
      <c r="DAJ7" s="64"/>
      <c r="DAO7" s="215"/>
      <c r="DAP7" s="64"/>
      <c r="DAQ7" s="64"/>
      <c r="DAZ7" s="64"/>
      <c r="DBE7" s="215"/>
      <c r="DBF7" s="64"/>
      <c r="DBG7" s="64"/>
      <c r="DBP7" s="64"/>
      <c r="DBU7" s="215"/>
      <c r="DBV7" s="64"/>
      <c r="DBW7" s="64"/>
      <c r="DCF7" s="64"/>
      <c r="DCK7" s="215"/>
      <c r="DCL7" s="64"/>
      <c r="DCM7" s="64"/>
      <c r="DCV7" s="64"/>
      <c r="DDA7" s="215"/>
      <c r="DDB7" s="64"/>
      <c r="DDC7" s="64"/>
      <c r="DDL7" s="64"/>
      <c r="DDQ7" s="215"/>
      <c r="DDR7" s="64"/>
      <c r="DDS7" s="64"/>
      <c r="DEB7" s="64"/>
      <c r="DEG7" s="215"/>
      <c r="DEH7" s="64"/>
      <c r="DEI7" s="64"/>
      <c r="DER7" s="64"/>
      <c r="DEW7" s="215"/>
      <c r="DEX7" s="64"/>
      <c r="DEY7" s="64"/>
      <c r="DFH7" s="64"/>
      <c r="DFM7" s="215"/>
      <c r="DFN7" s="64"/>
      <c r="DFO7" s="64"/>
      <c r="DFX7" s="64"/>
      <c r="DGC7" s="215"/>
      <c r="DGD7" s="64"/>
      <c r="DGE7" s="64"/>
      <c r="DGN7" s="64"/>
      <c r="DGS7" s="215"/>
      <c r="DGT7" s="64"/>
      <c r="DGU7" s="64"/>
      <c r="DHD7" s="64"/>
      <c r="DHI7" s="215"/>
      <c r="DHJ7" s="64"/>
      <c r="DHK7" s="64"/>
      <c r="DHT7" s="64"/>
      <c r="DHY7" s="215"/>
      <c r="DHZ7" s="64"/>
      <c r="DIA7" s="64"/>
      <c r="DIJ7" s="64"/>
      <c r="DIO7" s="215"/>
      <c r="DIP7" s="64"/>
      <c r="DIQ7" s="64"/>
      <c r="DIZ7" s="64"/>
      <c r="DJE7" s="215"/>
      <c r="DJF7" s="64"/>
      <c r="DJG7" s="64"/>
      <c r="DJP7" s="64"/>
      <c r="DJU7" s="215"/>
      <c r="DJV7" s="64"/>
      <c r="DJW7" s="64"/>
      <c r="DKF7" s="64"/>
      <c r="DKK7" s="215"/>
      <c r="DKL7" s="64"/>
      <c r="DKM7" s="64"/>
      <c r="DKV7" s="64"/>
      <c r="DLA7" s="215"/>
      <c r="DLB7" s="64"/>
      <c r="DLC7" s="64"/>
      <c r="DLL7" s="64"/>
      <c r="DLQ7" s="215"/>
      <c r="DLR7" s="64"/>
      <c r="DLS7" s="64"/>
      <c r="DMB7" s="64"/>
      <c r="DMG7" s="215"/>
      <c r="DMH7" s="64"/>
      <c r="DMI7" s="64"/>
      <c r="DMR7" s="64"/>
      <c r="DMW7" s="215"/>
      <c r="DMX7" s="64"/>
      <c r="DMY7" s="64"/>
      <c r="DNH7" s="64"/>
      <c r="DNM7" s="215"/>
      <c r="DNN7" s="64"/>
      <c r="DNO7" s="64"/>
      <c r="DNX7" s="64"/>
      <c r="DOC7" s="215"/>
      <c r="DOD7" s="64"/>
      <c r="DOE7" s="64"/>
      <c r="DON7" s="64"/>
      <c r="DOS7" s="215"/>
      <c r="DOT7" s="64"/>
      <c r="DOU7" s="64"/>
      <c r="DPD7" s="64"/>
      <c r="DPI7" s="215"/>
      <c r="DPJ7" s="64"/>
      <c r="DPK7" s="64"/>
      <c r="DPT7" s="64"/>
      <c r="DPY7" s="215"/>
      <c r="DPZ7" s="64"/>
      <c r="DQA7" s="64"/>
      <c r="DQJ7" s="64"/>
      <c r="DQO7" s="215"/>
      <c r="DQP7" s="64"/>
      <c r="DQQ7" s="64"/>
      <c r="DQZ7" s="64"/>
      <c r="DRE7" s="215"/>
      <c r="DRF7" s="64"/>
      <c r="DRG7" s="64"/>
      <c r="DRP7" s="64"/>
      <c r="DRU7" s="215"/>
      <c r="DRV7" s="64"/>
      <c r="DRW7" s="64"/>
      <c r="DSF7" s="64"/>
      <c r="DSK7" s="215"/>
      <c r="DSL7" s="64"/>
      <c r="DSM7" s="64"/>
      <c r="DSV7" s="64"/>
      <c r="DTA7" s="215"/>
      <c r="DTB7" s="64"/>
      <c r="DTC7" s="64"/>
      <c r="DTL7" s="64"/>
      <c r="DTQ7" s="215"/>
      <c r="DTR7" s="64"/>
      <c r="DTS7" s="64"/>
      <c r="DUB7" s="64"/>
      <c r="DUG7" s="215"/>
      <c r="DUH7" s="64"/>
      <c r="DUI7" s="64"/>
      <c r="DUR7" s="64"/>
      <c r="DUW7" s="215"/>
      <c r="DUX7" s="64"/>
      <c r="DUY7" s="64"/>
      <c r="DVH7" s="64"/>
      <c r="DVM7" s="215"/>
      <c r="DVN7" s="64"/>
      <c r="DVO7" s="64"/>
      <c r="DVX7" s="64"/>
      <c r="DWC7" s="215"/>
      <c r="DWD7" s="64"/>
      <c r="DWE7" s="64"/>
      <c r="DWN7" s="64"/>
      <c r="DWS7" s="215"/>
      <c r="DWT7" s="64"/>
      <c r="DWU7" s="64"/>
      <c r="DXD7" s="64"/>
      <c r="DXI7" s="215"/>
      <c r="DXJ7" s="64"/>
      <c r="DXK7" s="64"/>
      <c r="DXT7" s="64"/>
      <c r="DXY7" s="215"/>
      <c r="DXZ7" s="64"/>
      <c r="DYA7" s="64"/>
      <c r="DYJ7" s="64"/>
      <c r="DYO7" s="215"/>
      <c r="DYP7" s="64"/>
      <c r="DYQ7" s="64"/>
      <c r="DYZ7" s="64"/>
      <c r="DZE7" s="215"/>
      <c r="DZF7" s="64"/>
      <c r="DZG7" s="64"/>
      <c r="DZP7" s="64"/>
      <c r="DZU7" s="215"/>
      <c r="DZV7" s="64"/>
      <c r="DZW7" s="64"/>
      <c r="EAF7" s="64"/>
      <c r="EAK7" s="215"/>
      <c r="EAL7" s="64"/>
      <c r="EAM7" s="64"/>
      <c r="EAV7" s="64"/>
      <c r="EBA7" s="215"/>
      <c r="EBB7" s="64"/>
      <c r="EBC7" s="64"/>
      <c r="EBL7" s="64"/>
      <c r="EBQ7" s="215"/>
      <c r="EBR7" s="64"/>
      <c r="EBS7" s="64"/>
      <c r="ECB7" s="64"/>
      <c r="ECG7" s="215"/>
      <c r="ECH7" s="64"/>
      <c r="ECI7" s="64"/>
      <c r="ECR7" s="64"/>
      <c r="ECW7" s="215"/>
      <c r="ECX7" s="64"/>
      <c r="ECY7" s="64"/>
      <c r="EDH7" s="64"/>
      <c r="EDM7" s="215"/>
      <c r="EDN7" s="64"/>
      <c r="EDO7" s="64"/>
      <c r="EDX7" s="64"/>
      <c r="EEC7" s="215"/>
      <c r="EED7" s="64"/>
      <c r="EEE7" s="64"/>
      <c r="EEN7" s="64"/>
      <c r="EES7" s="215"/>
      <c r="EET7" s="64"/>
      <c r="EEU7" s="64"/>
      <c r="EFD7" s="64"/>
      <c r="EFI7" s="215"/>
      <c r="EFJ7" s="64"/>
      <c r="EFK7" s="64"/>
      <c r="EFT7" s="64"/>
      <c r="EFY7" s="215"/>
      <c r="EFZ7" s="64"/>
      <c r="EGA7" s="64"/>
      <c r="EGJ7" s="64"/>
      <c r="EGO7" s="215"/>
      <c r="EGP7" s="64"/>
      <c r="EGQ7" s="64"/>
      <c r="EGZ7" s="64"/>
      <c r="EHE7" s="215"/>
      <c r="EHF7" s="64"/>
      <c r="EHG7" s="64"/>
      <c r="EHP7" s="64"/>
      <c r="EHU7" s="215"/>
      <c r="EHV7" s="64"/>
      <c r="EHW7" s="64"/>
      <c r="EIF7" s="64"/>
      <c r="EIK7" s="215"/>
      <c r="EIL7" s="64"/>
      <c r="EIM7" s="64"/>
      <c r="EIV7" s="64"/>
      <c r="EJA7" s="215"/>
      <c r="EJB7" s="64"/>
      <c r="EJC7" s="64"/>
      <c r="EJL7" s="64"/>
      <c r="EJQ7" s="215"/>
      <c r="EJR7" s="64"/>
      <c r="EJS7" s="64"/>
      <c r="EKB7" s="64"/>
      <c r="EKG7" s="215"/>
      <c r="EKH7" s="64"/>
      <c r="EKI7" s="64"/>
      <c r="EKR7" s="64"/>
      <c r="EKW7" s="215"/>
      <c r="EKX7" s="64"/>
      <c r="EKY7" s="64"/>
      <c r="ELH7" s="64"/>
      <c r="ELM7" s="215"/>
      <c r="ELN7" s="64"/>
      <c r="ELO7" s="64"/>
      <c r="ELX7" s="64"/>
      <c r="EMC7" s="215"/>
      <c r="EMD7" s="64"/>
      <c r="EME7" s="64"/>
      <c r="EMN7" s="64"/>
      <c r="EMS7" s="215"/>
      <c r="EMT7" s="64"/>
      <c r="EMU7" s="64"/>
      <c r="END7" s="64"/>
      <c r="ENI7" s="215"/>
      <c r="ENJ7" s="64"/>
      <c r="ENK7" s="64"/>
      <c r="ENT7" s="64"/>
      <c r="ENY7" s="215"/>
      <c r="ENZ7" s="64"/>
      <c r="EOA7" s="64"/>
      <c r="EOJ7" s="64"/>
      <c r="EOO7" s="215"/>
      <c r="EOP7" s="64"/>
      <c r="EOQ7" s="64"/>
      <c r="EOZ7" s="64"/>
      <c r="EPE7" s="215"/>
      <c r="EPF7" s="64"/>
      <c r="EPG7" s="64"/>
      <c r="EPP7" s="64"/>
      <c r="EPU7" s="215"/>
      <c r="EPV7" s="64"/>
      <c r="EPW7" s="64"/>
      <c r="EQF7" s="64"/>
      <c r="EQK7" s="215"/>
      <c r="EQL7" s="64"/>
      <c r="EQM7" s="64"/>
      <c r="EQV7" s="64"/>
      <c r="ERA7" s="215"/>
      <c r="ERB7" s="64"/>
      <c r="ERC7" s="64"/>
      <c r="ERL7" s="64"/>
      <c r="ERQ7" s="215"/>
      <c r="ERR7" s="64"/>
      <c r="ERS7" s="64"/>
      <c r="ESB7" s="64"/>
      <c r="ESG7" s="215"/>
      <c r="ESH7" s="64"/>
      <c r="ESI7" s="64"/>
      <c r="ESR7" s="64"/>
      <c r="ESW7" s="215"/>
      <c r="ESX7" s="64"/>
      <c r="ESY7" s="64"/>
      <c r="ETH7" s="64"/>
      <c r="ETM7" s="215"/>
      <c r="ETN7" s="64"/>
      <c r="ETO7" s="64"/>
      <c r="ETX7" s="64"/>
      <c r="EUC7" s="215"/>
      <c r="EUD7" s="64"/>
      <c r="EUE7" s="64"/>
      <c r="EUN7" s="64"/>
      <c r="EUS7" s="215"/>
      <c r="EUT7" s="64"/>
      <c r="EUU7" s="64"/>
      <c r="EVD7" s="64"/>
      <c r="EVI7" s="215"/>
      <c r="EVJ7" s="64"/>
      <c r="EVK7" s="64"/>
      <c r="EVT7" s="64"/>
      <c r="EVY7" s="215"/>
      <c r="EVZ7" s="64"/>
      <c r="EWA7" s="64"/>
      <c r="EWJ7" s="64"/>
      <c r="EWO7" s="215"/>
      <c r="EWP7" s="64"/>
      <c r="EWQ7" s="64"/>
      <c r="EWZ7" s="64"/>
      <c r="EXE7" s="215"/>
      <c r="EXF7" s="64"/>
      <c r="EXG7" s="64"/>
      <c r="EXP7" s="64"/>
      <c r="EXU7" s="215"/>
      <c r="EXV7" s="64"/>
      <c r="EXW7" s="64"/>
      <c r="EYF7" s="64"/>
      <c r="EYK7" s="215"/>
      <c r="EYL7" s="64"/>
      <c r="EYM7" s="64"/>
      <c r="EYV7" s="64"/>
      <c r="EZA7" s="215"/>
      <c r="EZB7" s="64"/>
      <c r="EZC7" s="64"/>
      <c r="EZL7" s="64"/>
      <c r="EZQ7" s="215"/>
      <c r="EZR7" s="64"/>
      <c r="EZS7" s="64"/>
      <c r="FAB7" s="64"/>
      <c r="FAG7" s="215"/>
      <c r="FAH7" s="64"/>
      <c r="FAI7" s="64"/>
      <c r="FAR7" s="64"/>
      <c r="FAW7" s="215"/>
      <c r="FAX7" s="64"/>
      <c r="FAY7" s="64"/>
      <c r="FBH7" s="64"/>
      <c r="FBM7" s="215"/>
      <c r="FBN7" s="64"/>
      <c r="FBO7" s="64"/>
      <c r="FBX7" s="64"/>
      <c r="FCC7" s="215"/>
      <c r="FCD7" s="64"/>
      <c r="FCE7" s="64"/>
      <c r="FCN7" s="64"/>
      <c r="FCS7" s="215"/>
      <c r="FCT7" s="64"/>
      <c r="FCU7" s="64"/>
      <c r="FDD7" s="64"/>
      <c r="FDI7" s="215"/>
      <c r="FDJ7" s="64"/>
      <c r="FDK7" s="64"/>
      <c r="FDT7" s="64"/>
      <c r="FDY7" s="215"/>
      <c r="FDZ7" s="64"/>
      <c r="FEA7" s="64"/>
      <c r="FEJ7" s="64"/>
      <c r="FEO7" s="215"/>
      <c r="FEP7" s="64"/>
      <c r="FEQ7" s="64"/>
      <c r="FEZ7" s="64"/>
      <c r="FFE7" s="215"/>
      <c r="FFF7" s="64"/>
      <c r="FFG7" s="64"/>
      <c r="FFP7" s="64"/>
      <c r="FFU7" s="215"/>
      <c r="FFV7" s="64"/>
      <c r="FFW7" s="64"/>
      <c r="FGF7" s="64"/>
      <c r="FGK7" s="215"/>
      <c r="FGL7" s="64"/>
      <c r="FGM7" s="64"/>
      <c r="FGV7" s="64"/>
      <c r="FHA7" s="215"/>
      <c r="FHB7" s="64"/>
      <c r="FHC7" s="64"/>
      <c r="FHL7" s="64"/>
      <c r="FHQ7" s="215"/>
      <c r="FHR7" s="64"/>
      <c r="FHS7" s="64"/>
      <c r="FIB7" s="64"/>
      <c r="FIG7" s="215"/>
      <c r="FIH7" s="64"/>
      <c r="FII7" s="64"/>
      <c r="FIR7" s="64"/>
      <c r="FIW7" s="215"/>
      <c r="FIX7" s="64"/>
      <c r="FIY7" s="64"/>
      <c r="FJH7" s="64"/>
      <c r="FJM7" s="215"/>
      <c r="FJN7" s="64"/>
      <c r="FJO7" s="64"/>
      <c r="FJX7" s="64"/>
      <c r="FKC7" s="215"/>
      <c r="FKD7" s="64"/>
      <c r="FKE7" s="64"/>
      <c r="FKN7" s="64"/>
      <c r="FKS7" s="215"/>
      <c r="FKT7" s="64"/>
      <c r="FKU7" s="64"/>
      <c r="FLD7" s="64"/>
      <c r="FLI7" s="215"/>
      <c r="FLJ7" s="64"/>
      <c r="FLK7" s="64"/>
      <c r="FLT7" s="64"/>
      <c r="FLY7" s="215"/>
      <c r="FLZ7" s="64"/>
      <c r="FMA7" s="64"/>
      <c r="FMJ7" s="64"/>
      <c r="FMO7" s="215"/>
      <c r="FMP7" s="64"/>
      <c r="FMQ7" s="64"/>
      <c r="FMZ7" s="64"/>
      <c r="FNE7" s="215"/>
      <c r="FNF7" s="64"/>
      <c r="FNG7" s="64"/>
      <c r="FNP7" s="64"/>
      <c r="FNU7" s="215"/>
      <c r="FNV7" s="64"/>
      <c r="FNW7" s="64"/>
      <c r="FOF7" s="64"/>
      <c r="FOK7" s="215"/>
      <c r="FOL7" s="64"/>
      <c r="FOM7" s="64"/>
      <c r="FOV7" s="64"/>
      <c r="FPA7" s="215"/>
      <c r="FPB7" s="64"/>
      <c r="FPC7" s="64"/>
      <c r="FPL7" s="64"/>
      <c r="FPQ7" s="215"/>
      <c r="FPR7" s="64"/>
      <c r="FPS7" s="64"/>
      <c r="FQB7" s="64"/>
      <c r="FQG7" s="215"/>
      <c r="FQH7" s="64"/>
      <c r="FQI7" s="64"/>
      <c r="FQR7" s="64"/>
      <c r="FQW7" s="215"/>
      <c r="FQX7" s="64"/>
      <c r="FQY7" s="64"/>
      <c r="FRH7" s="64"/>
      <c r="FRM7" s="215"/>
      <c r="FRN7" s="64"/>
      <c r="FRO7" s="64"/>
      <c r="FRX7" s="64"/>
      <c r="FSC7" s="215"/>
      <c r="FSD7" s="64"/>
      <c r="FSE7" s="64"/>
      <c r="FSN7" s="64"/>
      <c r="FSS7" s="215"/>
      <c r="FST7" s="64"/>
      <c r="FSU7" s="64"/>
      <c r="FTD7" s="64"/>
      <c r="FTI7" s="215"/>
      <c r="FTJ7" s="64"/>
      <c r="FTK7" s="64"/>
      <c r="FTT7" s="64"/>
      <c r="FTY7" s="215"/>
      <c r="FTZ7" s="64"/>
      <c r="FUA7" s="64"/>
      <c r="FUJ7" s="64"/>
      <c r="FUO7" s="215"/>
      <c r="FUP7" s="64"/>
      <c r="FUQ7" s="64"/>
      <c r="FUZ7" s="64"/>
      <c r="FVE7" s="215"/>
      <c r="FVF7" s="64"/>
      <c r="FVG7" s="64"/>
      <c r="FVP7" s="64"/>
      <c r="FVU7" s="215"/>
      <c r="FVV7" s="64"/>
      <c r="FVW7" s="64"/>
      <c r="FWF7" s="64"/>
      <c r="FWK7" s="215"/>
      <c r="FWL7" s="64"/>
      <c r="FWM7" s="64"/>
      <c r="FWV7" s="64"/>
      <c r="FXA7" s="215"/>
      <c r="FXB7" s="64"/>
      <c r="FXC7" s="64"/>
      <c r="FXL7" s="64"/>
      <c r="FXQ7" s="215"/>
      <c r="FXR7" s="64"/>
      <c r="FXS7" s="64"/>
      <c r="FYB7" s="64"/>
      <c r="FYG7" s="215"/>
      <c r="FYH7" s="64"/>
      <c r="FYI7" s="64"/>
      <c r="FYR7" s="64"/>
      <c r="FYW7" s="215"/>
      <c r="FYX7" s="64"/>
      <c r="FYY7" s="64"/>
      <c r="FZH7" s="64"/>
      <c r="FZM7" s="215"/>
      <c r="FZN7" s="64"/>
      <c r="FZO7" s="64"/>
      <c r="FZX7" s="64"/>
      <c r="GAC7" s="215"/>
      <c r="GAD7" s="64"/>
      <c r="GAE7" s="64"/>
      <c r="GAN7" s="64"/>
      <c r="GAS7" s="215"/>
      <c r="GAT7" s="64"/>
      <c r="GAU7" s="64"/>
      <c r="GBD7" s="64"/>
      <c r="GBI7" s="215"/>
      <c r="GBJ7" s="64"/>
      <c r="GBK7" s="64"/>
      <c r="GBT7" s="64"/>
      <c r="GBY7" s="215"/>
      <c r="GBZ7" s="64"/>
      <c r="GCA7" s="64"/>
      <c r="GCJ7" s="64"/>
      <c r="GCO7" s="215"/>
      <c r="GCP7" s="64"/>
      <c r="GCQ7" s="64"/>
      <c r="GCZ7" s="64"/>
      <c r="GDE7" s="215"/>
      <c r="GDF7" s="64"/>
      <c r="GDG7" s="64"/>
      <c r="GDP7" s="64"/>
      <c r="GDU7" s="215"/>
      <c r="GDV7" s="64"/>
      <c r="GDW7" s="64"/>
      <c r="GEF7" s="64"/>
      <c r="GEK7" s="215"/>
      <c r="GEL7" s="64"/>
      <c r="GEM7" s="64"/>
      <c r="GEV7" s="64"/>
      <c r="GFA7" s="215"/>
      <c r="GFB7" s="64"/>
      <c r="GFC7" s="64"/>
      <c r="GFL7" s="64"/>
      <c r="GFQ7" s="215"/>
      <c r="GFR7" s="64"/>
      <c r="GFS7" s="64"/>
      <c r="GGB7" s="64"/>
      <c r="GGG7" s="215"/>
      <c r="GGH7" s="64"/>
      <c r="GGI7" s="64"/>
      <c r="GGR7" s="64"/>
      <c r="GGW7" s="215"/>
      <c r="GGX7" s="64"/>
      <c r="GGY7" s="64"/>
      <c r="GHH7" s="64"/>
      <c r="GHM7" s="215"/>
      <c r="GHN7" s="64"/>
      <c r="GHO7" s="64"/>
      <c r="GHX7" s="64"/>
      <c r="GIC7" s="215"/>
      <c r="GID7" s="64"/>
      <c r="GIE7" s="64"/>
      <c r="GIN7" s="64"/>
      <c r="GIS7" s="215"/>
      <c r="GIT7" s="64"/>
      <c r="GIU7" s="64"/>
      <c r="GJD7" s="64"/>
      <c r="GJI7" s="215"/>
      <c r="GJJ7" s="64"/>
      <c r="GJK7" s="64"/>
      <c r="GJT7" s="64"/>
      <c r="GJY7" s="215"/>
      <c r="GJZ7" s="64"/>
      <c r="GKA7" s="64"/>
      <c r="GKJ7" s="64"/>
      <c r="GKO7" s="215"/>
      <c r="GKP7" s="64"/>
      <c r="GKQ7" s="64"/>
      <c r="GKZ7" s="64"/>
      <c r="GLE7" s="215"/>
      <c r="GLF7" s="64"/>
      <c r="GLG7" s="64"/>
      <c r="GLP7" s="64"/>
      <c r="GLU7" s="215"/>
      <c r="GLV7" s="64"/>
      <c r="GLW7" s="64"/>
      <c r="GMF7" s="64"/>
      <c r="GMK7" s="215"/>
      <c r="GML7" s="64"/>
      <c r="GMM7" s="64"/>
      <c r="GMV7" s="64"/>
      <c r="GNA7" s="215"/>
      <c r="GNB7" s="64"/>
      <c r="GNC7" s="64"/>
      <c r="GNL7" s="64"/>
      <c r="GNQ7" s="215"/>
      <c r="GNR7" s="64"/>
      <c r="GNS7" s="64"/>
      <c r="GOB7" s="64"/>
      <c r="GOG7" s="215"/>
      <c r="GOH7" s="64"/>
      <c r="GOI7" s="64"/>
      <c r="GOR7" s="64"/>
      <c r="GOW7" s="215"/>
      <c r="GOX7" s="64"/>
      <c r="GOY7" s="64"/>
      <c r="GPH7" s="64"/>
      <c r="GPM7" s="215"/>
      <c r="GPN7" s="64"/>
      <c r="GPO7" s="64"/>
      <c r="GPX7" s="64"/>
      <c r="GQC7" s="215"/>
      <c r="GQD7" s="64"/>
      <c r="GQE7" s="64"/>
      <c r="GQN7" s="64"/>
      <c r="GQS7" s="215"/>
      <c r="GQT7" s="64"/>
      <c r="GQU7" s="64"/>
      <c r="GRD7" s="64"/>
      <c r="GRI7" s="215"/>
      <c r="GRJ7" s="64"/>
      <c r="GRK7" s="64"/>
      <c r="GRT7" s="64"/>
      <c r="GRY7" s="215"/>
      <c r="GRZ7" s="64"/>
      <c r="GSA7" s="64"/>
      <c r="GSJ7" s="64"/>
      <c r="GSO7" s="215"/>
      <c r="GSP7" s="64"/>
      <c r="GSQ7" s="64"/>
      <c r="GSZ7" s="64"/>
      <c r="GTE7" s="215"/>
      <c r="GTF7" s="64"/>
      <c r="GTG7" s="64"/>
      <c r="GTP7" s="64"/>
      <c r="GTU7" s="215"/>
      <c r="GTV7" s="64"/>
      <c r="GTW7" s="64"/>
      <c r="GUF7" s="64"/>
      <c r="GUK7" s="215"/>
      <c r="GUL7" s="64"/>
      <c r="GUM7" s="64"/>
      <c r="GUV7" s="64"/>
      <c r="GVA7" s="215"/>
      <c r="GVB7" s="64"/>
      <c r="GVC7" s="64"/>
      <c r="GVL7" s="64"/>
      <c r="GVQ7" s="215"/>
      <c r="GVR7" s="64"/>
      <c r="GVS7" s="64"/>
      <c r="GWB7" s="64"/>
      <c r="GWG7" s="215"/>
      <c r="GWH7" s="64"/>
      <c r="GWI7" s="64"/>
      <c r="GWR7" s="64"/>
      <c r="GWW7" s="215"/>
      <c r="GWX7" s="64"/>
      <c r="GWY7" s="64"/>
      <c r="GXH7" s="64"/>
      <c r="GXM7" s="215"/>
      <c r="GXN7" s="64"/>
      <c r="GXO7" s="64"/>
      <c r="GXX7" s="64"/>
      <c r="GYC7" s="215"/>
      <c r="GYD7" s="64"/>
      <c r="GYE7" s="64"/>
      <c r="GYN7" s="64"/>
      <c r="GYS7" s="215"/>
      <c r="GYT7" s="64"/>
      <c r="GYU7" s="64"/>
      <c r="GZD7" s="64"/>
      <c r="GZI7" s="215"/>
      <c r="GZJ7" s="64"/>
      <c r="GZK7" s="64"/>
      <c r="GZT7" s="64"/>
      <c r="GZY7" s="215"/>
      <c r="GZZ7" s="64"/>
      <c r="HAA7" s="64"/>
      <c r="HAJ7" s="64"/>
      <c r="HAO7" s="215"/>
      <c r="HAP7" s="64"/>
      <c r="HAQ7" s="64"/>
      <c r="HAZ7" s="64"/>
      <c r="HBE7" s="215"/>
      <c r="HBF7" s="64"/>
      <c r="HBG7" s="64"/>
      <c r="HBP7" s="64"/>
      <c r="HBU7" s="215"/>
      <c r="HBV7" s="64"/>
      <c r="HBW7" s="64"/>
      <c r="HCF7" s="64"/>
      <c r="HCK7" s="215"/>
      <c r="HCL7" s="64"/>
      <c r="HCM7" s="64"/>
      <c r="HCV7" s="64"/>
      <c r="HDA7" s="215"/>
      <c r="HDB7" s="64"/>
      <c r="HDC7" s="64"/>
      <c r="HDL7" s="64"/>
      <c r="HDQ7" s="215"/>
      <c r="HDR7" s="64"/>
      <c r="HDS7" s="64"/>
      <c r="HEB7" s="64"/>
      <c r="HEG7" s="215"/>
      <c r="HEH7" s="64"/>
      <c r="HEI7" s="64"/>
      <c r="HER7" s="64"/>
      <c r="HEW7" s="215"/>
      <c r="HEX7" s="64"/>
      <c r="HEY7" s="64"/>
      <c r="HFH7" s="64"/>
      <c r="HFM7" s="215"/>
      <c r="HFN7" s="64"/>
      <c r="HFO7" s="64"/>
      <c r="HFX7" s="64"/>
      <c r="HGC7" s="215"/>
      <c r="HGD7" s="64"/>
      <c r="HGE7" s="64"/>
      <c r="HGN7" s="64"/>
      <c r="HGS7" s="215"/>
      <c r="HGT7" s="64"/>
      <c r="HGU7" s="64"/>
      <c r="HHD7" s="64"/>
      <c r="HHI7" s="215"/>
      <c r="HHJ7" s="64"/>
      <c r="HHK7" s="64"/>
      <c r="HHT7" s="64"/>
      <c r="HHY7" s="215"/>
      <c r="HHZ7" s="64"/>
      <c r="HIA7" s="64"/>
      <c r="HIJ7" s="64"/>
      <c r="HIO7" s="215"/>
      <c r="HIP7" s="64"/>
      <c r="HIQ7" s="64"/>
      <c r="HIZ7" s="64"/>
      <c r="HJE7" s="215"/>
      <c r="HJF7" s="64"/>
      <c r="HJG7" s="64"/>
      <c r="HJP7" s="64"/>
      <c r="HJU7" s="215"/>
      <c r="HJV7" s="64"/>
      <c r="HJW7" s="64"/>
      <c r="HKF7" s="64"/>
      <c r="HKK7" s="215"/>
      <c r="HKL7" s="64"/>
      <c r="HKM7" s="64"/>
      <c r="HKV7" s="64"/>
      <c r="HLA7" s="215"/>
      <c r="HLB7" s="64"/>
      <c r="HLC7" s="64"/>
      <c r="HLL7" s="64"/>
      <c r="HLQ7" s="215"/>
      <c r="HLR7" s="64"/>
      <c r="HLS7" s="64"/>
      <c r="HMB7" s="64"/>
      <c r="HMG7" s="215"/>
      <c r="HMH7" s="64"/>
      <c r="HMI7" s="64"/>
      <c r="HMR7" s="64"/>
      <c r="HMW7" s="215"/>
      <c r="HMX7" s="64"/>
      <c r="HMY7" s="64"/>
      <c r="HNH7" s="64"/>
      <c r="HNM7" s="215"/>
      <c r="HNN7" s="64"/>
      <c r="HNO7" s="64"/>
      <c r="HNX7" s="64"/>
      <c r="HOC7" s="215"/>
      <c r="HOD7" s="64"/>
      <c r="HOE7" s="64"/>
      <c r="HON7" s="64"/>
      <c r="HOS7" s="215"/>
      <c r="HOT7" s="64"/>
      <c r="HOU7" s="64"/>
      <c r="HPD7" s="64"/>
      <c r="HPI7" s="215"/>
      <c r="HPJ7" s="64"/>
      <c r="HPK7" s="64"/>
      <c r="HPT7" s="64"/>
      <c r="HPY7" s="215"/>
      <c r="HPZ7" s="64"/>
      <c r="HQA7" s="64"/>
      <c r="HQJ7" s="64"/>
      <c r="HQO7" s="215"/>
      <c r="HQP7" s="64"/>
      <c r="HQQ7" s="64"/>
      <c r="HQZ7" s="64"/>
      <c r="HRE7" s="215"/>
      <c r="HRF7" s="64"/>
      <c r="HRG7" s="64"/>
      <c r="HRP7" s="64"/>
      <c r="HRU7" s="215"/>
      <c r="HRV7" s="64"/>
      <c r="HRW7" s="64"/>
      <c r="HSF7" s="64"/>
      <c r="HSK7" s="215"/>
      <c r="HSL7" s="64"/>
      <c r="HSM7" s="64"/>
      <c r="HSV7" s="64"/>
      <c r="HTA7" s="215"/>
      <c r="HTB7" s="64"/>
      <c r="HTC7" s="64"/>
      <c r="HTL7" s="64"/>
      <c r="HTQ7" s="215"/>
      <c r="HTR7" s="64"/>
      <c r="HTS7" s="64"/>
      <c r="HUB7" s="64"/>
      <c r="HUG7" s="215"/>
      <c r="HUH7" s="64"/>
      <c r="HUI7" s="64"/>
      <c r="HUR7" s="64"/>
      <c r="HUW7" s="215"/>
      <c r="HUX7" s="64"/>
      <c r="HUY7" s="64"/>
      <c r="HVH7" s="64"/>
      <c r="HVM7" s="215"/>
      <c r="HVN7" s="64"/>
      <c r="HVO7" s="64"/>
      <c r="HVX7" s="64"/>
      <c r="HWC7" s="215"/>
      <c r="HWD7" s="64"/>
      <c r="HWE7" s="64"/>
      <c r="HWN7" s="64"/>
      <c r="HWS7" s="215"/>
      <c r="HWT7" s="64"/>
      <c r="HWU7" s="64"/>
      <c r="HXD7" s="64"/>
      <c r="HXI7" s="215"/>
      <c r="HXJ7" s="64"/>
      <c r="HXK7" s="64"/>
      <c r="HXT7" s="64"/>
      <c r="HXY7" s="215"/>
      <c r="HXZ7" s="64"/>
      <c r="HYA7" s="64"/>
      <c r="HYJ7" s="64"/>
      <c r="HYO7" s="215"/>
      <c r="HYP7" s="64"/>
      <c r="HYQ7" s="64"/>
      <c r="HYZ7" s="64"/>
      <c r="HZE7" s="215"/>
      <c r="HZF7" s="64"/>
      <c r="HZG7" s="64"/>
      <c r="HZP7" s="64"/>
      <c r="HZU7" s="215"/>
      <c r="HZV7" s="64"/>
      <c r="HZW7" s="64"/>
      <c r="IAF7" s="64"/>
      <c r="IAK7" s="215"/>
      <c r="IAL7" s="64"/>
      <c r="IAM7" s="64"/>
      <c r="IAV7" s="64"/>
      <c r="IBA7" s="215"/>
      <c r="IBB7" s="64"/>
      <c r="IBC7" s="64"/>
      <c r="IBL7" s="64"/>
      <c r="IBQ7" s="215"/>
      <c r="IBR7" s="64"/>
      <c r="IBS7" s="64"/>
      <c r="ICB7" s="64"/>
      <c r="ICG7" s="215"/>
      <c r="ICH7" s="64"/>
      <c r="ICI7" s="64"/>
      <c r="ICR7" s="64"/>
      <c r="ICW7" s="215"/>
      <c r="ICX7" s="64"/>
      <c r="ICY7" s="64"/>
      <c r="IDH7" s="64"/>
      <c r="IDM7" s="215"/>
      <c r="IDN7" s="64"/>
      <c r="IDO7" s="64"/>
      <c r="IDX7" s="64"/>
      <c r="IEC7" s="215"/>
      <c r="IED7" s="64"/>
      <c r="IEE7" s="64"/>
      <c r="IEN7" s="64"/>
      <c r="IES7" s="215"/>
      <c r="IET7" s="64"/>
      <c r="IEU7" s="64"/>
      <c r="IFD7" s="64"/>
      <c r="IFI7" s="215"/>
      <c r="IFJ7" s="64"/>
      <c r="IFK7" s="64"/>
      <c r="IFT7" s="64"/>
      <c r="IFY7" s="215"/>
      <c r="IFZ7" s="64"/>
      <c r="IGA7" s="64"/>
      <c r="IGJ7" s="64"/>
      <c r="IGO7" s="215"/>
      <c r="IGP7" s="64"/>
      <c r="IGQ7" s="64"/>
      <c r="IGZ7" s="64"/>
      <c r="IHE7" s="215"/>
      <c r="IHF7" s="64"/>
      <c r="IHG7" s="64"/>
      <c r="IHP7" s="64"/>
      <c r="IHU7" s="215"/>
      <c r="IHV7" s="64"/>
      <c r="IHW7" s="64"/>
      <c r="IIF7" s="64"/>
      <c r="IIK7" s="215"/>
      <c r="IIL7" s="64"/>
      <c r="IIM7" s="64"/>
      <c r="IIV7" s="64"/>
      <c r="IJA7" s="215"/>
      <c r="IJB7" s="64"/>
      <c r="IJC7" s="64"/>
      <c r="IJL7" s="64"/>
      <c r="IJQ7" s="215"/>
      <c r="IJR7" s="64"/>
      <c r="IJS7" s="64"/>
      <c r="IKB7" s="64"/>
      <c r="IKG7" s="215"/>
      <c r="IKH7" s="64"/>
      <c r="IKI7" s="64"/>
      <c r="IKR7" s="64"/>
      <c r="IKW7" s="215"/>
      <c r="IKX7" s="64"/>
      <c r="IKY7" s="64"/>
      <c r="ILH7" s="64"/>
      <c r="ILM7" s="215"/>
      <c r="ILN7" s="64"/>
      <c r="ILO7" s="64"/>
      <c r="ILX7" s="64"/>
      <c r="IMC7" s="215"/>
      <c r="IMD7" s="64"/>
      <c r="IME7" s="64"/>
      <c r="IMN7" s="64"/>
      <c r="IMS7" s="215"/>
      <c r="IMT7" s="64"/>
      <c r="IMU7" s="64"/>
      <c r="IND7" s="64"/>
      <c r="INI7" s="215"/>
      <c r="INJ7" s="64"/>
      <c r="INK7" s="64"/>
      <c r="INT7" s="64"/>
      <c r="INY7" s="215"/>
      <c r="INZ7" s="64"/>
      <c r="IOA7" s="64"/>
      <c r="IOJ7" s="64"/>
      <c r="IOO7" s="215"/>
      <c r="IOP7" s="64"/>
      <c r="IOQ7" s="64"/>
      <c r="IOZ7" s="64"/>
      <c r="IPE7" s="215"/>
      <c r="IPF7" s="64"/>
      <c r="IPG7" s="64"/>
      <c r="IPP7" s="64"/>
      <c r="IPU7" s="215"/>
      <c r="IPV7" s="64"/>
      <c r="IPW7" s="64"/>
      <c r="IQF7" s="64"/>
      <c r="IQK7" s="215"/>
      <c r="IQL7" s="64"/>
      <c r="IQM7" s="64"/>
      <c r="IQV7" s="64"/>
      <c r="IRA7" s="215"/>
      <c r="IRB7" s="64"/>
      <c r="IRC7" s="64"/>
      <c r="IRL7" s="64"/>
      <c r="IRQ7" s="215"/>
      <c r="IRR7" s="64"/>
      <c r="IRS7" s="64"/>
      <c r="ISB7" s="64"/>
      <c r="ISG7" s="215"/>
      <c r="ISH7" s="64"/>
      <c r="ISI7" s="64"/>
      <c r="ISR7" s="64"/>
      <c r="ISW7" s="215"/>
      <c r="ISX7" s="64"/>
      <c r="ISY7" s="64"/>
      <c r="ITH7" s="64"/>
      <c r="ITM7" s="215"/>
      <c r="ITN7" s="64"/>
      <c r="ITO7" s="64"/>
      <c r="ITX7" s="64"/>
      <c r="IUC7" s="215"/>
      <c r="IUD7" s="64"/>
      <c r="IUE7" s="64"/>
      <c r="IUN7" s="64"/>
      <c r="IUS7" s="215"/>
      <c r="IUT7" s="64"/>
      <c r="IUU7" s="64"/>
      <c r="IVD7" s="64"/>
      <c r="IVI7" s="215"/>
      <c r="IVJ7" s="64"/>
      <c r="IVK7" s="64"/>
      <c r="IVT7" s="64"/>
      <c r="IVY7" s="215"/>
      <c r="IVZ7" s="64"/>
      <c r="IWA7" s="64"/>
      <c r="IWJ7" s="64"/>
      <c r="IWO7" s="215"/>
      <c r="IWP7" s="64"/>
      <c r="IWQ7" s="64"/>
      <c r="IWZ7" s="64"/>
      <c r="IXE7" s="215"/>
      <c r="IXF7" s="64"/>
      <c r="IXG7" s="64"/>
      <c r="IXP7" s="64"/>
      <c r="IXU7" s="215"/>
      <c r="IXV7" s="64"/>
      <c r="IXW7" s="64"/>
      <c r="IYF7" s="64"/>
      <c r="IYK7" s="215"/>
      <c r="IYL7" s="64"/>
      <c r="IYM7" s="64"/>
      <c r="IYV7" s="64"/>
      <c r="IZA7" s="215"/>
      <c r="IZB7" s="64"/>
      <c r="IZC7" s="64"/>
      <c r="IZL7" s="64"/>
      <c r="IZQ7" s="215"/>
      <c r="IZR7" s="64"/>
      <c r="IZS7" s="64"/>
      <c r="JAB7" s="64"/>
      <c r="JAG7" s="215"/>
      <c r="JAH7" s="64"/>
      <c r="JAI7" s="64"/>
      <c r="JAR7" s="64"/>
      <c r="JAW7" s="215"/>
      <c r="JAX7" s="64"/>
      <c r="JAY7" s="64"/>
      <c r="JBH7" s="64"/>
      <c r="JBM7" s="215"/>
      <c r="JBN7" s="64"/>
      <c r="JBO7" s="64"/>
      <c r="JBX7" s="64"/>
      <c r="JCC7" s="215"/>
      <c r="JCD7" s="64"/>
      <c r="JCE7" s="64"/>
      <c r="JCN7" s="64"/>
      <c r="JCS7" s="215"/>
      <c r="JCT7" s="64"/>
      <c r="JCU7" s="64"/>
      <c r="JDD7" s="64"/>
      <c r="JDI7" s="215"/>
      <c r="JDJ7" s="64"/>
      <c r="JDK7" s="64"/>
      <c r="JDT7" s="64"/>
      <c r="JDY7" s="215"/>
      <c r="JDZ7" s="64"/>
      <c r="JEA7" s="64"/>
      <c r="JEJ7" s="64"/>
      <c r="JEO7" s="215"/>
      <c r="JEP7" s="64"/>
      <c r="JEQ7" s="64"/>
      <c r="JEZ7" s="64"/>
      <c r="JFE7" s="215"/>
      <c r="JFF7" s="64"/>
      <c r="JFG7" s="64"/>
      <c r="JFP7" s="64"/>
      <c r="JFU7" s="215"/>
      <c r="JFV7" s="64"/>
      <c r="JFW7" s="64"/>
      <c r="JGF7" s="64"/>
      <c r="JGK7" s="215"/>
      <c r="JGL7" s="64"/>
      <c r="JGM7" s="64"/>
      <c r="JGV7" s="64"/>
      <c r="JHA7" s="215"/>
      <c r="JHB7" s="64"/>
      <c r="JHC7" s="64"/>
      <c r="JHL7" s="64"/>
      <c r="JHQ7" s="215"/>
      <c r="JHR7" s="64"/>
      <c r="JHS7" s="64"/>
      <c r="JIB7" s="64"/>
      <c r="JIG7" s="215"/>
      <c r="JIH7" s="64"/>
      <c r="JII7" s="64"/>
      <c r="JIR7" s="64"/>
      <c r="JIW7" s="215"/>
      <c r="JIX7" s="64"/>
      <c r="JIY7" s="64"/>
      <c r="JJH7" s="64"/>
      <c r="JJM7" s="215"/>
      <c r="JJN7" s="64"/>
      <c r="JJO7" s="64"/>
      <c r="JJX7" s="64"/>
      <c r="JKC7" s="215"/>
      <c r="JKD7" s="64"/>
      <c r="JKE7" s="64"/>
      <c r="JKN7" s="64"/>
      <c r="JKS7" s="215"/>
      <c r="JKT7" s="64"/>
      <c r="JKU7" s="64"/>
      <c r="JLD7" s="64"/>
      <c r="JLI7" s="215"/>
      <c r="JLJ7" s="64"/>
      <c r="JLK7" s="64"/>
      <c r="JLT7" s="64"/>
      <c r="JLY7" s="215"/>
      <c r="JLZ7" s="64"/>
      <c r="JMA7" s="64"/>
      <c r="JMJ7" s="64"/>
      <c r="JMO7" s="215"/>
      <c r="JMP7" s="64"/>
      <c r="JMQ7" s="64"/>
      <c r="JMZ7" s="64"/>
      <c r="JNE7" s="215"/>
      <c r="JNF7" s="64"/>
      <c r="JNG7" s="64"/>
      <c r="JNP7" s="64"/>
      <c r="JNU7" s="215"/>
      <c r="JNV7" s="64"/>
      <c r="JNW7" s="64"/>
      <c r="JOF7" s="64"/>
      <c r="JOK7" s="215"/>
      <c r="JOL7" s="64"/>
      <c r="JOM7" s="64"/>
      <c r="JOV7" s="64"/>
      <c r="JPA7" s="215"/>
      <c r="JPB7" s="64"/>
      <c r="JPC7" s="64"/>
      <c r="JPL7" s="64"/>
      <c r="JPQ7" s="215"/>
      <c r="JPR7" s="64"/>
      <c r="JPS7" s="64"/>
      <c r="JQB7" s="64"/>
      <c r="JQG7" s="215"/>
      <c r="JQH7" s="64"/>
      <c r="JQI7" s="64"/>
      <c r="JQR7" s="64"/>
      <c r="JQW7" s="215"/>
      <c r="JQX7" s="64"/>
      <c r="JQY7" s="64"/>
      <c r="JRH7" s="64"/>
      <c r="JRM7" s="215"/>
      <c r="JRN7" s="64"/>
      <c r="JRO7" s="64"/>
      <c r="JRX7" s="64"/>
      <c r="JSC7" s="215"/>
      <c r="JSD7" s="64"/>
      <c r="JSE7" s="64"/>
      <c r="JSN7" s="64"/>
      <c r="JSS7" s="215"/>
      <c r="JST7" s="64"/>
      <c r="JSU7" s="64"/>
      <c r="JTD7" s="64"/>
      <c r="JTI7" s="215"/>
      <c r="JTJ7" s="64"/>
      <c r="JTK7" s="64"/>
      <c r="JTT7" s="64"/>
      <c r="JTY7" s="215"/>
      <c r="JTZ7" s="64"/>
      <c r="JUA7" s="64"/>
      <c r="JUJ7" s="64"/>
      <c r="JUO7" s="215"/>
      <c r="JUP7" s="64"/>
      <c r="JUQ7" s="64"/>
      <c r="JUZ7" s="64"/>
      <c r="JVE7" s="215"/>
      <c r="JVF7" s="64"/>
      <c r="JVG7" s="64"/>
      <c r="JVP7" s="64"/>
      <c r="JVU7" s="215"/>
      <c r="JVV7" s="64"/>
      <c r="JVW7" s="64"/>
      <c r="JWF7" s="64"/>
      <c r="JWK7" s="215"/>
      <c r="JWL7" s="64"/>
      <c r="JWM7" s="64"/>
      <c r="JWV7" s="64"/>
      <c r="JXA7" s="215"/>
      <c r="JXB7" s="64"/>
      <c r="JXC7" s="64"/>
      <c r="JXL7" s="64"/>
      <c r="JXQ7" s="215"/>
      <c r="JXR7" s="64"/>
      <c r="JXS7" s="64"/>
      <c r="JYB7" s="64"/>
      <c r="JYG7" s="215"/>
      <c r="JYH7" s="64"/>
      <c r="JYI7" s="64"/>
      <c r="JYR7" s="64"/>
      <c r="JYW7" s="215"/>
      <c r="JYX7" s="64"/>
      <c r="JYY7" s="64"/>
      <c r="JZH7" s="64"/>
      <c r="JZM7" s="215"/>
      <c r="JZN7" s="64"/>
      <c r="JZO7" s="64"/>
      <c r="JZX7" s="64"/>
      <c r="KAC7" s="215"/>
      <c r="KAD7" s="64"/>
      <c r="KAE7" s="64"/>
      <c r="KAN7" s="64"/>
      <c r="KAS7" s="215"/>
      <c r="KAT7" s="64"/>
      <c r="KAU7" s="64"/>
      <c r="KBD7" s="64"/>
      <c r="KBI7" s="215"/>
      <c r="KBJ7" s="64"/>
      <c r="KBK7" s="64"/>
      <c r="KBT7" s="64"/>
      <c r="KBY7" s="215"/>
      <c r="KBZ7" s="64"/>
      <c r="KCA7" s="64"/>
      <c r="KCJ7" s="64"/>
      <c r="KCO7" s="215"/>
      <c r="KCP7" s="64"/>
      <c r="KCQ7" s="64"/>
      <c r="KCZ7" s="64"/>
      <c r="KDE7" s="215"/>
      <c r="KDF7" s="64"/>
      <c r="KDG7" s="64"/>
      <c r="KDP7" s="64"/>
      <c r="KDU7" s="215"/>
      <c r="KDV7" s="64"/>
      <c r="KDW7" s="64"/>
      <c r="KEF7" s="64"/>
      <c r="KEK7" s="215"/>
      <c r="KEL7" s="64"/>
      <c r="KEM7" s="64"/>
      <c r="KEV7" s="64"/>
      <c r="KFA7" s="215"/>
      <c r="KFB7" s="64"/>
      <c r="KFC7" s="64"/>
      <c r="KFL7" s="64"/>
      <c r="KFQ7" s="215"/>
      <c r="KFR7" s="64"/>
      <c r="KFS7" s="64"/>
      <c r="KGB7" s="64"/>
      <c r="KGG7" s="215"/>
      <c r="KGH7" s="64"/>
      <c r="KGI7" s="64"/>
      <c r="KGR7" s="64"/>
      <c r="KGW7" s="215"/>
      <c r="KGX7" s="64"/>
      <c r="KGY7" s="64"/>
      <c r="KHH7" s="64"/>
      <c r="KHM7" s="215"/>
      <c r="KHN7" s="64"/>
      <c r="KHO7" s="64"/>
      <c r="KHX7" s="64"/>
      <c r="KIC7" s="215"/>
      <c r="KID7" s="64"/>
      <c r="KIE7" s="64"/>
      <c r="KIN7" s="64"/>
      <c r="KIS7" s="215"/>
      <c r="KIT7" s="64"/>
      <c r="KIU7" s="64"/>
      <c r="KJD7" s="64"/>
      <c r="KJI7" s="215"/>
      <c r="KJJ7" s="64"/>
      <c r="KJK7" s="64"/>
      <c r="KJT7" s="64"/>
      <c r="KJY7" s="215"/>
      <c r="KJZ7" s="64"/>
      <c r="KKA7" s="64"/>
      <c r="KKJ7" s="64"/>
      <c r="KKO7" s="215"/>
      <c r="KKP7" s="64"/>
      <c r="KKQ7" s="64"/>
      <c r="KKZ7" s="64"/>
      <c r="KLE7" s="215"/>
      <c r="KLF7" s="64"/>
      <c r="KLG7" s="64"/>
      <c r="KLP7" s="64"/>
      <c r="KLU7" s="215"/>
      <c r="KLV7" s="64"/>
      <c r="KLW7" s="64"/>
      <c r="KMF7" s="64"/>
      <c r="KMK7" s="215"/>
      <c r="KML7" s="64"/>
      <c r="KMM7" s="64"/>
      <c r="KMV7" s="64"/>
      <c r="KNA7" s="215"/>
      <c r="KNB7" s="64"/>
      <c r="KNC7" s="64"/>
      <c r="KNL7" s="64"/>
      <c r="KNQ7" s="215"/>
      <c r="KNR7" s="64"/>
      <c r="KNS7" s="64"/>
      <c r="KOB7" s="64"/>
      <c r="KOG7" s="215"/>
      <c r="KOH7" s="64"/>
      <c r="KOI7" s="64"/>
      <c r="KOR7" s="64"/>
      <c r="KOW7" s="215"/>
      <c r="KOX7" s="64"/>
      <c r="KOY7" s="64"/>
      <c r="KPH7" s="64"/>
      <c r="KPM7" s="215"/>
      <c r="KPN7" s="64"/>
      <c r="KPO7" s="64"/>
      <c r="KPX7" s="64"/>
      <c r="KQC7" s="215"/>
      <c r="KQD7" s="64"/>
      <c r="KQE7" s="64"/>
      <c r="KQN7" s="64"/>
      <c r="KQS7" s="215"/>
      <c r="KQT7" s="64"/>
      <c r="KQU7" s="64"/>
      <c r="KRD7" s="64"/>
      <c r="KRI7" s="215"/>
      <c r="KRJ7" s="64"/>
      <c r="KRK7" s="64"/>
      <c r="KRT7" s="64"/>
      <c r="KRY7" s="215"/>
      <c r="KRZ7" s="64"/>
      <c r="KSA7" s="64"/>
      <c r="KSJ7" s="64"/>
      <c r="KSO7" s="215"/>
      <c r="KSP7" s="64"/>
      <c r="KSQ7" s="64"/>
      <c r="KSZ7" s="64"/>
      <c r="KTE7" s="215"/>
      <c r="KTF7" s="64"/>
      <c r="KTG7" s="64"/>
      <c r="KTP7" s="64"/>
      <c r="KTU7" s="215"/>
      <c r="KTV7" s="64"/>
      <c r="KTW7" s="64"/>
      <c r="KUF7" s="64"/>
      <c r="KUK7" s="215"/>
      <c r="KUL7" s="64"/>
      <c r="KUM7" s="64"/>
      <c r="KUV7" s="64"/>
      <c r="KVA7" s="215"/>
      <c r="KVB7" s="64"/>
      <c r="KVC7" s="64"/>
      <c r="KVL7" s="64"/>
      <c r="KVQ7" s="215"/>
      <c r="KVR7" s="64"/>
      <c r="KVS7" s="64"/>
      <c r="KWB7" s="64"/>
      <c r="KWG7" s="215"/>
      <c r="KWH7" s="64"/>
      <c r="KWI7" s="64"/>
      <c r="KWR7" s="64"/>
      <c r="KWW7" s="215"/>
      <c r="KWX7" s="64"/>
      <c r="KWY7" s="64"/>
      <c r="KXH7" s="64"/>
      <c r="KXM7" s="215"/>
      <c r="KXN7" s="64"/>
      <c r="KXO7" s="64"/>
      <c r="KXX7" s="64"/>
      <c r="KYC7" s="215"/>
      <c r="KYD7" s="64"/>
      <c r="KYE7" s="64"/>
      <c r="KYN7" s="64"/>
      <c r="KYS7" s="215"/>
      <c r="KYT7" s="64"/>
      <c r="KYU7" s="64"/>
      <c r="KZD7" s="64"/>
      <c r="KZI7" s="215"/>
      <c r="KZJ7" s="64"/>
      <c r="KZK7" s="64"/>
      <c r="KZT7" s="64"/>
      <c r="KZY7" s="215"/>
      <c r="KZZ7" s="64"/>
      <c r="LAA7" s="64"/>
      <c r="LAJ7" s="64"/>
      <c r="LAO7" s="215"/>
      <c r="LAP7" s="64"/>
      <c r="LAQ7" s="64"/>
      <c r="LAZ7" s="64"/>
      <c r="LBE7" s="215"/>
      <c r="LBF7" s="64"/>
      <c r="LBG7" s="64"/>
      <c r="LBP7" s="64"/>
      <c r="LBU7" s="215"/>
      <c r="LBV7" s="64"/>
      <c r="LBW7" s="64"/>
      <c r="LCF7" s="64"/>
      <c r="LCK7" s="215"/>
      <c r="LCL7" s="64"/>
      <c r="LCM7" s="64"/>
      <c r="LCV7" s="64"/>
      <c r="LDA7" s="215"/>
      <c r="LDB7" s="64"/>
      <c r="LDC7" s="64"/>
      <c r="LDL7" s="64"/>
      <c r="LDQ7" s="215"/>
      <c r="LDR7" s="64"/>
      <c r="LDS7" s="64"/>
      <c r="LEB7" s="64"/>
      <c r="LEG7" s="215"/>
      <c r="LEH7" s="64"/>
      <c r="LEI7" s="64"/>
      <c r="LER7" s="64"/>
      <c r="LEW7" s="215"/>
      <c r="LEX7" s="64"/>
      <c r="LEY7" s="64"/>
      <c r="LFH7" s="64"/>
      <c r="LFM7" s="215"/>
      <c r="LFN7" s="64"/>
      <c r="LFO7" s="64"/>
      <c r="LFX7" s="64"/>
      <c r="LGC7" s="215"/>
      <c r="LGD7" s="64"/>
      <c r="LGE7" s="64"/>
      <c r="LGN7" s="64"/>
      <c r="LGS7" s="215"/>
      <c r="LGT7" s="64"/>
      <c r="LGU7" s="64"/>
      <c r="LHD7" s="64"/>
      <c r="LHI7" s="215"/>
      <c r="LHJ7" s="64"/>
      <c r="LHK7" s="64"/>
      <c r="LHT7" s="64"/>
      <c r="LHY7" s="215"/>
      <c r="LHZ7" s="64"/>
      <c r="LIA7" s="64"/>
      <c r="LIJ7" s="64"/>
      <c r="LIO7" s="215"/>
      <c r="LIP7" s="64"/>
      <c r="LIQ7" s="64"/>
      <c r="LIZ7" s="64"/>
      <c r="LJE7" s="215"/>
      <c r="LJF7" s="64"/>
      <c r="LJG7" s="64"/>
      <c r="LJP7" s="64"/>
      <c r="LJU7" s="215"/>
      <c r="LJV7" s="64"/>
      <c r="LJW7" s="64"/>
      <c r="LKF7" s="64"/>
      <c r="LKK7" s="215"/>
      <c r="LKL7" s="64"/>
      <c r="LKM7" s="64"/>
      <c r="LKV7" s="64"/>
      <c r="LLA7" s="215"/>
      <c r="LLB7" s="64"/>
      <c r="LLC7" s="64"/>
      <c r="LLL7" s="64"/>
      <c r="LLQ7" s="215"/>
      <c r="LLR7" s="64"/>
      <c r="LLS7" s="64"/>
      <c r="LMB7" s="64"/>
      <c r="LMG7" s="215"/>
      <c r="LMH7" s="64"/>
      <c r="LMI7" s="64"/>
      <c r="LMR7" s="64"/>
      <c r="LMW7" s="215"/>
      <c r="LMX7" s="64"/>
      <c r="LMY7" s="64"/>
      <c r="LNH7" s="64"/>
      <c r="LNM7" s="215"/>
      <c r="LNN7" s="64"/>
      <c r="LNO7" s="64"/>
      <c r="LNX7" s="64"/>
      <c r="LOC7" s="215"/>
      <c r="LOD7" s="64"/>
      <c r="LOE7" s="64"/>
      <c r="LON7" s="64"/>
      <c r="LOS7" s="215"/>
      <c r="LOT7" s="64"/>
      <c r="LOU7" s="64"/>
      <c r="LPD7" s="64"/>
      <c r="LPI7" s="215"/>
      <c r="LPJ7" s="64"/>
      <c r="LPK7" s="64"/>
      <c r="LPT7" s="64"/>
      <c r="LPY7" s="215"/>
      <c r="LPZ7" s="64"/>
      <c r="LQA7" s="64"/>
      <c r="LQJ7" s="64"/>
      <c r="LQO7" s="215"/>
      <c r="LQP7" s="64"/>
      <c r="LQQ7" s="64"/>
      <c r="LQZ7" s="64"/>
      <c r="LRE7" s="215"/>
      <c r="LRF7" s="64"/>
      <c r="LRG7" s="64"/>
      <c r="LRP7" s="64"/>
      <c r="LRU7" s="215"/>
      <c r="LRV7" s="64"/>
      <c r="LRW7" s="64"/>
      <c r="LSF7" s="64"/>
      <c r="LSK7" s="215"/>
      <c r="LSL7" s="64"/>
      <c r="LSM7" s="64"/>
      <c r="LSV7" s="64"/>
      <c r="LTA7" s="215"/>
      <c r="LTB7" s="64"/>
      <c r="LTC7" s="64"/>
      <c r="LTL7" s="64"/>
      <c r="LTQ7" s="215"/>
      <c r="LTR7" s="64"/>
      <c r="LTS7" s="64"/>
      <c r="LUB7" s="64"/>
      <c r="LUG7" s="215"/>
      <c r="LUH7" s="64"/>
      <c r="LUI7" s="64"/>
      <c r="LUR7" s="64"/>
      <c r="LUW7" s="215"/>
      <c r="LUX7" s="64"/>
      <c r="LUY7" s="64"/>
      <c r="LVH7" s="64"/>
      <c r="LVM7" s="215"/>
      <c r="LVN7" s="64"/>
      <c r="LVO7" s="64"/>
      <c r="LVX7" s="64"/>
      <c r="LWC7" s="215"/>
      <c r="LWD7" s="64"/>
      <c r="LWE7" s="64"/>
      <c r="LWN7" s="64"/>
      <c r="LWS7" s="215"/>
      <c r="LWT7" s="64"/>
      <c r="LWU7" s="64"/>
      <c r="LXD7" s="64"/>
      <c r="LXI7" s="215"/>
      <c r="LXJ7" s="64"/>
      <c r="LXK7" s="64"/>
      <c r="LXT7" s="64"/>
      <c r="LXY7" s="215"/>
      <c r="LXZ7" s="64"/>
      <c r="LYA7" s="64"/>
      <c r="LYJ7" s="64"/>
      <c r="LYO7" s="215"/>
      <c r="LYP7" s="64"/>
      <c r="LYQ7" s="64"/>
      <c r="LYZ7" s="64"/>
      <c r="LZE7" s="215"/>
      <c r="LZF7" s="64"/>
      <c r="LZG7" s="64"/>
      <c r="LZP7" s="64"/>
      <c r="LZU7" s="215"/>
      <c r="LZV7" s="64"/>
      <c r="LZW7" s="64"/>
      <c r="MAF7" s="64"/>
      <c r="MAK7" s="215"/>
      <c r="MAL7" s="64"/>
      <c r="MAM7" s="64"/>
      <c r="MAV7" s="64"/>
      <c r="MBA7" s="215"/>
      <c r="MBB7" s="64"/>
      <c r="MBC7" s="64"/>
      <c r="MBL7" s="64"/>
      <c r="MBQ7" s="215"/>
      <c r="MBR7" s="64"/>
      <c r="MBS7" s="64"/>
      <c r="MCB7" s="64"/>
      <c r="MCG7" s="215"/>
      <c r="MCH7" s="64"/>
      <c r="MCI7" s="64"/>
      <c r="MCR7" s="64"/>
      <c r="MCW7" s="215"/>
      <c r="MCX7" s="64"/>
      <c r="MCY7" s="64"/>
      <c r="MDH7" s="64"/>
      <c r="MDM7" s="215"/>
      <c r="MDN7" s="64"/>
      <c r="MDO7" s="64"/>
      <c r="MDX7" s="64"/>
      <c r="MEC7" s="215"/>
      <c r="MED7" s="64"/>
      <c r="MEE7" s="64"/>
      <c r="MEN7" s="64"/>
      <c r="MES7" s="215"/>
      <c r="MET7" s="64"/>
      <c r="MEU7" s="64"/>
      <c r="MFD7" s="64"/>
      <c r="MFI7" s="215"/>
      <c r="MFJ7" s="64"/>
      <c r="MFK7" s="64"/>
      <c r="MFT7" s="64"/>
      <c r="MFY7" s="215"/>
      <c r="MFZ7" s="64"/>
      <c r="MGA7" s="64"/>
      <c r="MGJ7" s="64"/>
      <c r="MGO7" s="215"/>
      <c r="MGP7" s="64"/>
      <c r="MGQ7" s="64"/>
      <c r="MGZ7" s="64"/>
      <c r="MHE7" s="215"/>
      <c r="MHF7" s="64"/>
      <c r="MHG7" s="64"/>
      <c r="MHP7" s="64"/>
      <c r="MHU7" s="215"/>
      <c r="MHV7" s="64"/>
      <c r="MHW7" s="64"/>
      <c r="MIF7" s="64"/>
      <c r="MIK7" s="215"/>
      <c r="MIL7" s="64"/>
      <c r="MIM7" s="64"/>
      <c r="MIV7" s="64"/>
      <c r="MJA7" s="215"/>
      <c r="MJB7" s="64"/>
      <c r="MJC7" s="64"/>
      <c r="MJL7" s="64"/>
      <c r="MJQ7" s="215"/>
      <c r="MJR7" s="64"/>
      <c r="MJS7" s="64"/>
      <c r="MKB7" s="64"/>
      <c r="MKG7" s="215"/>
      <c r="MKH7" s="64"/>
      <c r="MKI7" s="64"/>
      <c r="MKR7" s="64"/>
      <c r="MKW7" s="215"/>
      <c r="MKX7" s="64"/>
      <c r="MKY7" s="64"/>
      <c r="MLH7" s="64"/>
      <c r="MLM7" s="215"/>
      <c r="MLN7" s="64"/>
      <c r="MLO7" s="64"/>
      <c r="MLX7" s="64"/>
      <c r="MMC7" s="215"/>
      <c r="MMD7" s="64"/>
      <c r="MME7" s="64"/>
      <c r="MMN7" s="64"/>
      <c r="MMS7" s="215"/>
      <c r="MMT7" s="64"/>
      <c r="MMU7" s="64"/>
      <c r="MND7" s="64"/>
      <c r="MNI7" s="215"/>
      <c r="MNJ7" s="64"/>
      <c r="MNK7" s="64"/>
      <c r="MNT7" s="64"/>
      <c r="MNY7" s="215"/>
      <c r="MNZ7" s="64"/>
      <c r="MOA7" s="64"/>
      <c r="MOJ7" s="64"/>
      <c r="MOO7" s="215"/>
      <c r="MOP7" s="64"/>
      <c r="MOQ7" s="64"/>
      <c r="MOZ7" s="64"/>
      <c r="MPE7" s="215"/>
      <c r="MPF7" s="64"/>
      <c r="MPG7" s="64"/>
      <c r="MPP7" s="64"/>
      <c r="MPU7" s="215"/>
      <c r="MPV7" s="64"/>
      <c r="MPW7" s="64"/>
      <c r="MQF7" s="64"/>
      <c r="MQK7" s="215"/>
      <c r="MQL7" s="64"/>
      <c r="MQM7" s="64"/>
      <c r="MQV7" s="64"/>
      <c r="MRA7" s="215"/>
      <c r="MRB7" s="64"/>
      <c r="MRC7" s="64"/>
      <c r="MRL7" s="64"/>
      <c r="MRQ7" s="215"/>
      <c r="MRR7" s="64"/>
      <c r="MRS7" s="64"/>
      <c r="MSB7" s="64"/>
      <c r="MSG7" s="215"/>
      <c r="MSH7" s="64"/>
      <c r="MSI7" s="64"/>
      <c r="MSR7" s="64"/>
      <c r="MSW7" s="215"/>
      <c r="MSX7" s="64"/>
      <c r="MSY7" s="64"/>
      <c r="MTH7" s="64"/>
      <c r="MTM7" s="215"/>
      <c r="MTN7" s="64"/>
      <c r="MTO7" s="64"/>
      <c r="MTX7" s="64"/>
      <c r="MUC7" s="215"/>
      <c r="MUD7" s="64"/>
      <c r="MUE7" s="64"/>
      <c r="MUN7" s="64"/>
      <c r="MUS7" s="215"/>
      <c r="MUT7" s="64"/>
      <c r="MUU7" s="64"/>
      <c r="MVD7" s="64"/>
      <c r="MVI7" s="215"/>
      <c r="MVJ7" s="64"/>
      <c r="MVK7" s="64"/>
      <c r="MVT7" s="64"/>
      <c r="MVY7" s="215"/>
      <c r="MVZ7" s="64"/>
      <c r="MWA7" s="64"/>
      <c r="MWJ7" s="64"/>
      <c r="MWO7" s="215"/>
      <c r="MWP7" s="64"/>
      <c r="MWQ7" s="64"/>
      <c r="MWZ7" s="64"/>
      <c r="MXE7" s="215"/>
      <c r="MXF7" s="64"/>
      <c r="MXG7" s="64"/>
      <c r="MXP7" s="64"/>
      <c r="MXU7" s="215"/>
      <c r="MXV7" s="64"/>
      <c r="MXW7" s="64"/>
      <c r="MYF7" s="64"/>
      <c r="MYK7" s="215"/>
      <c r="MYL7" s="64"/>
      <c r="MYM7" s="64"/>
      <c r="MYV7" s="64"/>
      <c r="MZA7" s="215"/>
      <c r="MZB7" s="64"/>
      <c r="MZC7" s="64"/>
      <c r="MZL7" s="64"/>
      <c r="MZQ7" s="215"/>
      <c r="MZR7" s="64"/>
      <c r="MZS7" s="64"/>
      <c r="NAB7" s="64"/>
      <c r="NAG7" s="215"/>
      <c r="NAH7" s="64"/>
      <c r="NAI7" s="64"/>
      <c r="NAR7" s="64"/>
      <c r="NAW7" s="215"/>
      <c r="NAX7" s="64"/>
      <c r="NAY7" s="64"/>
      <c r="NBH7" s="64"/>
      <c r="NBM7" s="215"/>
      <c r="NBN7" s="64"/>
      <c r="NBO7" s="64"/>
      <c r="NBX7" s="64"/>
      <c r="NCC7" s="215"/>
      <c r="NCD7" s="64"/>
      <c r="NCE7" s="64"/>
      <c r="NCN7" s="64"/>
      <c r="NCS7" s="215"/>
      <c r="NCT7" s="64"/>
      <c r="NCU7" s="64"/>
      <c r="NDD7" s="64"/>
      <c r="NDI7" s="215"/>
      <c r="NDJ7" s="64"/>
      <c r="NDK7" s="64"/>
      <c r="NDT7" s="64"/>
      <c r="NDY7" s="215"/>
      <c r="NDZ7" s="64"/>
      <c r="NEA7" s="64"/>
      <c r="NEJ7" s="64"/>
      <c r="NEO7" s="215"/>
      <c r="NEP7" s="64"/>
      <c r="NEQ7" s="64"/>
      <c r="NEZ7" s="64"/>
      <c r="NFE7" s="215"/>
      <c r="NFF7" s="64"/>
      <c r="NFG7" s="64"/>
      <c r="NFP7" s="64"/>
      <c r="NFU7" s="215"/>
      <c r="NFV7" s="64"/>
      <c r="NFW7" s="64"/>
      <c r="NGF7" s="64"/>
      <c r="NGK7" s="215"/>
      <c r="NGL7" s="64"/>
      <c r="NGM7" s="64"/>
      <c r="NGV7" s="64"/>
      <c r="NHA7" s="215"/>
      <c r="NHB7" s="64"/>
      <c r="NHC7" s="64"/>
      <c r="NHL7" s="64"/>
      <c r="NHQ7" s="215"/>
      <c r="NHR7" s="64"/>
      <c r="NHS7" s="64"/>
      <c r="NIB7" s="64"/>
      <c r="NIG7" s="215"/>
      <c r="NIH7" s="64"/>
      <c r="NII7" s="64"/>
      <c r="NIR7" s="64"/>
      <c r="NIW7" s="215"/>
      <c r="NIX7" s="64"/>
      <c r="NIY7" s="64"/>
      <c r="NJH7" s="64"/>
      <c r="NJM7" s="215"/>
      <c r="NJN7" s="64"/>
      <c r="NJO7" s="64"/>
      <c r="NJX7" s="64"/>
      <c r="NKC7" s="215"/>
      <c r="NKD7" s="64"/>
      <c r="NKE7" s="64"/>
      <c r="NKN7" s="64"/>
      <c r="NKS7" s="215"/>
      <c r="NKT7" s="64"/>
      <c r="NKU7" s="64"/>
      <c r="NLD7" s="64"/>
      <c r="NLI7" s="215"/>
      <c r="NLJ7" s="64"/>
      <c r="NLK7" s="64"/>
      <c r="NLT7" s="64"/>
      <c r="NLY7" s="215"/>
      <c r="NLZ7" s="64"/>
      <c r="NMA7" s="64"/>
      <c r="NMJ7" s="64"/>
      <c r="NMO7" s="215"/>
      <c r="NMP7" s="64"/>
      <c r="NMQ7" s="64"/>
      <c r="NMZ7" s="64"/>
      <c r="NNE7" s="215"/>
      <c r="NNF7" s="64"/>
      <c r="NNG7" s="64"/>
      <c r="NNP7" s="64"/>
      <c r="NNU7" s="215"/>
      <c r="NNV7" s="64"/>
      <c r="NNW7" s="64"/>
      <c r="NOF7" s="64"/>
      <c r="NOK7" s="215"/>
      <c r="NOL7" s="64"/>
      <c r="NOM7" s="64"/>
      <c r="NOV7" s="64"/>
      <c r="NPA7" s="215"/>
      <c r="NPB7" s="64"/>
      <c r="NPC7" s="64"/>
      <c r="NPL7" s="64"/>
      <c r="NPQ7" s="215"/>
      <c r="NPR7" s="64"/>
      <c r="NPS7" s="64"/>
      <c r="NQB7" s="64"/>
      <c r="NQG7" s="215"/>
      <c r="NQH7" s="64"/>
      <c r="NQI7" s="64"/>
      <c r="NQR7" s="64"/>
      <c r="NQW7" s="215"/>
      <c r="NQX7" s="64"/>
      <c r="NQY7" s="64"/>
      <c r="NRH7" s="64"/>
      <c r="NRM7" s="215"/>
      <c r="NRN7" s="64"/>
      <c r="NRO7" s="64"/>
      <c r="NRX7" s="64"/>
      <c r="NSC7" s="215"/>
      <c r="NSD7" s="64"/>
      <c r="NSE7" s="64"/>
      <c r="NSN7" s="64"/>
      <c r="NSS7" s="215"/>
      <c r="NST7" s="64"/>
      <c r="NSU7" s="64"/>
      <c r="NTD7" s="64"/>
      <c r="NTI7" s="215"/>
      <c r="NTJ7" s="64"/>
      <c r="NTK7" s="64"/>
      <c r="NTT7" s="64"/>
      <c r="NTY7" s="215"/>
      <c r="NTZ7" s="64"/>
      <c r="NUA7" s="64"/>
      <c r="NUJ7" s="64"/>
      <c r="NUO7" s="215"/>
      <c r="NUP7" s="64"/>
      <c r="NUQ7" s="64"/>
      <c r="NUZ7" s="64"/>
      <c r="NVE7" s="215"/>
      <c r="NVF7" s="64"/>
      <c r="NVG7" s="64"/>
      <c r="NVP7" s="64"/>
      <c r="NVU7" s="215"/>
      <c r="NVV7" s="64"/>
      <c r="NVW7" s="64"/>
      <c r="NWF7" s="64"/>
      <c r="NWK7" s="215"/>
      <c r="NWL7" s="64"/>
      <c r="NWM7" s="64"/>
      <c r="NWV7" s="64"/>
      <c r="NXA7" s="215"/>
      <c r="NXB7" s="64"/>
      <c r="NXC7" s="64"/>
      <c r="NXL7" s="64"/>
      <c r="NXQ7" s="215"/>
      <c r="NXR7" s="64"/>
      <c r="NXS7" s="64"/>
      <c r="NYB7" s="64"/>
      <c r="NYG7" s="215"/>
      <c r="NYH7" s="64"/>
      <c r="NYI7" s="64"/>
      <c r="NYR7" s="64"/>
      <c r="NYW7" s="215"/>
      <c r="NYX7" s="64"/>
      <c r="NYY7" s="64"/>
      <c r="NZH7" s="64"/>
      <c r="NZM7" s="215"/>
      <c r="NZN7" s="64"/>
      <c r="NZO7" s="64"/>
      <c r="NZX7" s="64"/>
      <c r="OAC7" s="215"/>
      <c r="OAD7" s="64"/>
      <c r="OAE7" s="64"/>
      <c r="OAN7" s="64"/>
      <c r="OAS7" s="215"/>
      <c r="OAT7" s="64"/>
      <c r="OAU7" s="64"/>
      <c r="OBD7" s="64"/>
      <c r="OBI7" s="215"/>
      <c r="OBJ7" s="64"/>
      <c r="OBK7" s="64"/>
      <c r="OBT7" s="64"/>
      <c r="OBY7" s="215"/>
      <c r="OBZ7" s="64"/>
      <c r="OCA7" s="64"/>
      <c r="OCJ7" s="64"/>
      <c r="OCO7" s="215"/>
      <c r="OCP7" s="64"/>
      <c r="OCQ7" s="64"/>
      <c r="OCZ7" s="64"/>
      <c r="ODE7" s="215"/>
      <c r="ODF7" s="64"/>
      <c r="ODG7" s="64"/>
      <c r="ODP7" s="64"/>
      <c r="ODU7" s="215"/>
      <c r="ODV7" s="64"/>
      <c r="ODW7" s="64"/>
      <c r="OEF7" s="64"/>
      <c r="OEK7" s="215"/>
      <c r="OEL7" s="64"/>
      <c r="OEM7" s="64"/>
      <c r="OEV7" s="64"/>
      <c r="OFA7" s="215"/>
      <c r="OFB7" s="64"/>
      <c r="OFC7" s="64"/>
      <c r="OFL7" s="64"/>
      <c r="OFQ7" s="215"/>
      <c r="OFR7" s="64"/>
      <c r="OFS7" s="64"/>
      <c r="OGB7" s="64"/>
      <c r="OGG7" s="215"/>
      <c r="OGH7" s="64"/>
      <c r="OGI7" s="64"/>
      <c r="OGR7" s="64"/>
      <c r="OGW7" s="215"/>
      <c r="OGX7" s="64"/>
      <c r="OGY7" s="64"/>
      <c r="OHH7" s="64"/>
      <c r="OHM7" s="215"/>
      <c r="OHN7" s="64"/>
      <c r="OHO7" s="64"/>
      <c r="OHX7" s="64"/>
      <c r="OIC7" s="215"/>
      <c r="OID7" s="64"/>
      <c r="OIE7" s="64"/>
      <c r="OIN7" s="64"/>
      <c r="OIS7" s="215"/>
      <c r="OIT7" s="64"/>
      <c r="OIU7" s="64"/>
      <c r="OJD7" s="64"/>
      <c r="OJI7" s="215"/>
      <c r="OJJ7" s="64"/>
      <c r="OJK7" s="64"/>
      <c r="OJT7" s="64"/>
      <c r="OJY7" s="215"/>
      <c r="OJZ7" s="64"/>
      <c r="OKA7" s="64"/>
      <c r="OKJ7" s="64"/>
      <c r="OKO7" s="215"/>
      <c r="OKP7" s="64"/>
      <c r="OKQ7" s="64"/>
      <c r="OKZ7" s="64"/>
      <c r="OLE7" s="215"/>
      <c r="OLF7" s="64"/>
      <c r="OLG7" s="64"/>
      <c r="OLP7" s="64"/>
      <c r="OLU7" s="215"/>
      <c r="OLV7" s="64"/>
      <c r="OLW7" s="64"/>
      <c r="OMF7" s="64"/>
      <c r="OMK7" s="215"/>
      <c r="OML7" s="64"/>
      <c r="OMM7" s="64"/>
      <c r="OMV7" s="64"/>
      <c r="ONA7" s="215"/>
      <c r="ONB7" s="64"/>
      <c r="ONC7" s="64"/>
      <c r="ONL7" s="64"/>
      <c r="ONQ7" s="215"/>
      <c r="ONR7" s="64"/>
      <c r="ONS7" s="64"/>
      <c r="OOB7" s="64"/>
      <c r="OOG7" s="215"/>
      <c r="OOH7" s="64"/>
      <c r="OOI7" s="64"/>
      <c r="OOR7" s="64"/>
      <c r="OOW7" s="215"/>
      <c r="OOX7" s="64"/>
      <c r="OOY7" s="64"/>
      <c r="OPH7" s="64"/>
      <c r="OPM7" s="215"/>
      <c r="OPN7" s="64"/>
      <c r="OPO7" s="64"/>
      <c r="OPX7" s="64"/>
      <c r="OQC7" s="215"/>
      <c r="OQD7" s="64"/>
      <c r="OQE7" s="64"/>
      <c r="OQN7" s="64"/>
      <c r="OQS7" s="215"/>
      <c r="OQT7" s="64"/>
      <c r="OQU7" s="64"/>
      <c r="ORD7" s="64"/>
      <c r="ORI7" s="215"/>
      <c r="ORJ7" s="64"/>
      <c r="ORK7" s="64"/>
      <c r="ORT7" s="64"/>
      <c r="ORY7" s="215"/>
      <c r="ORZ7" s="64"/>
      <c r="OSA7" s="64"/>
      <c r="OSJ7" s="64"/>
      <c r="OSO7" s="215"/>
      <c r="OSP7" s="64"/>
      <c r="OSQ7" s="64"/>
      <c r="OSZ7" s="64"/>
      <c r="OTE7" s="215"/>
      <c r="OTF7" s="64"/>
      <c r="OTG7" s="64"/>
      <c r="OTP7" s="64"/>
      <c r="OTU7" s="215"/>
      <c r="OTV7" s="64"/>
      <c r="OTW7" s="64"/>
      <c r="OUF7" s="64"/>
      <c r="OUK7" s="215"/>
      <c r="OUL7" s="64"/>
      <c r="OUM7" s="64"/>
      <c r="OUV7" s="64"/>
      <c r="OVA7" s="215"/>
      <c r="OVB7" s="64"/>
      <c r="OVC7" s="64"/>
      <c r="OVL7" s="64"/>
      <c r="OVQ7" s="215"/>
      <c r="OVR7" s="64"/>
      <c r="OVS7" s="64"/>
      <c r="OWB7" s="64"/>
      <c r="OWG7" s="215"/>
      <c r="OWH7" s="64"/>
      <c r="OWI7" s="64"/>
      <c r="OWR7" s="64"/>
      <c r="OWW7" s="215"/>
      <c r="OWX7" s="64"/>
      <c r="OWY7" s="64"/>
      <c r="OXH7" s="64"/>
      <c r="OXM7" s="215"/>
      <c r="OXN7" s="64"/>
      <c r="OXO7" s="64"/>
      <c r="OXX7" s="64"/>
      <c r="OYC7" s="215"/>
      <c r="OYD7" s="64"/>
      <c r="OYE7" s="64"/>
      <c r="OYN7" s="64"/>
      <c r="OYS7" s="215"/>
      <c r="OYT7" s="64"/>
      <c r="OYU7" s="64"/>
      <c r="OZD7" s="64"/>
      <c r="OZI7" s="215"/>
      <c r="OZJ7" s="64"/>
      <c r="OZK7" s="64"/>
      <c r="OZT7" s="64"/>
      <c r="OZY7" s="215"/>
      <c r="OZZ7" s="64"/>
      <c r="PAA7" s="64"/>
      <c r="PAJ7" s="64"/>
      <c r="PAO7" s="215"/>
      <c r="PAP7" s="64"/>
      <c r="PAQ7" s="64"/>
      <c r="PAZ7" s="64"/>
      <c r="PBE7" s="215"/>
      <c r="PBF7" s="64"/>
      <c r="PBG7" s="64"/>
      <c r="PBP7" s="64"/>
      <c r="PBU7" s="215"/>
      <c r="PBV7" s="64"/>
      <c r="PBW7" s="64"/>
      <c r="PCF7" s="64"/>
      <c r="PCK7" s="215"/>
      <c r="PCL7" s="64"/>
      <c r="PCM7" s="64"/>
      <c r="PCV7" s="64"/>
      <c r="PDA7" s="215"/>
      <c r="PDB7" s="64"/>
      <c r="PDC7" s="64"/>
      <c r="PDL7" s="64"/>
      <c r="PDQ7" s="215"/>
      <c r="PDR7" s="64"/>
      <c r="PDS7" s="64"/>
      <c r="PEB7" s="64"/>
      <c r="PEG7" s="215"/>
      <c r="PEH7" s="64"/>
      <c r="PEI7" s="64"/>
      <c r="PER7" s="64"/>
      <c r="PEW7" s="215"/>
      <c r="PEX7" s="64"/>
      <c r="PEY7" s="64"/>
      <c r="PFH7" s="64"/>
      <c r="PFM7" s="215"/>
      <c r="PFN7" s="64"/>
      <c r="PFO7" s="64"/>
      <c r="PFX7" s="64"/>
      <c r="PGC7" s="215"/>
      <c r="PGD7" s="64"/>
      <c r="PGE7" s="64"/>
      <c r="PGN7" s="64"/>
      <c r="PGS7" s="215"/>
      <c r="PGT7" s="64"/>
      <c r="PGU7" s="64"/>
      <c r="PHD7" s="64"/>
      <c r="PHI7" s="215"/>
      <c r="PHJ7" s="64"/>
      <c r="PHK7" s="64"/>
      <c r="PHT7" s="64"/>
      <c r="PHY7" s="215"/>
      <c r="PHZ7" s="64"/>
      <c r="PIA7" s="64"/>
      <c r="PIJ7" s="64"/>
      <c r="PIO7" s="215"/>
      <c r="PIP7" s="64"/>
      <c r="PIQ7" s="64"/>
      <c r="PIZ7" s="64"/>
      <c r="PJE7" s="215"/>
      <c r="PJF7" s="64"/>
      <c r="PJG7" s="64"/>
      <c r="PJP7" s="64"/>
      <c r="PJU7" s="215"/>
      <c r="PJV7" s="64"/>
      <c r="PJW7" s="64"/>
      <c r="PKF7" s="64"/>
      <c r="PKK7" s="215"/>
      <c r="PKL7" s="64"/>
      <c r="PKM7" s="64"/>
      <c r="PKV7" s="64"/>
      <c r="PLA7" s="215"/>
      <c r="PLB7" s="64"/>
      <c r="PLC7" s="64"/>
      <c r="PLL7" s="64"/>
      <c r="PLQ7" s="215"/>
      <c r="PLR7" s="64"/>
      <c r="PLS7" s="64"/>
      <c r="PMB7" s="64"/>
      <c r="PMG7" s="215"/>
      <c r="PMH7" s="64"/>
      <c r="PMI7" s="64"/>
      <c r="PMR7" s="64"/>
      <c r="PMW7" s="215"/>
      <c r="PMX7" s="64"/>
      <c r="PMY7" s="64"/>
      <c r="PNH7" s="64"/>
      <c r="PNM7" s="215"/>
      <c r="PNN7" s="64"/>
      <c r="PNO7" s="64"/>
      <c r="PNX7" s="64"/>
      <c r="POC7" s="215"/>
      <c r="POD7" s="64"/>
      <c r="POE7" s="64"/>
      <c r="PON7" s="64"/>
      <c r="POS7" s="215"/>
      <c r="POT7" s="64"/>
      <c r="POU7" s="64"/>
      <c r="PPD7" s="64"/>
      <c r="PPI7" s="215"/>
      <c r="PPJ7" s="64"/>
      <c r="PPK7" s="64"/>
      <c r="PPT7" s="64"/>
      <c r="PPY7" s="215"/>
      <c r="PPZ7" s="64"/>
      <c r="PQA7" s="64"/>
      <c r="PQJ7" s="64"/>
      <c r="PQO7" s="215"/>
      <c r="PQP7" s="64"/>
      <c r="PQQ7" s="64"/>
      <c r="PQZ7" s="64"/>
      <c r="PRE7" s="215"/>
      <c r="PRF7" s="64"/>
      <c r="PRG7" s="64"/>
      <c r="PRP7" s="64"/>
      <c r="PRU7" s="215"/>
      <c r="PRV7" s="64"/>
      <c r="PRW7" s="64"/>
      <c r="PSF7" s="64"/>
      <c r="PSK7" s="215"/>
      <c r="PSL7" s="64"/>
      <c r="PSM7" s="64"/>
      <c r="PSV7" s="64"/>
      <c r="PTA7" s="215"/>
      <c r="PTB7" s="64"/>
      <c r="PTC7" s="64"/>
      <c r="PTL7" s="64"/>
      <c r="PTQ7" s="215"/>
      <c r="PTR7" s="64"/>
      <c r="PTS7" s="64"/>
      <c r="PUB7" s="64"/>
      <c r="PUG7" s="215"/>
      <c r="PUH7" s="64"/>
      <c r="PUI7" s="64"/>
      <c r="PUR7" s="64"/>
      <c r="PUW7" s="215"/>
      <c r="PUX7" s="64"/>
      <c r="PUY7" s="64"/>
      <c r="PVH7" s="64"/>
      <c r="PVM7" s="215"/>
      <c r="PVN7" s="64"/>
      <c r="PVO7" s="64"/>
      <c r="PVX7" s="64"/>
      <c r="PWC7" s="215"/>
      <c r="PWD7" s="64"/>
      <c r="PWE7" s="64"/>
      <c r="PWN7" s="64"/>
      <c r="PWS7" s="215"/>
      <c r="PWT7" s="64"/>
      <c r="PWU7" s="64"/>
      <c r="PXD7" s="64"/>
      <c r="PXI7" s="215"/>
      <c r="PXJ7" s="64"/>
      <c r="PXK7" s="64"/>
      <c r="PXT7" s="64"/>
      <c r="PXY7" s="215"/>
      <c r="PXZ7" s="64"/>
      <c r="PYA7" s="64"/>
      <c r="PYJ7" s="64"/>
      <c r="PYO7" s="215"/>
      <c r="PYP7" s="64"/>
      <c r="PYQ7" s="64"/>
      <c r="PYZ7" s="64"/>
      <c r="PZE7" s="215"/>
      <c r="PZF7" s="64"/>
      <c r="PZG7" s="64"/>
      <c r="PZP7" s="64"/>
      <c r="PZU7" s="215"/>
      <c r="PZV7" s="64"/>
      <c r="PZW7" s="64"/>
      <c r="QAF7" s="64"/>
      <c r="QAK7" s="215"/>
      <c r="QAL7" s="64"/>
      <c r="QAM7" s="64"/>
      <c r="QAV7" s="64"/>
      <c r="QBA7" s="215"/>
      <c r="QBB7" s="64"/>
      <c r="QBC7" s="64"/>
      <c r="QBL7" s="64"/>
      <c r="QBQ7" s="215"/>
      <c r="QBR7" s="64"/>
      <c r="QBS7" s="64"/>
      <c r="QCB7" s="64"/>
      <c r="QCG7" s="215"/>
      <c r="QCH7" s="64"/>
      <c r="QCI7" s="64"/>
      <c r="QCR7" s="64"/>
      <c r="QCW7" s="215"/>
      <c r="QCX7" s="64"/>
      <c r="QCY7" s="64"/>
      <c r="QDH7" s="64"/>
      <c r="QDM7" s="215"/>
      <c r="QDN7" s="64"/>
      <c r="QDO7" s="64"/>
      <c r="QDX7" s="64"/>
      <c r="QEC7" s="215"/>
      <c r="QED7" s="64"/>
      <c r="QEE7" s="64"/>
      <c r="QEN7" s="64"/>
      <c r="QES7" s="215"/>
      <c r="QET7" s="64"/>
      <c r="QEU7" s="64"/>
      <c r="QFD7" s="64"/>
      <c r="QFI7" s="215"/>
      <c r="QFJ7" s="64"/>
      <c r="QFK7" s="64"/>
      <c r="QFT7" s="64"/>
      <c r="QFY7" s="215"/>
      <c r="QFZ7" s="64"/>
      <c r="QGA7" s="64"/>
      <c r="QGJ7" s="64"/>
      <c r="QGO7" s="215"/>
      <c r="QGP7" s="64"/>
      <c r="QGQ7" s="64"/>
      <c r="QGZ7" s="64"/>
      <c r="QHE7" s="215"/>
      <c r="QHF7" s="64"/>
      <c r="QHG7" s="64"/>
      <c r="QHP7" s="64"/>
      <c r="QHU7" s="215"/>
      <c r="QHV7" s="64"/>
      <c r="QHW7" s="64"/>
      <c r="QIF7" s="64"/>
      <c r="QIK7" s="215"/>
      <c r="QIL7" s="64"/>
      <c r="QIM7" s="64"/>
      <c r="QIV7" s="64"/>
      <c r="QJA7" s="215"/>
      <c r="QJB7" s="64"/>
      <c r="QJC7" s="64"/>
      <c r="QJL7" s="64"/>
      <c r="QJQ7" s="215"/>
      <c r="QJR7" s="64"/>
      <c r="QJS7" s="64"/>
      <c r="QKB7" s="64"/>
      <c r="QKG7" s="215"/>
      <c r="QKH7" s="64"/>
      <c r="QKI7" s="64"/>
      <c r="QKR7" s="64"/>
      <c r="QKW7" s="215"/>
      <c r="QKX7" s="64"/>
      <c r="QKY7" s="64"/>
      <c r="QLH7" s="64"/>
      <c r="QLM7" s="215"/>
      <c r="QLN7" s="64"/>
      <c r="QLO7" s="64"/>
      <c r="QLX7" s="64"/>
      <c r="QMC7" s="215"/>
      <c r="QMD7" s="64"/>
      <c r="QME7" s="64"/>
      <c r="QMN7" s="64"/>
      <c r="QMS7" s="215"/>
      <c r="QMT7" s="64"/>
      <c r="QMU7" s="64"/>
      <c r="QND7" s="64"/>
      <c r="QNI7" s="215"/>
      <c r="QNJ7" s="64"/>
      <c r="QNK7" s="64"/>
      <c r="QNT7" s="64"/>
      <c r="QNY7" s="215"/>
      <c r="QNZ7" s="64"/>
      <c r="QOA7" s="64"/>
      <c r="QOJ7" s="64"/>
      <c r="QOO7" s="215"/>
      <c r="QOP7" s="64"/>
      <c r="QOQ7" s="64"/>
      <c r="QOZ7" s="64"/>
      <c r="QPE7" s="215"/>
      <c r="QPF7" s="64"/>
      <c r="QPG7" s="64"/>
      <c r="QPP7" s="64"/>
      <c r="QPU7" s="215"/>
      <c r="QPV7" s="64"/>
      <c r="QPW7" s="64"/>
      <c r="QQF7" s="64"/>
      <c r="QQK7" s="215"/>
      <c r="QQL7" s="64"/>
      <c r="QQM7" s="64"/>
      <c r="QQV7" s="64"/>
      <c r="QRA7" s="215"/>
      <c r="QRB7" s="64"/>
      <c r="QRC7" s="64"/>
      <c r="QRL7" s="64"/>
      <c r="QRQ7" s="215"/>
      <c r="QRR7" s="64"/>
      <c r="QRS7" s="64"/>
      <c r="QSB7" s="64"/>
      <c r="QSG7" s="215"/>
      <c r="QSH7" s="64"/>
      <c r="QSI7" s="64"/>
      <c r="QSR7" s="64"/>
      <c r="QSW7" s="215"/>
      <c r="QSX7" s="64"/>
      <c r="QSY7" s="64"/>
      <c r="QTH7" s="64"/>
      <c r="QTM7" s="215"/>
      <c r="QTN7" s="64"/>
      <c r="QTO7" s="64"/>
      <c r="QTX7" s="64"/>
      <c r="QUC7" s="215"/>
      <c r="QUD7" s="64"/>
      <c r="QUE7" s="64"/>
      <c r="QUN7" s="64"/>
      <c r="QUS7" s="215"/>
      <c r="QUT7" s="64"/>
      <c r="QUU7" s="64"/>
      <c r="QVD7" s="64"/>
      <c r="QVI7" s="215"/>
      <c r="QVJ7" s="64"/>
      <c r="QVK7" s="64"/>
      <c r="QVT7" s="64"/>
      <c r="QVY7" s="215"/>
      <c r="QVZ7" s="64"/>
      <c r="QWA7" s="64"/>
      <c r="QWJ7" s="64"/>
      <c r="QWO7" s="215"/>
      <c r="QWP7" s="64"/>
      <c r="QWQ7" s="64"/>
      <c r="QWZ7" s="64"/>
      <c r="QXE7" s="215"/>
      <c r="QXF7" s="64"/>
      <c r="QXG7" s="64"/>
      <c r="QXP7" s="64"/>
      <c r="QXU7" s="215"/>
      <c r="QXV7" s="64"/>
      <c r="QXW7" s="64"/>
      <c r="QYF7" s="64"/>
      <c r="QYK7" s="215"/>
      <c r="QYL7" s="64"/>
      <c r="QYM7" s="64"/>
      <c r="QYV7" s="64"/>
      <c r="QZA7" s="215"/>
      <c r="QZB7" s="64"/>
      <c r="QZC7" s="64"/>
      <c r="QZL7" s="64"/>
      <c r="QZQ7" s="215"/>
      <c r="QZR7" s="64"/>
      <c r="QZS7" s="64"/>
      <c r="RAB7" s="64"/>
      <c r="RAG7" s="215"/>
      <c r="RAH7" s="64"/>
      <c r="RAI7" s="64"/>
      <c r="RAR7" s="64"/>
      <c r="RAW7" s="215"/>
      <c r="RAX7" s="64"/>
      <c r="RAY7" s="64"/>
      <c r="RBH7" s="64"/>
      <c r="RBM7" s="215"/>
      <c r="RBN7" s="64"/>
      <c r="RBO7" s="64"/>
      <c r="RBX7" s="64"/>
      <c r="RCC7" s="215"/>
      <c r="RCD7" s="64"/>
      <c r="RCE7" s="64"/>
      <c r="RCN7" s="64"/>
      <c r="RCS7" s="215"/>
      <c r="RCT7" s="64"/>
      <c r="RCU7" s="64"/>
      <c r="RDD7" s="64"/>
      <c r="RDI7" s="215"/>
      <c r="RDJ7" s="64"/>
      <c r="RDK7" s="64"/>
      <c r="RDT7" s="64"/>
      <c r="RDY7" s="215"/>
      <c r="RDZ7" s="64"/>
      <c r="REA7" s="64"/>
      <c r="REJ7" s="64"/>
      <c r="REO7" s="215"/>
      <c r="REP7" s="64"/>
      <c r="REQ7" s="64"/>
      <c r="REZ7" s="64"/>
      <c r="RFE7" s="215"/>
      <c r="RFF7" s="64"/>
      <c r="RFG7" s="64"/>
      <c r="RFP7" s="64"/>
      <c r="RFU7" s="215"/>
      <c r="RFV7" s="64"/>
      <c r="RFW7" s="64"/>
      <c r="RGF7" s="64"/>
      <c r="RGK7" s="215"/>
      <c r="RGL7" s="64"/>
      <c r="RGM7" s="64"/>
      <c r="RGV7" s="64"/>
      <c r="RHA7" s="215"/>
      <c r="RHB7" s="64"/>
      <c r="RHC7" s="64"/>
      <c r="RHL7" s="64"/>
      <c r="RHQ7" s="215"/>
      <c r="RHR7" s="64"/>
      <c r="RHS7" s="64"/>
      <c r="RIB7" s="64"/>
      <c r="RIG7" s="215"/>
      <c r="RIH7" s="64"/>
      <c r="RII7" s="64"/>
      <c r="RIR7" s="64"/>
      <c r="RIW7" s="215"/>
      <c r="RIX7" s="64"/>
      <c r="RIY7" s="64"/>
      <c r="RJH7" s="64"/>
      <c r="RJM7" s="215"/>
      <c r="RJN7" s="64"/>
      <c r="RJO7" s="64"/>
      <c r="RJX7" s="64"/>
      <c r="RKC7" s="215"/>
      <c r="RKD7" s="64"/>
      <c r="RKE7" s="64"/>
      <c r="RKN7" s="64"/>
      <c r="RKS7" s="215"/>
      <c r="RKT7" s="64"/>
      <c r="RKU7" s="64"/>
      <c r="RLD7" s="64"/>
      <c r="RLI7" s="215"/>
      <c r="RLJ7" s="64"/>
      <c r="RLK7" s="64"/>
      <c r="RLT7" s="64"/>
      <c r="RLY7" s="215"/>
      <c r="RLZ7" s="64"/>
      <c r="RMA7" s="64"/>
      <c r="RMJ7" s="64"/>
      <c r="RMO7" s="215"/>
      <c r="RMP7" s="64"/>
      <c r="RMQ7" s="64"/>
      <c r="RMZ7" s="64"/>
      <c r="RNE7" s="215"/>
      <c r="RNF7" s="64"/>
      <c r="RNG7" s="64"/>
      <c r="RNP7" s="64"/>
      <c r="RNU7" s="215"/>
      <c r="RNV7" s="64"/>
      <c r="RNW7" s="64"/>
      <c r="ROF7" s="64"/>
      <c r="ROK7" s="215"/>
      <c r="ROL7" s="64"/>
      <c r="ROM7" s="64"/>
      <c r="ROV7" s="64"/>
      <c r="RPA7" s="215"/>
      <c r="RPB7" s="64"/>
      <c r="RPC7" s="64"/>
      <c r="RPL7" s="64"/>
      <c r="RPQ7" s="215"/>
      <c r="RPR7" s="64"/>
      <c r="RPS7" s="64"/>
      <c r="RQB7" s="64"/>
      <c r="RQG7" s="215"/>
      <c r="RQH7" s="64"/>
      <c r="RQI7" s="64"/>
      <c r="RQR7" s="64"/>
      <c r="RQW7" s="215"/>
      <c r="RQX7" s="64"/>
      <c r="RQY7" s="64"/>
      <c r="RRH7" s="64"/>
      <c r="RRM7" s="215"/>
      <c r="RRN7" s="64"/>
      <c r="RRO7" s="64"/>
      <c r="RRX7" s="64"/>
      <c r="RSC7" s="215"/>
      <c r="RSD7" s="64"/>
      <c r="RSE7" s="64"/>
      <c r="RSN7" s="64"/>
      <c r="RSS7" s="215"/>
      <c r="RST7" s="64"/>
      <c r="RSU7" s="64"/>
      <c r="RTD7" s="64"/>
      <c r="RTI7" s="215"/>
      <c r="RTJ7" s="64"/>
      <c r="RTK7" s="64"/>
      <c r="RTT7" s="64"/>
      <c r="RTY7" s="215"/>
      <c r="RTZ7" s="64"/>
      <c r="RUA7" s="64"/>
      <c r="RUJ7" s="64"/>
      <c r="RUO7" s="215"/>
      <c r="RUP7" s="64"/>
      <c r="RUQ7" s="64"/>
      <c r="RUZ7" s="64"/>
      <c r="RVE7" s="215"/>
      <c r="RVF7" s="64"/>
      <c r="RVG7" s="64"/>
      <c r="RVP7" s="64"/>
      <c r="RVU7" s="215"/>
      <c r="RVV7" s="64"/>
      <c r="RVW7" s="64"/>
      <c r="RWF7" s="64"/>
      <c r="RWK7" s="215"/>
      <c r="RWL7" s="64"/>
      <c r="RWM7" s="64"/>
      <c r="RWV7" s="64"/>
      <c r="RXA7" s="215"/>
      <c r="RXB7" s="64"/>
      <c r="RXC7" s="64"/>
      <c r="RXL7" s="64"/>
      <c r="RXQ7" s="215"/>
      <c r="RXR7" s="64"/>
      <c r="RXS7" s="64"/>
      <c r="RYB7" s="64"/>
      <c r="RYG7" s="215"/>
      <c r="RYH7" s="64"/>
      <c r="RYI7" s="64"/>
      <c r="RYR7" s="64"/>
      <c r="RYW7" s="215"/>
      <c r="RYX7" s="64"/>
      <c r="RYY7" s="64"/>
      <c r="RZH7" s="64"/>
      <c r="RZM7" s="215"/>
      <c r="RZN7" s="64"/>
      <c r="RZO7" s="64"/>
      <c r="RZX7" s="64"/>
      <c r="SAC7" s="215"/>
      <c r="SAD7" s="64"/>
      <c r="SAE7" s="64"/>
      <c r="SAN7" s="64"/>
      <c r="SAS7" s="215"/>
      <c r="SAT7" s="64"/>
      <c r="SAU7" s="64"/>
      <c r="SBD7" s="64"/>
      <c r="SBI7" s="215"/>
      <c r="SBJ7" s="64"/>
      <c r="SBK7" s="64"/>
      <c r="SBT7" s="64"/>
      <c r="SBY7" s="215"/>
      <c r="SBZ7" s="64"/>
      <c r="SCA7" s="64"/>
      <c r="SCJ7" s="64"/>
      <c r="SCO7" s="215"/>
      <c r="SCP7" s="64"/>
      <c r="SCQ7" s="64"/>
      <c r="SCZ7" s="64"/>
      <c r="SDE7" s="215"/>
      <c r="SDF7" s="64"/>
      <c r="SDG7" s="64"/>
      <c r="SDP7" s="64"/>
      <c r="SDU7" s="215"/>
      <c r="SDV7" s="64"/>
      <c r="SDW7" s="64"/>
      <c r="SEF7" s="64"/>
      <c r="SEK7" s="215"/>
      <c r="SEL7" s="64"/>
      <c r="SEM7" s="64"/>
      <c r="SEV7" s="64"/>
      <c r="SFA7" s="215"/>
      <c r="SFB7" s="64"/>
      <c r="SFC7" s="64"/>
      <c r="SFL7" s="64"/>
      <c r="SFQ7" s="215"/>
      <c r="SFR7" s="64"/>
      <c r="SFS7" s="64"/>
      <c r="SGB7" s="64"/>
      <c r="SGG7" s="215"/>
      <c r="SGH7" s="64"/>
      <c r="SGI7" s="64"/>
      <c r="SGR7" s="64"/>
      <c r="SGW7" s="215"/>
      <c r="SGX7" s="64"/>
      <c r="SGY7" s="64"/>
      <c r="SHH7" s="64"/>
      <c r="SHM7" s="215"/>
      <c r="SHN7" s="64"/>
      <c r="SHO7" s="64"/>
      <c r="SHX7" s="64"/>
      <c r="SIC7" s="215"/>
      <c r="SID7" s="64"/>
      <c r="SIE7" s="64"/>
      <c r="SIN7" s="64"/>
      <c r="SIS7" s="215"/>
      <c r="SIT7" s="64"/>
      <c r="SIU7" s="64"/>
      <c r="SJD7" s="64"/>
      <c r="SJI7" s="215"/>
      <c r="SJJ7" s="64"/>
      <c r="SJK7" s="64"/>
      <c r="SJT7" s="64"/>
      <c r="SJY7" s="215"/>
      <c r="SJZ7" s="64"/>
      <c r="SKA7" s="64"/>
      <c r="SKJ7" s="64"/>
      <c r="SKO7" s="215"/>
      <c r="SKP7" s="64"/>
      <c r="SKQ7" s="64"/>
      <c r="SKZ7" s="64"/>
      <c r="SLE7" s="215"/>
      <c r="SLF7" s="64"/>
      <c r="SLG7" s="64"/>
      <c r="SLP7" s="64"/>
      <c r="SLU7" s="215"/>
      <c r="SLV7" s="64"/>
      <c r="SLW7" s="64"/>
      <c r="SMF7" s="64"/>
      <c r="SMK7" s="215"/>
      <c r="SML7" s="64"/>
      <c r="SMM7" s="64"/>
      <c r="SMV7" s="64"/>
      <c r="SNA7" s="215"/>
      <c r="SNB7" s="64"/>
      <c r="SNC7" s="64"/>
      <c r="SNL7" s="64"/>
      <c r="SNQ7" s="215"/>
      <c r="SNR7" s="64"/>
      <c r="SNS7" s="64"/>
      <c r="SOB7" s="64"/>
      <c r="SOG7" s="215"/>
      <c r="SOH7" s="64"/>
      <c r="SOI7" s="64"/>
      <c r="SOR7" s="64"/>
      <c r="SOW7" s="215"/>
      <c r="SOX7" s="64"/>
      <c r="SOY7" s="64"/>
      <c r="SPH7" s="64"/>
      <c r="SPM7" s="215"/>
      <c r="SPN7" s="64"/>
      <c r="SPO7" s="64"/>
      <c r="SPX7" s="64"/>
      <c r="SQC7" s="215"/>
      <c r="SQD7" s="64"/>
      <c r="SQE7" s="64"/>
      <c r="SQN7" s="64"/>
      <c r="SQS7" s="215"/>
      <c r="SQT7" s="64"/>
      <c r="SQU7" s="64"/>
      <c r="SRD7" s="64"/>
      <c r="SRI7" s="215"/>
      <c r="SRJ7" s="64"/>
      <c r="SRK7" s="64"/>
      <c r="SRT7" s="64"/>
      <c r="SRY7" s="215"/>
      <c r="SRZ7" s="64"/>
      <c r="SSA7" s="64"/>
      <c r="SSJ7" s="64"/>
      <c r="SSO7" s="215"/>
      <c r="SSP7" s="64"/>
      <c r="SSQ7" s="64"/>
      <c r="SSZ7" s="64"/>
      <c r="STE7" s="215"/>
      <c r="STF7" s="64"/>
      <c r="STG7" s="64"/>
      <c r="STP7" s="64"/>
      <c r="STU7" s="215"/>
      <c r="STV7" s="64"/>
      <c r="STW7" s="64"/>
      <c r="SUF7" s="64"/>
      <c r="SUK7" s="215"/>
      <c r="SUL7" s="64"/>
      <c r="SUM7" s="64"/>
      <c r="SUV7" s="64"/>
      <c r="SVA7" s="215"/>
      <c r="SVB7" s="64"/>
      <c r="SVC7" s="64"/>
      <c r="SVL7" s="64"/>
      <c r="SVQ7" s="215"/>
      <c r="SVR7" s="64"/>
      <c r="SVS7" s="64"/>
      <c r="SWB7" s="64"/>
      <c r="SWG7" s="215"/>
      <c r="SWH7" s="64"/>
      <c r="SWI7" s="64"/>
      <c r="SWR7" s="64"/>
      <c r="SWW7" s="215"/>
      <c r="SWX7" s="64"/>
      <c r="SWY7" s="64"/>
      <c r="SXH7" s="64"/>
      <c r="SXM7" s="215"/>
      <c r="SXN7" s="64"/>
      <c r="SXO7" s="64"/>
      <c r="SXX7" s="64"/>
      <c r="SYC7" s="215"/>
      <c r="SYD7" s="64"/>
      <c r="SYE7" s="64"/>
      <c r="SYN7" s="64"/>
      <c r="SYS7" s="215"/>
      <c r="SYT7" s="64"/>
      <c r="SYU7" s="64"/>
      <c r="SZD7" s="64"/>
      <c r="SZI7" s="215"/>
      <c r="SZJ7" s="64"/>
      <c r="SZK7" s="64"/>
      <c r="SZT7" s="64"/>
      <c r="SZY7" s="215"/>
      <c r="SZZ7" s="64"/>
      <c r="TAA7" s="64"/>
      <c r="TAJ7" s="64"/>
      <c r="TAO7" s="215"/>
      <c r="TAP7" s="64"/>
      <c r="TAQ7" s="64"/>
      <c r="TAZ7" s="64"/>
      <c r="TBE7" s="215"/>
      <c r="TBF7" s="64"/>
      <c r="TBG7" s="64"/>
      <c r="TBP7" s="64"/>
      <c r="TBU7" s="215"/>
      <c r="TBV7" s="64"/>
      <c r="TBW7" s="64"/>
      <c r="TCF7" s="64"/>
      <c r="TCK7" s="215"/>
      <c r="TCL7" s="64"/>
      <c r="TCM7" s="64"/>
      <c r="TCV7" s="64"/>
      <c r="TDA7" s="215"/>
      <c r="TDB7" s="64"/>
      <c r="TDC7" s="64"/>
      <c r="TDL7" s="64"/>
      <c r="TDQ7" s="215"/>
      <c r="TDR7" s="64"/>
      <c r="TDS7" s="64"/>
      <c r="TEB7" s="64"/>
      <c r="TEG7" s="215"/>
      <c r="TEH7" s="64"/>
      <c r="TEI7" s="64"/>
      <c r="TER7" s="64"/>
      <c r="TEW7" s="215"/>
      <c r="TEX7" s="64"/>
      <c r="TEY7" s="64"/>
      <c r="TFH7" s="64"/>
      <c r="TFM7" s="215"/>
      <c r="TFN7" s="64"/>
      <c r="TFO7" s="64"/>
      <c r="TFX7" s="64"/>
      <c r="TGC7" s="215"/>
      <c r="TGD7" s="64"/>
      <c r="TGE7" s="64"/>
      <c r="TGN7" s="64"/>
      <c r="TGS7" s="215"/>
      <c r="TGT7" s="64"/>
      <c r="TGU7" s="64"/>
      <c r="THD7" s="64"/>
      <c r="THI7" s="215"/>
      <c r="THJ7" s="64"/>
      <c r="THK7" s="64"/>
      <c r="THT7" s="64"/>
      <c r="THY7" s="215"/>
      <c r="THZ7" s="64"/>
      <c r="TIA7" s="64"/>
      <c r="TIJ7" s="64"/>
      <c r="TIO7" s="215"/>
      <c r="TIP7" s="64"/>
      <c r="TIQ7" s="64"/>
      <c r="TIZ7" s="64"/>
      <c r="TJE7" s="215"/>
      <c r="TJF7" s="64"/>
      <c r="TJG7" s="64"/>
      <c r="TJP7" s="64"/>
      <c r="TJU7" s="215"/>
      <c r="TJV7" s="64"/>
      <c r="TJW7" s="64"/>
      <c r="TKF7" s="64"/>
      <c r="TKK7" s="215"/>
      <c r="TKL7" s="64"/>
      <c r="TKM7" s="64"/>
      <c r="TKV7" s="64"/>
      <c r="TLA7" s="215"/>
      <c r="TLB7" s="64"/>
      <c r="TLC7" s="64"/>
      <c r="TLL7" s="64"/>
      <c r="TLQ7" s="215"/>
      <c r="TLR7" s="64"/>
      <c r="TLS7" s="64"/>
      <c r="TMB7" s="64"/>
      <c r="TMG7" s="215"/>
      <c r="TMH7" s="64"/>
      <c r="TMI7" s="64"/>
      <c r="TMR7" s="64"/>
      <c r="TMW7" s="215"/>
      <c r="TMX7" s="64"/>
      <c r="TMY7" s="64"/>
      <c r="TNH7" s="64"/>
      <c r="TNM7" s="215"/>
      <c r="TNN7" s="64"/>
      <c r="TNO7" s="64"/>
      <c r="TNX7" s="64"/>
      <c r="TOC7" s="215"/>
      <c r="TOD7" s="64"/>
      <c r="TOE7" s="64"/>
      <c r="TON7" s="64"/>
      <c r="TOS7" s="215"/>
      <c r="TOT7" s="64"/>
      <c r="TOU7" s="64"/>
      <c r="TPD7" s="64"/>
      <c r="TPI7" s="215"/>
      <c r="TPJ7" s="64"/>
      <c r="TPK7" s="64"/>
      <c r="TPT7" s="64"/>
      <c r="TPY7" s="215"/>
      <c r="TPZ7" s="64"/>
      <c r="TQA7" s="64"/>
      <c r="TQJ7" s="64"/>
      <c r="TQO7" s="215"/>
      <c r="TQP7" s="64"/>
      <c r="TQQ7" s="64"/>
      <c r="TQZ7" s="64"/>
      <c r="TRE7" s="215"/>
      <c r="TRF7" s="64"/>
      <c r="TRG7" s="64"/>
      <c r="TRP7" s="64"/>
      <c r="TRU7" s="215"/>
      <c r="TRV7" s="64"/>
      <c r="TRW7" s="64"/>
      <c r="TSF7" s="64"/>
      <c r="TSK7" s="215"/>
      <c r="TSL7" s="64"/>
      <c r="TSM7" s="64"/>
      <c r="TSV7" s="64"/>
      <c r="TTA7" s="215"/>
      <c r="TTB7" s="64"/>
      <c r="TTC7" s="64"/>
      <c r="TTL7" s="64"/>
      <c r="TTQ7" s="215"/>
      <c r="TTR7" s="64"/>
      <c r="TTS7" s="64"/>
      <c r="TUB7" s="64"/>
      <c r="TUG7" s="215"/>
      <c r="TUH7" s="64"/>
      <c r="TUI7" s="64"/>
      <c r="TUR7" s="64"/>
      <c r="TUW7" s="215"/>
      <c r="TUX7" s="64"/>
      <c r="TUY7" s="64"/>
      <c r="TVH7" s="64"/>
      <c r="TVM7" s="215"/>
      <c r="TVN7" s="64"/>
      <c r="TVO7" s="64"/>
      <c r="TVX7" s="64"/>
      <c r="TWC7" s="215"/>
      <c r="TWD7" s="64"/>
      <c r="TWE7" s="64"/>
      <c r="TWN7" s="64"/>
      <c r="TWS7" s="215"/>
      <c r="TWT7" s="64"/>
      <c r="TWU7" s="64"/>
      <c r="TXD7" s="64"/>
      <c r="TXI7" s="215"/>
      <c r="TXJ7" s="64"/>
      <c r="TXK7" s="64"/>
      <c r="TXT7" s="64"/>
      <c r="TXY7" s="215"/>
      <c r="TXZ7" s="64"/>
      <c r="TYA7" s="64"/>
      <c r="TYJ7" s="64"/>
      <c r="TYO7" s="215"/>
      <c r="TYP7" s="64"/>
      <c r="TYQ7" s="64"/>
      <c r="TYZ7" s="64"/>
      <c r="TZE7" s="215"/>
      <c r="TZF7" s="64"/>
      <c r="TZG7" s="64"/>
      <c r="TZP7" s="64"/>
      <c r="TZU7" s="215"/>
      <c r="TZV7" s="64"/>
      <c r="TZW7" s="64"/>
      <c r="UAF7" s="64"/>
      <c r="UAK7" s="215"/>
      <c r="UAL7" s="64"/>
      <c r="UAM7" s="64"/>
      <c r="UAV7" s="64"/>
      <c r="UBA7" s="215"/>
      <c r="UBB7" s="64"/>
      <c r="UBC7" s="64"/>
      <c r="UBL7" s="64"/>
      <c r="UBQ7" s="215"/>
      <c r="UBR7" s="64"/>
      <c r="UBS7" s="64"/>
      <c r="UCB7" s="64"/>
      <c r="UCG7" s="215"/>
      <c r="UCH7" s="64"/>
      <c r="UCI7" s="64"/>
      <c r="UCR7" s="64"/>
      <c r="UCW7" s="215"/>
      <c r="UCX7" s="64"/>
      <c r="UCY7" s="64"/>
      <c r="UDH7" s="64"/>
      <c r="UDM7" s="215"/>
      <c r="UDN7" s="64"/>
      <c r="UDO7" s="64"/>
      <c r="UDX7" s="64"/>
      <c r="UEC7" s="215"/>
      <c r="UED7" s="64"/>
      <c r="UEE7" s="64"/>
      <c r="UEN7" s="64"/>
      <c r="UES7" s="215"/>
      <c r="UET7" s="64"/>
      <c r="UEU7" s="64"/>
      <c r="UFD7" s="64"/>
      <c r="UFI7" s="215"/>
      <c r="UFJ7" s="64"/>
      <c r="UFK7" s="64"/>
      <c r="UFT7" s="64"/>
      <c r="UFY7" s="215"/>
      <c r="UFZ7" s="64"/>
      <c r="UGA7" s="64"/>
      <c r="UGJ7" s="64"/>
      <c r="UGO7" s="215"/>
      <c r="UGP7" s="64"/>
      <c r="UGQ7" s="64"/>
      <c r="UGZ7" s="64"/>
      <c r="UHE7" s="215"/>
      <c r="UHF7" s="64"/>
      <c r="UHG7" s="64"/>
      <c r="UHP7" s="64"/>
      <c r="UHU7" s="215"/>
      <c r="UHV7" s="64"/>
      <c r="UHW7" s="64"/>
      <c r="UIF7" s="64"/>
      <c r="UIK7" s="215"/>
      <c r="UIL7" s="64"/>
      <c r="UIM7" s="64"/>
      <c r="UIV7" s="64"/>
      <c r="UJA7" s="215"/>
      <c r="UJB7" s="64"/>
      <c r="UJC7" s="64"/>
      <c r="UJL7" s="64"/>
      <c r="UJQ7" s="215"/>
      <c r="UJR7" s="64"/>
      <c r="UJS7" s="64"/>
      <c r="UKB7" s="64"/>
      <c r="UKG7" s="215"/>
      <c r="UKH7" s="64"/>
      <c r="UKI7" s="64"/>
      <c r="UKR7" s="64"/>
      <c r="UKW7" s="215"/>
      <c r="UKX7" s="64"/>
      <c r="UKY7" s="64"/>
      <c r="ULH7" s="64"/>
      <c r="ULM7" s="215"/>
      <c r="ULN7" s="64"/>
      <c r="ULO7" s="64"/>
      <c r="ULX7" s="64"/>
      <c r="UMC7" s="215"/>
      <c r="UMD7" s="64"/>
      <c r="UME7" s="64"/>
      <c r="UMN7" s="64"/>
      <c r="UMS7" s="215"/>
      <c r="UMT7" s="64"/>
      <c r="UMU7" s="64"/>
      <c r="UND7" s="64"/>
      <c r="UNI7" s="215"/>
      <c r="UNJ7" s="64"/>
      <c r="UNK7" s="64"/>
      <c r="UNT7" s="64"/>
      <c r="UNY7" s="215"/>
      <c r="UNZ7" s="64"/>
      <c r="UOA7" s="64"/>
      <c r="UOJ7" s="64"/>
      <c r="UOO7" s="215"/>
      <c r="UOP7" s="64"/>
      <c r="UOQ7" s="64"/>
      <c r="UOZ7" s="64"/>
      <c r="UPE7" s="215"/>
      <c r="UPF7" s="64"/>
      <c r="UPG7" s="64"/>
      <c r="UPP7" s="64"/>
      <c r="UPU7" s="215"/>
      <c r="UPV7" s="64"/>
      <c r="UPW7" s="64"/>
      <c r="UQF7" s="64"/>
      <c r="UQK7" s="215"/>
      <c r="UQL7" s="64"/>
      <c r="UQM7" s="64"/>
      <c r="UQV7" s="64"/>
      <c r="URA7" s="215"/>
      <c r="URB7" s="64"/>
      <c r="URC7" s="64"/>
      <c r="URL7" s="64"/>
      <c r="URQ7" s="215"/>
      <c r="URR7" s="64"/>
      <c r="URS7" s="64"/>
      <c r="USB7" s="64"/>
      <c r="USG7" s="215"/>
      <c r="USH7" s="64"/>
      <c r="USI7" s="64"/>
      <c r="USR7" s="64"/>
      <c r="USW7" s="215"/>
      <c r="USX7" s="64"/>
      <c r="USY7" s="64"/>
      <c r="UTH7" s="64"/>
      <c r="UTM7" s="215"/>
      <c r="UTN7" s="64"/>
      <c r="UTO7" s="64"/>
      <c r="UTX7" s="64"/>
      <c r="UUC7" s="215"/>
      <c r="UUD7" s="64"/>
      <c r="UUE7" s="64"/>
      <c r="UUN7" s="64"/>
      <c r="UUS7" s="215"/>
      <c r="UUT7" s="64"/>
      <c r="UUU7" s="64"/>
      <c r="UVD7" s="64"/>
      <c r="UVI7" s="215"/>
      <c r="UVJ7" s="64"/>
      <c r="UVK7" s="64"/>
      <c r="UVT7" s="64"/>
      <c r="UVY7" s="215"/>
      <c r="UVZ7" s="64"/>
      <c r="UWA7" s="64"/>
      <c r="UWJ7" s="64"/>
      <c r="UWO7" s="215"/>
      <c r="UWP7" s="64"/>
      <c r="UWQ7" s="64"/>
      <c r="UWZ7" s="64"/>
      <c r="UXE7" s="215"/>
      <c r="UXF7" s="64"/>
      <c r="UXG7" s="64"/>
      <c r="UXP7" s="64"/>
      <c r="UXU7" s="215"/>
      <c r="UXV7" s="64"/>
      <c r="UXW7" s="64"/>
      <c r="UYF7" s="64"/>
      <c r="UYK7" s="215"/>
      <c r="UYL7" s="64"/>
      <c r="UYM7" s="64"/>
      <c r="UYV7" s="64"/>
      <c r="UZA7" s="215"/>
      <c r="UZB7" s="64"/>
      <c r="UZC7" s="64"/>
      <c r="UZL7" s="64"/>
      <c r="UZQ7" s="215"/>
      <c r="UZR7" s="64"/>
      <c r="UZS7" s="64"/>
      <c r="VAB7" s="64"/>
      <c r="VAG7" s="215"/>
      <c r="VAH7" s="64"/>
      <c r="VAI7" s="64"/>
      <c r="VAR7" s="64"/>
      <c r="VAW7" s="215"/>
      <c r="VAX7" s="64"/>
      <c r="VAY7" s="64"/>
      <c r="VBH7" s="64"/>
      <c r="VBM7" s="215"/>
      <c r="VBN7" s="64"/>
      <c r="VBO7" s="64"/>
      <c r="VBX7" s="64"/>
      <c r="VCC7" s="215"/>
      <c r="VCD7" s="64"/>
      <c r="VCE7" s="64"/>
      <c r="VCN7" s="64"/>
      <c r="VCS7" s="215"/>
      <c r="VCT7" s="64"/>
      <c r="VCU7" s="64"/>
      <c r="VDD7" s="64"/>
      <c r="VDI7" s="215"/>
      <c r="VDJ7" s="64"/>
      <c r="VDK7" s="64"/>
      <c r="VDT7" s="64"/>
      <c r="VDY7" s="215"/>
      <c r="VDZ7" s="64"/>
      <c r="VEA7" s="64"/>
      <c r="VEJ7" s="64"/>
      <c r="VEO7" s="215"/>
      <c r="VEP7" s="64"/>
      <c r="VEQ7" s="64"/>
      <c r="VEZ7" s="64"/>
      <c r="VFE7" s="215"/>
      <c r="VFF7" s="64"/>
      <c r="VFG7" s="64"/>
      <c r="VFP7" s="64"/>
      <c r="VFU7" s="215"/>
      <c r="VFV7" s="64"/>
      <c r="VFW7" s="64"/>
      <c r="VGF7" s="64"/>
      <c r="VGK7" s="215"/>
      <c r="VGL7" s="64"/>
      <c r="VGM7" s="64"/>
      <c r="VGV7" s="64"/>
      <c r="VHA7" s="215"/>
      <c r="VHB7" s="64"/>
      <c r="VHC7" s="64"/>
      <c r="VHL7" s="64"/>
      <c r="VHQ7" s="215"/>
      <c r="VHR7" s="64"/>
      <c r="VHS7" s="64"/>
      <c r="VIB7" s="64"/>
      <c r="VIG7" s="215"/>
      <c r="VIH7" s="64"/>
      <c r="VII7" s="64"/>
      <c r="VIR7" s="64"/>
      <c r="VIW7" s="215"/>
      <c r="VIX7" s="64"/>
      <c r="VIY7" s="64"/>
      <c r="VJH7" s="64"/>
      <c r="VJM7" s="215"/>
      <c r="VJN7" s="64"/>
      <c r="VJO7" s="64"/>
      <c r="VJX7" s="64"/>
      <c r="VKC7" s="215"/>
      <c r="VKD7" s="64"/>
      <c r="VKE7" s="64"/>
      <c r="VKN7" s="64"/>
      <c r="VKS7" s="215"/>
      <c r="VKT7" s="64"/>
      <c r="VKU7" s="64"/>
      <c r="VLD7" s="64"/>
      <c r="VLI7" s="215"/>
      <c r="VLJ7" s="64"/>
      <c r="VLK7" s="64"/>
      <c r="VLT7" s="64"/>
      <c r="VLY7" s="215"/>
      <c r="VLZ7" s="64"/>
      <c r="VMA7" s="64"/>
      <c r="VMJ7" s="64"/>
      <c r="VMO7" s="215"/>
      <c r="VMP7" s="64"/>
      <c r="VMQ7" s="64"/>
      <c r="VMZ7" s="64"/>
      <c r="VNE7" s="215"/>
      <c r="VNF7" s="64"/>
      <c r="VNG7" s="64"/>
      <c r="VNP7" s="64"/>
      <c r="VNU7" s="215"/>
      <c r="VNV7" s="64"/>
      <c r="VNW7" s="64"/>
      <c r="VOF7" s="64"/>
      <c r="VOK7" s="215"/>
      <c r="VOL7" s="64"/>
      <c r="VOM7" s="64"/>
      <c r="VOV7" s="64"/>
      <c r="VPA7" s="215"/>
      <c r="VPB7" s="64"/>
      <c r="VPC7" s="64"/>
      <c r="VPL7" s="64"/>
      <c r="VPQ7" s="215"/>
      <c r="VPR7" s="64"/>
      <c r="VPS7" s="64"/>
      <c r="VQB7" s="64"/>
      <c r="VQG7" s="215"/>
      <c r="VQH7" s="64"/>
      <c r="VQI7" s="64"/>
      <c r="VQR7" s="64"/>
      <c r="VQW7" s="215"/>
      <c r="VQX7" s="64"/>
      <c r="VQY7" s="64"/>
      <c r="VRH7" s="64"/>
      <c r="VRM7" s="215"/>
      <c r="VRN7" s="64"/>
      <c r="VRO7" s="64"/>
      <c r="VRX7" s="64"/>
      <c r="VSC7" s="215"/>
      <c r="VSD7" s="64"/>
      <c r="VSE7" s="64"/>
      <c r="VSN7" s="64"/>
      <c r="VSS7" s="215"/>
      <c r="VST7" s="64"/>
      <c r="VSU7" s="64"/>
      <c r="VTD7" s="64"/>
      <c r="VTI7" s="215"/>
      <c r="VTJ7" s="64"/>
      <c r="VTK7" s="64"/>
      <c r="VTT7" s="64"/>
      <c r="VTY7" s="215"/>
      <c r="VTZ7" s="64"/>
      <c r="VUA7" s="64"/>
      <c r="VUJ7" s="64"/>
      <c r="VUO7" s="215"/>
      <c r="VUP7" s="64"/>
      <c r="VUQ7" s="64"/>
      <c r="VUZ7" s="64"/>
      <c r="VVE7" s="215"/>
      <c r="VVF7" s="64"/>
      <c r="VVG7" s="64"/>
      <c r="VVP7" s="64"/>
      <c r="VVU7" s="215"/>
      <c r="VVV7" s="64"/>
      <c r="VVW7" s="64"/>
      <c r="VWF7" s="64"/>
      <c r="VWK7" s="215"/>
      <c r="VWL7" s="64"/>
      <c r="VWM7" s="64"/>
      <c r="VWV7" s="64"/>
      <c r="VXA7" s="215"/>
      <c r="VXB7" s="64"/>
      <c r="VXC7" s="64"/>
      <c r="VXL7" s="64"/>
      <c r="VXQ7" s="215"/>
      <c r="VXR7" s="64"/>
      <c r="VXS7" s="64"/>
      <c r="VYB7" s="64"/>
      <c r="VYG7" s="215"/>
      <c r="VYH7" s="64"/>
      <c r="VYI7" s="64"/>
      <c r="VYR7" s="64"/>
      <c r="VYW7" s="215"/>
      <c r="VYX7" s="64"/>
      <c r="VYY7" s="64"/>
      <c r="VZH7" s="64"/>
      <c r="VZM7" s="215"/>
      <c r="VZN7" s="64"/>
      <c r="VZO7" s="64"/>
      <c r="VZX7" s="64"/>
      <c r="WAC7" s="215"/>
      <c r="WAD7" s="64"/>
      <c r="WAE7" s="64"/>
      <c r="WAN7" s="64"/>
      <c r="WAS7" s="215"/>
      <c r="WAT7" s="64"/>
      <c r="WAU7" s="64"/>
      <c r="WBD7" s="64"/>
      <c r="WBI7" s="215"/>
      <c r="WBJ7" s="64"/>
      <c r="WBK7" s="64"/>
      <c r="WBT7" s="64"/>
      <c r="WBY7" s="215"/>
      <c r="WBZ7" s="64"/>
      <c r="WCA7" s="64"/>
      <c r="WCJ7" s="64"/>
      <c r="WCO7" s="215"/>
      <c r="WCP7" s="64"/>
      <c r="WCQ7" s="64"/>
      <c r="WCZ7" s="64"/>
      <c r="WDE7" s="215"/>
      <c r="WDF7" s="64"/>
      <c r="WDG7" s="64"/>
      <c r="WDP7" s="64"/>
      <c r="WDU7" s="215"/>
      <c r="WDV7" s="64"/>
      <c r="WDW7" s="64"/>
      <c r="WEF7" s="64"/>
      <c r="WEK7" s="215"/>
      <c r="WEL7" s="64"/>
      <c r="WEM7" s="64"/>
      <c r="WEV7" s="64"/>
      <c r="WFA7" s="215"/>
      <c r="WFB7" s="64"/>
      <c r="WFC7" s="64"/>
      <c r="WFL7" s="64"/>
      <c r="WFQ7" s="215"/>
      <c r="WFR7" s="64"/>
      <c r="WFS7" s="64"/>
      <c r="WGB7" s="64"/>
      <c r="WGG7" s="215"/>
      <c r="WGH7" s="64"/>
      <c r="WGI7" s="64"/>
      <c r="WGR7" s="64"/>
      <c r="WGW7" s="215"/>
      <c r="WGX7" s="64"/>
      <c r="WGY7" s="64"/>
      <c r="WHH7" s="64"/>
      <c r="WHM7" s="215"/>
      <c r="WHN7" s="64"/>
      <c r="WHO7" s="64"/>
      <c r="WHX7" s="64"/>
      <c r="WIC7" s="215"/>
      <c r="WID7" s="64"/>
      <c r="WIE7" s="64"/>
      <c r="WIN7" s="64"/>
      <c r="WIS7" s="215"/>
      <c r="WIT7" s="64"/>
      <c r="WIU7" s="64"/>
      <c r="WJD7" s="64"/>
      <c r="WJI7" s="215"/>
      <c r="WJJ7" s="64"/>
      <c r="WJK7" s="64"/>
      <c r="WJT7" s="64"/>
      <c r="WJY7" s="215"/>
      <c r="WJZ7" s="64"/>
      <c r="WKA7" s="64"/>
      <c r="WKJ7" s="64"/>
      <c r="WKO7" s="215"/>
      <c r="WKP7" s="64"/>
      <c r="WKQ7" s="64"/>
      <c r="WKZ7" s="64"/>
      <c r="WLE7" s="215"/>
      <c r="WLF7" s="64"/>
      <c r="WLG7" s="64"/>
      <c r="WLP7" s="64"/>
      <c r="WLU7" s="215"/>
      <c r="WLV7" s="64"/>
      <c r="WLW7" s="64"/>
      <c r="WMF7" s="64"/>
      <c r="WMK7" s="215"/>
      <c r="WML7" s="64"/>
      <c r="WMM7" s="64"/>
      <c r="WMV7" s="64"/>
      <c r="WNA7" s="215"/>
      <c r="WNB7" s="64"/>
      <c r="WNC7" s="64"/>
      <c r="WNL7" s="64"/>
      <c r="WNQ7" s="215"/>
      <c r="WNR7" s="64"/>
      <c r="WNS7" s="64"/>
      <c r="WOB7" s="64"/>
      <c r="WOG7" s="215"/>
      <c r="WOH7" s="64"/>
      <c r="WOI7" s="64"/>
      <c r="WOR7" s="64"/>
      <c r="WOW7" s="215"/>
      <c r="WOX7" s="64"/>
      <c r="WOY7" s="64"/>
      <c r="WPH7" s="64"/>
      <c r="WPM7" s="215"/>
      <c r="WPN7" s="64"/>
      <c r="WPO7" s="64"/>
      <c r="WPX7" s="64"/>
      <c r="WQC7" s="215"/>
      <c r="WQD7" s="64"/>
      <c r="WQE7" s="64"/>
      <c r="WQN7" s="64"/>
      <c r="WQS7" s="215"/>
      <c r="WQT7" s="64"/>
      <c r="WQU7" s="64"/>
      <c r="WRD7" s="64"/>
      <c r="WRI7" s="215"/>
      <c r="WRJ7" s="64"/>
      <c r="WRK7" s="64"/>
      <c r="WRT7" s="64"/>
      <c r="WRY7" s="215"/>
      <c r="WRZ7" s="64"/>
      <c r="WSA7" s="64"/>
      <c r="WSJ7" s="64"/>
      <c r="WSO7" s="215"/>
      <c r="WSP7" s="64"/>
      <c r="WSQ7" s="64"/>
      <c r="WSZ7" s="64"/>
      <c r="WTE7" s="215"/>
      <c r="WTF7" s="64"/>
      <c r="WTG7" s="64"/>
      <c r="WTP7" s="64"/>
      <c r="WTU7" s="215"/>
      <c r="WTV7" s="64"/>
      <c r="WTW7" s="64"/>
      <c r="WUF7" s="64"/>
      <c r="WUK7" s="215"/>
      <c r="WUL7" s="64"/>
      <c r="WUM7" s="64"/>
      <c r="WUV7" s="64"/>
      <c r="WVA7" s="215"/>
      <c r="WVB7" s="64"/>
      <c r="WVC7" s="64"/>
      <c r="WVL7" s="64"/>
      <c r="WVQ7" s="215"/>
      <c r="WVR7" s="64"/>
      <c r="WVS7" s="64"/>
      <c r="WWB7" s="64"/>
      <c r="WWG7" s="215"/>
      <c r="WWH7" s="64"/>
      <c r="WWI7" s="64"/>
      <c r="WWR7" s="64"/>
      <c r="WWW7" s="215"/>
      <c r="WWX7" s="64"/>
      <c r="WWY7" s="64"/>
      <c r="WXH7" s="64"/>
      <c r="WXM7" s="215"/>
      <c r="WXN7" s="64"/>
      <c r="WXO7" s="64"/>
      <c r="WXX7" s="64"/>
      <c r="WYC7" s="215"/>
      <c r="WYD7" s="64"/>
      <c r="WYE7" s="64"/>
      <c r="WYN7" s="64"/>
      <c r="WYS7" s="215"/>
      <c r="WYT7" s="64"/>
      <c r="WYU7" s="64"/>
      <c r="WZD7" s="64"/>
      <c r="WZI7" s="215"/>
      <c r="WZJ7" s="64"/>
      <c r="WZK7" s="64"/>
      <c r="WZT7" s="64"/>
      <c r="WZY7" s="215"/>
      <c r="WZZ7" s="64"/>
      <c r="XAA7" s="64"/>
      <c r="XAJ7" s="64"/>
      <c r="XAO7" s="215"/>
      <c r="XAP7" s="64"/>
      <c r="XAQ7" s="64"/>
      <c r="XAZ7" s="64"/>
      <c r="XBE7" s="215"/>
      <c r="XBF7" s="64"/>
      <c r="XBG7" s="64"/>
      <c r="XBP7" s="64"/>
      <c r="XBU7" s="215"/>
      <c r="XBV7" s="64"/>
      <c r="XBW7" s="64"/>
      <c r="XCF7" s="64"/>
      <c r="XCK7" s="215"/>
      <c r="XCL7" s="64"/>
      <c r="XCM7" s="64"/>
      <c r="XCV7" s="64"/>
      <c r="XDA7" s="215"/>
      <c r="XDB7" s="64"/>
      <c r="XDC7" s="64"/>
      <c r="XDL7" s="64"/>
      <c r="XDQ7" s="215"/>
      <c r="XDR7" s="64"/>
      <c r="XDS7" s="64"/>
      <c r="XEB7" s="64"/>
      <c r="XEG7" s="215"/>
      <c r="XEH7" s="64"/>
      <c r="XEI7" s="64"/>
      <c r="XER7" s="64"/>
    </row>
    <row r="8" spans="1:1019 1028:2043 2052:3067 3076:4091 4100:5115 5124:6139 6148:7163 7172:8187 8196:9211 9220:10235 10244:11259 11268:12283 12292:13307 13316:14331 14340:15355 15364:16372" ht="24.75" customHeight="1" x14ac:dyDescent="0.2">
      <c r="A8" s="215"/>
      <c r="B8" s="1882" t="s">
        <v>102</v>
      </c>
      <c r="C8" s="1883"/>
      <c r="D8" s="1884"/>
      <c r="E8" s="1884"/>
      <c r="F8" s="1884"/>
      <c r="G8" s="1884"/>
      <c r="H8" s="1885"/>
      <c r="I8" s="63"/>
      <c r="J8" s="63"/>
      <c r="K8" s="64"/>
      <c r="T8" s="64"/>
      <c r="Y8" s="215"/>
      <c r="Z8" s="64"/>
      <c r="AA8" s="64"/>
      <c r="AJ8" s="64"/>
      <c r="AO8" s="215"/>
      <c r="AP8" s="64"/>
      <c r="AQ8" s="64"/>
      <c r="AZ8" s="64"/>
      <c r="BE8" s="215"/>
      <c r="BF8" s="64"/>
      <c r="BG8" s="64"/>
      <c r="BP8" s="64"/>
      <c r="BU8" s="215"/>
      <c r="BV8" s="64"/>
      <c r="BW8" s="64"/>
      <c r="CF8" s="64"/>
      <c r="CK8" s="215"/>
      <c r="CL8" s="64"/>
      <c r="CM8" s="64"/>
      <c r="CV8" s="64"/>
      <c r="DA8" s="215"/>
      <c r="DB8" s="64"/>
      <c r="DC8" s="64"/>
      <c r="DL8" s="64"/>
      <c r="DQ8" s="215"/>
      <c r="DR8" s="64"/>
      <c r="DS8" s="64"/>
      <c r="EB8" s="64"/>
      <c r="EG8" s="215"/>
      <c r="EH8" s="64"/>
      <c r="EI8" s="64"/>
      <c r="ER8" s="64"/>
      <c r="EW8" s="215"/>
      <c r="EX8" s="64"/>
      <c r="EY8" s="64"/>
      <c r="FH8" s="64"/>
      <c r="FM8" s="215"/>
      <c r="FN8" s="64"/>
      <c r="FO8" s="64"/>
      <c r="FX8" s="64"/>
      <c r="GC8" s="215"/>
      <c r="GD8" s="64"/>
      <c r="GE8" s="64"/>
      <c r="GN8" s="64"/>
      <c r="GS8" s="215"/>
      <c r="GT8" s="64"/>
      <c r="GU8" s="64"/>
      <c r="HD8" s="64"/>
      <c r="HI8" s="215"/>
      <c r="HJ8" s="64"/>
      <c r="HK8" s="64"/>
      <c r="HT8" s="64"/>
      <c r="HY8" s="215"/>
      <c r="HZ8" s="64"/>
      <c r="IA8" s="64"/>
      <c r="IJ8" s="64"/>
      <c r="IO8" s="215"/>
      <c r="IP8" s="64"/>
      <c r="IQ8" s="64"/>
      <c r="IZ8" s="64"/>
      <c r="JE8" s="215"/>
      <c r="JF8" s="64"/>
      <c r="JG8" s="64"/>
      <c r="JP8" s="64"/>
      <c r="JU8" s="215"/>
      <c r="JV8" s="64"/>
      <c r="JW8" s="64"/>
      <c r="KF8" s="64"/>
      <c r="KK8" s="215"/>
      <c r="KL8" s="64"/>
      <c r="KM8" s="64"/>
      <c r="KV8" s="64"/>
      <c r="LA8" s="215"/>
      <c r="LB8" s="64"/>
      <c r="LC8" s="64"/>
      <c r="LL8" s="64"/>
      <c r="LQ8" s="215"/>
      <c r="LR8" s="64"/>
      <c r="LS8" s="64"/>
      <c r="MB8" s="64"/>
      <c r="MG8" s="215"/>
      <c r="MH8" s="64"/>
      <c r="MI8" s="64"/>
      <c r="MR8" s="64"/>
      <c r="MW8" s="215"/>
      <c r="MX8" s="64"/>
      <c r="MY8" s="64"/>
      <c r="NH8" s="64"/>
      <c r="NM8" s="215"/>
      <c r="NN8" s="64"/>
      <c r="NO8" s="64"/>
      <c r="NX8" s="64"/>
      <c r="OC8" s="215"/>
      <c r="OD8" s="64"/>
      <c r="OE8" s="64"/>
      <c r="ON8" s="64"/>
      <c r="OS8" s="215"/>
      <c r="OT8" s="64"/>
      <c r="OU8" s="64"/>
      <c r="PD8" s="64"/>
      <c r="PI8" s="215"/>
      <c r="PJ8" s="64"/>
      <c r="PK8" s="64"/>
      <c r="PT8" s="64"/>
      <c r="PY8" s="215"/>
      <c r="PZ8" s="64"/>
      <c r="QA8" s="64"/>
      <c r="QJ8" s="64"/>
      <c r="QO8" s="215"/>
      <c r="QP8" s="64"/>
      <c r="QQ8" s="64"/>
      <c r="QZ8" s="64"/>
      <c r="RE8" s="215"/>
      <c r="RF8" s="64"/>
      <c r="RG8" s="64"/>
      <c r="RP8" s="64"/>
      <c r="RU8" s="215"/>
      <c r="RV8" s="64"/>
      <c r="RW8" s="64"/>
      <c r="SF8" s="64"/>
      <c r="SK8" s="215"/>
      <c r="SL8" s="64"/>
      <c r="SM8" s="64"/>
      <c r="SV8" s="64"/>
      <c r="TA8" s="215"/>
      <c r="TB8" s="64"/>
      <c r="TC8" s="64"/>
      <c r="TL8" s="64"/>
      <c r="TQ8" s="215"/>
      <c r="TR8" s="64"/>
      <c r="TS8" s="64"/>
      <c r="UB8" s="64"/>
      <c r="UG8" s="215"/>
      <c r="UH8" s="64"/>
      <c r="UI8" s="64"/>
      <c r="UR8" s="64"/>
      <c r="UW8" s="215"/>
      <c r="UX8" s="64"/>
      <c r="UY8" s="64"/>
      <c r="VH8" s="64"/>
      <c r="VM8" s="215"/>
      <c r="VN8" s="64"/>
      <c r="VO8" s="64"/>
      <c r="VX8" s="64"/>
      <c r="WC8" s="215"/>
      <c r="WD8" s="64"/>
      <c r="WE8" s="64"/>
      <c r="WN8" s="64"/>
      <c r="WS8" s="215"/>
      <c r="WT8" s="64"/>
      <c r="WU8" s="64"/>
      <c r="XD8" s="64"/>
      <c r="XI8" s="215"/>
      <c r="XJ8" s="64"/>
      <c r="XK8" s="64"/>
      <c r="XT8" s="64"/>
      <c r="XY8" s="215"/>
      <c r="XZ8" s="64"/>
      <c r="YA8" s="64"/>
      <c r="YJ8" s="64"/>
      <c r="YO8" s="215"/>
      <c r="YP8" s="64"/>
      <c r="YQ8" s="64"/>
      <c r="YZ8" s="64"/>
      <c r="ZE8" s="215"/>
      <c r="ZF8" s="64"/>
      <c r="ZG8" s="64"/>
      <c r="ZP8" s="64"/>
      <c r="ZU8" s="215"/>
      <c r="ZV8" s="64"/>
      <c r="ZW8" s="64"/>
      <c r="AAF8" s="64"/>
      <c r="AAK8" s="215"/>
      <c r="AAL8" s="64"/>
      <c r="AAM8" s="64"/>
      <c r="AAV8" s="64"/>
      <c r="ABA8" s="215"/>
      <c r="ABB8" s="64"/>
      <c r="ABC8" s="64"/>
      <c r="ABL8" s="64"/>
      <c r="ABQ8" s="215"/>
      <c r="ABR8" s="64"/>
      <c r="ABS8" s="64"/>
      <c r="ACB8" s="64"/>
      <c r="ACG8" s="215"/>
      <c r="ACH8" s="64"/>
      <c r="ACI8" s="64"/>
      <c r="ACR8" s="64"/>
      <c r="ACW8" s="215"/>
      <c r="ACX8" s="64"/>
      <c r="ACY8" s="64"/>
      <c r="ADH8" s="64"/>
      <c r="ADM8" s="215"/>
      <c r="ADN8" s="64"/>
      <c r="ADO8" s="64"/>
      <c r="ADX8" s="64"/>
      <c r="AEC8" s="215"/>
      <c r="AED8" s="64"/>
      <c r="AEE8" s="64"/>
      <c r="AEN8" s="64"/>
      <c r="AES8" s="215"/>
      <c r="AET8" s="64"/>
      <c r="AEU8" s="64"/>
      <c r="AFD8" s="64"/>
      <c r="AFI8" s="215"/>
      <c r="AFJ8" s="64"/>
      <c r="AFK8" s="64"/>
      <c r="AFT8" s="64"/>
      <c r="AFY8" s="215"/>
      <c r="AFZ8" s="64"/>
      <c r="AGA8" s="64"/>
      <c r="AGJ8" s="64"/>
      <c r="AGO8" s="215"/>
      <c r="AGP8" s="64"/>
      <c r="AGQ8" s="64"/>
      <c r="AGZ8" s="64"/>
      <c r="AHE8" s="215"/>
      <c r="AHF8" s="64"/>
      <c r="AHG8" s="64"/>
      <c r="AHP8" s="64"/>
      <c r="AHU8" s="215"/>
      <c r="AHV8" s="64"/>
      <c r="AHW8" s="64"/>
      <c r="AIF8" s="64"/>
      <c r="AIK8" s="215"/>
      <c r="AIL8" s="64"/>
      <c r="AIM8" s="64"/>
      <c r="AIV8" s="64"/>
      <c r="AJA8" s="215"/>
      <c r="AJB8" s="64"/>
      <c r="AJC8" s="64"/>
      <c r="AJL8" s="64"/>
      <c r="AJQ8" s="215"/>
      <c r="AJR8" s="64"/>
      <c r="AJS8" s="64"/>
      <c r="AKB8" s="64"/>
      <c r="AKG8" s="215"/>
      <c r="AKH8" s="64"/>
      <c r="AKI8" s="64"/>
      <c r="AKR8" s="64"/>
      <c r="AKW8" s="215"/>
      <c r="AKX8" s="64"/>
      <c r="AKY8" s="64"/>
      <c r="ALH8" s="64"/>
      <c r="ALM8" s="215"/>
      <c r="ALN8" s="64"/>
      <c r="ALO8" s="64"/>
      <c r="ALX8" s="64"/>
      <c r="AMC8" s="215"/>
      <c r="AMD8" s="64"/>
      <c r="AME8" s="64"/>
      <c r="AMN8" s="64"/>
      <c r="AMS8" s="215"/>
      <c r="AMT8" s="64"/>
      <c r="AMU8" s="64"/>
      <c r="AND8" s="64"/>
      <c r="ANI8" s="215"/>
      <c r="ANJ8" s="64"/>
      <c r="ANK8" s="64"/>
      <c r="ANT8" s="64"/>
      <c r="ANY8" s="215"/>
      <c r="ANZ8" s="64"/>
      <c r="AOA8" s="64"/>
      <c r="AOJ8" s="64"/>
      <c r="AOO8" s="215"/>
      <c r="AOP8" s="64"/>
      <c r="AOQ8" s="64"/>
      <c r="AOZ8" s="64"/>
      <c r="APE8" s="215"/>
      <c r="APF8" s="64"/>
      <c r="APG8" s="64"/>
      <c r="APP8" s="64"/>
      <c r="APU8" s="215"/>
      <c r="APV8" s="64"/>
      <c r="APW8" s="64"/>
      <c r="AQF8" s="64"/>
      <c r="AQK8" s="215"/>
      <c r="AQL8" s="64"/>
      <c r="AQM8" s="64"/>
      <c r="AQV8" s="64"/>
      <c r="ARA8" s="215"/>
      <c r="ARB8" s="64"/>
      <c r="ARC8" s="64"/>
      <c r="ARL8" s="64"/>
      <c r="ARQ8" s="215"/>
      <c r="ARR8" s="64"/>
      <c r="ARS8" s="64"/>
      <c r="ASB8" s="64"/>
      <c r="ASG8" s="215"/>
      <c r="ASH8" s="64"/>
      <c r="ASI8" s="64"/>
      <c r="ASR8" s="64"/>
      <c r="ASW8" s="215"/>
      <c r="ASX8" s="64"/>
      <c r="ASY8" s="64"/>
      <c r="ATH8" s="64"/>
      <c r="ATM8" s="215"/>
      <c r="ATN8" s="64"/>
      <c r="ATO8" s="64"/>
      <c r="ATX8" s="64"/>
      <c r="AUC8" s="215"/>
      <c r="AUD8" s="64"/>
      <c r="AUE8" s="64"/>
      <c r="AUN8" s="64"/>
      <c r="AUS8" s="215"/>
      <c r="AUT8" s="64"/>
      <c r="AUU8" s="64"/>
      <c r="AVD8" s="64"/>
      <c r="AVI8" s="215"/>
      <c r="AVJ8" s="64"/>
      <c r="AVK8" s="64"/>
      <c r="AVT8" s="64"/>
      <c r="AVY8" s="215"/>
      <c r="AVZ8" s="64"/>
      <c r="AWA8" s="64"/>
      <c r="AWJ8" s="64"/>
      <c r="AWO8" s="215"/>
      <c r="AWP8" s="64"/>
      <c r="AWQ8" s="64"/>
      <c r="AWZ8" s="64"/>
      <c r="AXE8" s="215"/>
      <c r="AXF8" s="64"/>
      <c r="AXG8" s="64"/>
      <c r="AXP8" s="64"/>
      <c r="AXU8" s="215"/>
      <c r="AXV8" s="64"/>
      <c r="AXW8" s="64"/>
      <c r="AYF8" s="64"/>
      <c r="AYK8" s="215"/>
      <c r="AYL8" s="64"/>
      <c r="AYM8" s="64"/>
      <c r="AYV8" s="64"/>
      <c r="AZA8" s="215"/>
      <c r="AZB8" s="64"/>
      <c r="AZC8" s="64"/>
      <c r="AZL8" s="64"/>
      <c r="AZQ8" s="215"/>
      <c r="AZR8" s="64"/>
      <c r="AZS8" s="64"/>
      <c r="BAB8" s="64"/>
      <c r="BAG8" s="215"/>
      <c r="BAH8" s="64"/>
      <c r="BAI8" s="64"/>
      <c r="BAR8" s="64"/>
      <c r="BAW8" s="215"/>
      <c r="BAX8" s="64"/>
      <c r="BAY8" s="64"/>
      <c r="BBH8" s="64"/>
      <c r="BBM8" s="215"/>
      <c r="BBN8" s="64"/>
      <c r="BBO8" s="64"/>
      <c r="BBX8" s="64"/>
      <c r="BCC8" s="215"/>
      <c r="BCD8" s="64"/>
      <c r="BCE8" s="64"/>
      <c r="BCN8" s="64"/>
      <c r="BCS8" s="215"/>
      <c r="BCT8" s="64"/>
      <c r="BCU8" s="64"/>
      <c r="BDD8" s="64"/>
      <c r="BDI8" s="215"/>
      <c r="BDJ8" s="64"/>
      <c r="BDK8" s="64"/>
      <c r="BDT8" s="64"/>
      <c r="BDY8" s="215"/>
      <c r="BDZ8" s="64"/>
      <c r="BEA8" s="64"/>
      <c r="BEJ8" s="64"/>
      <c r="BEO8" s="215"/>
      <c r="BEP8" s="64"/>
      <c r="BEQ8" s="64"/>
      <c r="BEZ8" s="64"/>
      <c r="BFE8" s="215"/>
      <c r="BFF8" s="64"/>
      <c r="BFG8" s="64"/>
      <c r="BFP8" s="64"/>
      <c r="BFU8" s="215"/>
      <c r="BFV8" s="64"/>
      <c r="BFW8" s="64"/>
      <c r="BGF8" s="64"/>
      <c r="BGK8" s="215"/>
      <c r="BGL8" s="64"/>
      <c r="BGM8" s="64"/>
      <c r="BGV8" s="64"/>
      <c r="BHA8" s="215"/>
      <c r="BHB8" s="64"/>
      <c r="BHC8" s="64"/>
      <c r="BHL8" s="64"/>
      <c r="BHQ8" s="215"/>
      <c r="BHR8" s="64"/>
      <c r="BHS8" s="64"/>
      <c r="BIB8" s="64"/>
      <c r="BIG8" s="215"/>
      <c r="BIH8" s="64"/>
      <c r="BII8" s="64"/>
      <c r="BIR8" s="64"/>
      <c r="BIW8" s="215"/>
      <c r="BIX8" s="64"/>
      <c r="BIY8" s="64"/>
      <c r="BJH8" s="64"/>
      <c r="BJM8" s="215"/>
      <c r="BJN8" s="64"/>
      <c r="BJO8" s="64"/>
      <c r="BJX8" s="64"/>
      <c r="BKC8" s="215"/>
      <c r="BKD8" s="64"/>
      <c r="BKE8" s="64"/>
      <c r="BKN8" s="64"/>
      <c r="BKS8" s="215"/>
      <c r="BKT8" s="64"/>
      <c r="BKU8" s="64"/>
      <c r="BLD8" s="64"/>
      <c r="BLI8" s="215"/>
      <c r="BLJ8" s="64"/>
      <c r="BLK8" s="64"/>
      <c r="BLT8" s="64"/>
      <c r="BLY8" s="215"/>
      <c r="BLZ8" s="64"/>
      <c r="BMA8" s="64"/>
      <c r="BMJ8" s="64"/>
      <c r="BMO8" s="215"/>
      <c r="BMP8" s="64"/>
      <c r="BMQ8" s="64"/>
      <c r="BMZ8" s="64"/>
      <c r="BNE8" s="215"/>
      <c r="BNF8" s="64"/>
      <c r="BNG8" s="64"/>
      <c r="BNP8" s="64"/>
      <c r="BNU8" s="215"/>
      <c r="BNV8" s="64"/>
      <c r="BNW8" s="64"/>
      <c r="BOF8" s="64"/>
      <c r="BOK8" s="215"/>
      <c r="BOL8" s="64"/>
      <c r="BOM8" s="64"/>
      <c r="BOV8" s="64"/>
      <c r="BPA8" s="215"/>
      <c r="BPB8" s="64"/>
      <c r="BPC8" s="64"/>
      <c r="BPL8" s="64"/>
      <c r="BPQ8" s="215"/>
      <c r="BPR8" s="64"/>
      <c r="BPS8" s="64"/>
      <c r="BQB8" s="64"/>
      <c r="BQG8" s="215"/>
      <c r="BQH8" s="64"/>
      <c r="BQI8" s="64"/>
      <c r="BQR8" s="64"/>
      <c r="BQW8" s="215"/>
      <c r="BQX8" s="64"/>
      <c r="BQY8" s="64"/>
      <c r="BRH8" s="64"/>
      <c r="BRM8" s="215"/>
      <c r="BRN8" s="64"/>
      <c r="BRO8" s="64"/>
      <c r="BRX8" s="64"/>
      <c r="BSC8" s="215"/>
      <c r="BSD8" s="64"/>
      <c r="BSE8" s="64"/>
      <c r="BSN8" s="64"/>
      <c r="BSS8" s="215"/>
      <c r="BST8" s="64"/>
      <c r="BSU8" s="64"/>
      <c r="BTD8" s="64"/>
      <c r="BTI8" s="215"/>
      <c r="BTJ8" s="64"/>
      <c r="BTK8" s="64"/>
      <c r="BTT8" s="64"/>
      <c r="BTY8" s="215"/>
      <c r="BTZ8" s="64"/>
      <c r="BUA8" s="64"/>
      <c r="BUJ8" s="64"/>
      <c r="BUO8" s="215"/>
      <c r="BUP8" s="64"/>
      <c r="BUQ8" s="64"/>
      <c r="BUZ8" s="64"/>
      <c r="BVE8" s="215"/>
      <c r="BVF8" s="64"/>
      <c r="BVG8" s="64"/>
      <c r="BVP8" s="64"/>
      <c r="BVU8" s="215"/>
      <c r="BVV8" s="64"/>
      <c r="BVW8" s="64"/>
      <c r="BWF8" s="64"/>
      <c r="BWK8" s="215"/>
      <c r="BWL8" s="64"/>
      <c r="BWM8" s="64"/>
      <c r="BWV8" s="64"/>
      <c r="BXA8" s="215"/>
      <c r="BXB8" s="64"/>
      <c r="BXC8" s="64"/>
      <c r="BXL8" s="64"/>
      <c r="BXQ8" s="215"/>
      <c r="BXR8" s="64"/>
      <c r="BXS8" s="64"/>
      <c r="BYB8" s="64"/>
      <c r="BYG8" s="215"/>
      <c r="BYH8" s="64"/>
      <c r="BYI8" s="64"/>
      <c r="BYR8" s="64"/>
      <c r="BYW8" s="215"/>
      <c r="BYX8" s="64"/>
      <c r="BYY8" s="64"/>
      <c r="BZH8" s="64"/>
      <c r="BZM8" s="215"/>
      <c r="BZN8" s="64"/>
      <c r="BZO8" s="64"/>
      <c r="BZX8" s="64"/>
      <c r="CAC8" s="215"/>
      <c r="CAD8" s="64"/>
      <c r="CAE8" s="64"/>
      <c r="CAN8" s="64"/>
      <c r="CAS8" s="215"/>
      <c r="CAT8" s="64"/>
      <c r="CAU8" s="64"/>
      <c r="CBD8" s="64"/>
      <c r="CBI8" s="215"/>
      <c r="CBJ8" s="64"/>
      <c r="CBK8" s="64"/>
      <c r="CBT8" s="64"/>
      <c r="CBY8" s="215"/>
      <c r="CBZ8" s="64"/>
      <c r="CCA8" s="64"/>
      <c r="CCJ8" s="64"/>
      <c r="CCO8" s="215"/>
      <c r="CCP8" s="64"/>
      <c r="CCQ8" s="64"/>
      <c r="CCZ8" s="64"/>
      <c r="CDE8" s="215"/>
      <c r="CDF8" s="64"/>
      <c r="CDG8" s="64"/>
      <c r="CDP8" s="64"/>
      <c r="CDU8" s="215"/>
      <c r="CDV8" s="64"/>
      <c r="CDW8" s="64"/>
      <c r="CEF8" s="64"/>
      <c r="CEK8" s="215"/>
      <c r="CEL8" s="64"/>
      <c r="CEM8" s="64"/>
      <c r="CEV8" s="64"/>
      <c r="CFA8" s="215"/>
      <c r="CFB8" s="64"/>
      <c r="CFC8" s="64"/>
      <c r="CFL8" s="64"/>
      <c r="CFQ8" s="215"/>
      <c r="CFR8" s="64"/>
      <c r="CFS8" s="64"/>
      <c r="CGB8" s="64"/>
      <c r="CGG8" s="215"/>
      <c r="CGH8" s="64"/>
      <c r="CGI8" s="64"/>
      <c r="CGR8" s="64"/>
      <c r="CGW8" s="215"/>
      <c r="CGX8" s="64"/>
      <c r="CGY8" s="64"/>
      <c r="CHH8" s="64"/>
      <c r="CHM8" s="215"/>
      <c r="CHN8" s="64"/>
      <c r="CHO8" s="64"/>
      <c r="CHX8" s="64"/>
      <c r="CIC8" s="215"/>
      <c r="CID8" s="64"/>
      <c r="CIE8" s="64"/>
      <c r="CIN8" s="64"/>
      <c r="CIS8" s="215"/>
      <c r="CIT8" s="64"/>
      <c r="CIU8" s="64"/>
      <c r="CJD8" s="64"/>
      <c r="CJI8" s="215"/>
      <c r="CJJ8" s="64"/>
      <c r="CJK8" s="64"/>
      <c r="CJT8" s="64"/>
      <c r="CJY8" s="215"/>
      <c r="CJZ8" s="64"/>
      <c r="CKA8" s="64"/>
      <c r="CKJ8" s="64"/>
      <c r="CKO8" s="215"/>
      <c r="CKP8" s="64"/>
      <c r="CKQ8" s="64"/>
      <c r="CKZ8" s="64"/>
      <c r="CLE8" s="215"/>
      <c r="CLF8" s="64"/>
      <c r="CLG8" s="64"/>
      <c r="CLP8" s="64"/>
      <c r="CLU8" s="215"/>
      <c r="CLV8" s="64"/>
      <c r="CLW8" s="64"/>
      <c r="CMF8" s="64"/>
      <c r="CMK8" s="215"/>
      <c r="CML8" s="64"/>
      <c r="CMM8" s="64"/>
      <c r="CMV8" s="64"/>
      <c r="CNA8" s="215"/>
      <c r="CNB8" s="64"/>
      <c r="CNC8" s="64"/>
      <c r="CNL8" s="64"/>
      <c r="CNQ8" s="215"/>
      <c r="CNR8" s="64"/>
      <c r="CNS8" s="64"/>
      <c r="COB8" s="64"/>
      <c r="COG8" s="215"/>
      <c r="COH8" s="64"/>
      <c r="COI8" s="64"/>
      <c r="COR8" s="64"/>
      <c r="COW8" s="215"/>
      <c r="COX8" s="64"/>
      <c r="COY8" s="64"/>
      <c r="CPH8" s="64"/>
      <c r="CPM8" s="215"/>
      <c r="CPN8" s="64"/>
      <c r="CPO8" s="64"/>
      <c r="CPX8" s="64"/>
      <c r="CQC8" s="215"/>
      <c r="CQD8" s="64"/>
      <c r="CQE8" s="64"/>
      <c r="CQN8" s="64"/>
      <c r="CQS8" s="215"/>
      <c r="CQT8" s="64"/>
      <c r="CQU8" s="64"/>
      <c r="CRD8" s="64"/>
      <c r="CRI8" s="215"/>
      <c r="CRJ8" s="64"/>
      <c r="CRK8" s="64"/>
      <c r="CRT8" s="64"/>
      <c r="CRY8" s="215"/>
      <c r="CRZ8" s="64"/>
      <c r="CSA8" s="64"/>
      <c r="CSJ8" s="64"/>
      <c r="CSO8" s="215"/>
      <c r="CSP8" s="64"/>
      <c r="CSQ8" s="64"/>
      <c r="CSZ8" s="64"/>
      <c r="CTE8" s="215"/>
      <c r="CTF8" s="64"/>
      <c r="CTG8" s="64"/>
      <c r="CTP8" s="64"/>
      <c r="CTU8" s="215"/>
      <c r="CTV8" s="64"/>
      <c r="CTW8" s="64"/>
      <c r="CUF8" s="64"/>
      <c r="CUK8" s="215"/>
      <c r="CUL8" s="64"/>
      <c r="CUM8" s="64"/>
      <c r="CUV8" s="64"/>
      <c r="CVA8" s="215"/>
      <c r="CVB8" s="64"/>
      <c r="CVC8" s="64"/>
      <c r="CVL8" s="64"/>
      <c r="CVQ8" s="215"/>
      <c r="CVR8" s="64"/>
      <c r="CVS8" s="64"/>
      <c r="CWB8" s="64"/>
      <c r="CWG8" s="215"/>
      <c r="CWH8" s="64"/>
      <c r="CWI8" s="64"/>
      <c r="CWR8" s="64"/>
      <c r="CWW8" s="215"/>
      <c r="CWX8" s="64"/>
      <c r="CWY8" s="64"/>
      <c r="CXH8" s="64"/>
      <c r="CXM8" s="215"/>
      <c r="CXN8" s="64"/>
      <c r="CXO8" s="64"/>
      <c r="CXX8" s="64"/>
      <c r="CYC8" s="215"/>
      <c r="CYD8" s="64"/>
      <c r="CYE8" s="64"/>
      <c r="CYN8" s="64"/>
      <c r="CYS8" s="215"/>
      <c r="CYT8" s="64"/>
      <c r="CYU8" s="64"/>
      <c r="CZD8" s="64"/>
      <c r="CZI8" s="215"/>
      <c r="CZJ8" s="64"/>
      <c r="CZK8" s="64"/>
      <c r="CZT8" s="64"/>
      <c r="CZY8" s="215"/>
      <c r="CZZ8" s="64"/>
      <c r="DAA8" s="64"/>
      <c r="DAJ8" s="64"/>
      <c r="DAO8" s="215"/>
      <c r="DAP8" s="64"/>
      <c r="DAQ8" s="64"/>
      <c r="DAZ8" s="64"/>
      <c r="DBE8" s="215"/>
      <c r="DBF8" s="64"/>
      <c r="DBG8" s="64"/>
      <c r="DBP8" s="64"/>
      <c r="DBU8" s="215"/>
      <c r="DBV8" s="64"/>
      <c r="DBW8" s="64"/>
      <c r="DCF8" s="64"/>
      <c r="DCK8" s="215"/>
      <c r="DCL8" s="64"/>
      <c r="DCM8" s="64"/>
      <c r="DCV8" s="64"/>
      <c r="DDA8" s="215"/>
      <c r="DDB8" s="64"/>
      <c r="DDC8" s="64"/>
      <c r="DDL8" s="64"/>
      <c r="DDQ8" s="215"/>
      <c r="DDR8" s="64"/>
      <c r="DDS8" s="64"/>
      <c r="DEB8" s="64"/>
      <c r="DEG8" s="215"/>
      <c r="DEH8" s="64"/>
      <c r="DEI8" s="64"/>
      <c r="DER8" s="64"/>
      <c r="DEW8" s="215"/>
      <c r="DEX8" s="64"/>
      <c r="DEY8" s="64"/>
      <c r="DFH8" s="64"/>
      <c r="DFM8" s="215"/>
      <c r="DFN8" s="64"/>
      <c r="DFO8" s="64"/>
      <c r="DFX8" s="64"/>
      <c r="DGC8" s="215"/>
      <c r="DGD8" s="64"/>
      <c r="DGE8" s="64"/>
      <c r="DGN8" s="64"/>
      <c r="DGS8" s="215"/>
      <c r="DGT8" s="64"/>
      <c r="DGU8" s="64"/>
      <c r="DHD8" s="64"/>
      <c r="DHI8" s="215"/>
      <c r="DHJ8" s="64"/>
      <c r="DHK8" s="64"/>
      <c r="DHT8" s="64"/>
      <c r="DHY8" s="215"/>
      <c r="DHZ8" s="64"/>
      <c r="DIA8" s="64"/>
      <c r="DIJ8" s="64"/>
      <c r="DIO8" s="215"/>
      <c r="DIP8" s="64"/>
      <c r="DIQ8" s="64"/>
      <c r="DIZ8" s="64"/>
      <c r="DJE8" s="215"/>
      <c r="DJF8" s="64"/>
      <c r="DJG8" s="64"/>
      <c r="DJP8" s="64"/>
      <c r="DJU8" s="215"/>
      <c r="DJV8" s="64"/>
      <c r="DJW8" s="64"/>
      <c r="DKF8" s="64"/>
      <c r="DKK8" s="215"/>
      <c r="DKL8" s="64"/>
      <c r="DKM8" s="64"/>
      <c r="DKV8" s="64"/>
      <c r="DLA8" s="215"/>
      <c r="DLB8" s="64"/>
      <c r="DLC8" s="64"/>
      <c r="DLL8" s="64"/>
      <c r="DLQ8" s="215"/>
      <c r="DLR8" s="64"/>
      <c r="DLS8" s="64"/>
      <c r="DMB8" s="64"/>
      <c r="DMG8" s="215"/>
      <c r="DMH8" s="64"/>
      <c r="DMI8" s="64"/>
      <c r="DMR8" s="64"/>
      <c r="DMW8" s="215"/>
      <c r="DMX8" s="64"/>
      <c r="DMY8" s="64"/>
      <c r="DNH8" s="64"/>
      <c r="DNM8" s="215"/>
      <c r="DNN8" s="64"/>
      <c r="DNO8" s="64"/>
      <c r="DNX8" s="64"/>
      <c r="DOC8" s="215"/>
      <c r="DOD8" s="64"/>
      <c r="DOE8" s="64"/>
      <c r="DON8" s="64"/>
      <c r="DOS8" s="215"/>
      <c r="DOT8" s="64"/>
      <c r="DOU8" s="64"/>
      <c r="DPD8" s="64"/>
      <c r="DPI8" s="215"/>
      <c r="DPJ8" s="64"/>
      <c r="DPK8" s="64"/>
      <c r="DPT8" s="64"/>
      <c r="DPY8" s="215"/>
      <c r="DPZ8" s="64"/>
      <c r="DQA8" s="64"/>
      <c r="DQJ8" s="64"/>
      <c r="DQO8" s="215"/>
      <c r="DQP8" s="64"/>
      <c r="DQQ8" s="64"/>
      <c r="DQZ8" s="64"/>
      <c r="DRE8" s="215"/>
      <c r="DRF8" s="64"/>
      <c r="DRG8" s="64"/>
      <c r="DRP8" s="64"/>
      <c r="DRU8" s="215"/>
      <c r="DRV8" s="64"/>
      <c r="DRW8" s="64"/>
      <c r="DSF8" s="64"/>
      <c r="DSK8" s="215"/>
      <c r="DSL8" s="64"/>
      <c r="DSM8" s="64"/>
      <c r="DSV8" s="64"/>
      <c r="DTA8" s="215"/>
      <c r="DTB8" s="64"/>
      <c r="DTC8" s="64"/>
      <c r="DTL8" s="64"/>
      <c r="DTQ8" s="215"/>
      <c r="DTR8" s="64"/>
      <c r="DTS8" s="64"/>
      <c r="DUB8" s="64"/>
      <c r="DUG8" s="215"/>
      <c r="DUH8" s="64"/>
      <c r="DUI8" s="64"/>
      <c r="DUR8" s="64"/>
      <c r="DUW8" s="215"/>
      <c r="DUX8" s="64"/>
      <c r="DUY8" s="64"/>
      <c r="DVH8" s="64"/>
      <c r="DVM8" s="215"/>
      <c r="DVN8" s="64"/>
      <c r="DVO8" s="64"/>
      <c r="DVX8" s="64"/>
      <c r="DWC8" s="215"/>
      <c r="DWD8" s="64"/>
      <c r="DWE8" s="64"/>
      <c r="DWN8" s="64"/>
      <c r="DWS8" s="215"/>
      <c r="DWT8" s="64"/>
      <c r="DWU8" s="64"/>
      <c r="DXD8" s="64"/>
      <c r="DXI8" s="215"/>
      <c r="DXJ8" s="64"/>
      <c r="DXK8" s="64"/>
      <c r="DXT8" s="64"/>
      <c r="DXY8" s="215"/>
      <c r="DXZ8" s="64"/>
      <c r="DYA8" s="64"/>
      <c r="DYJ8" s="64"/>
      <c r="DYO8" s="215"/>
      <c r="DYP8" s="64"/>
      <c r="DYQ8" s="64"/>
      <c r="DYZ8" s="64"/>
      <c r="DZE8" s="215"/>
      <c r="DZF8" s="64"/>
      <c r="DZG8" s="64"/>
      <c r="DZP8" s="64"/>
      <c r="DZU8" s="215"/>
      <c r="DZV8" s="64"/>
      <c r="DZW8" s="64"/>
      <c r="EAF8" s="64"/>
      <c r="EAK8" s="215"/>
      <c r="EAL8" s="64"/>
      <c r="EAM8" s="64"/>
      <c r="EAV8" s="64"/>
      <c r="EBA8" s="215"/>
      <c r="EBB8" s="64"/>
      <c r="EBC8" s="64"/>
      <c r="EBL8" s="64"/>
      <c r="EBQ8" s="215"/>
      <c r="EBR8" s="64"/>
      <c r="EBS8" s="64"/>
      <c r="ECB8" s="64"/>
      <c r="ECG8" s="215"/>
      <c r="ECH8" s="64"/>
      <c r="ECI8" s="64"/>
      <c r="ECR8" s="64"/>
      <c r="ECW8" s="215"/>
      <c r="ECX8" s="64"/>
      <c r="ECY8" s="64"/>
      <c r="EDH8" s="64"/>
      <c r="EDM8" s="215"/>
      <c r="EDN8" s="64"/>
      <c r="EDO8" s="64"/>
      <c r="EDX8" s="64"/>
      <c r="EEC8" s="215"/>
      <c r="EED8" s="64"/>
      <c r="EEE8" s="64"/>
      <c r="EEN8" s="64"/>
      <c r="EES8" s="215"/>
      <c r="EET8" s="64"/>
      <c r="EEU8" s="64"/>
      <c r="EFD8" s="64"/>
      <c r="EFI8" s="215"/>
      <c r="EFJ8" s="64"/>
      <c r="EFK8" s="64"/>
      <c r="EFT8" s="64"/>
      <c r="EFY8" s="215"/>
      <c r="EFZ8" s="64"/>
      <c r="EGA8" s="64"/>
      <c r="EGJ8" s="64"/>
      <c r="EGO8" s="215"/>
      <c r="EGP8" s="64"/>
      <c r="EGQ8" s="64"/>
      <c r="EGZ8" s="64"/>
      <c r="EHE8" s="215"/>
      <c r="EHF8" s="64"/>
      <c r="EHG8" s="64"/>
      <c r="EHP8" s="64"/>
      <c r="EHU8" s="215"/>
      <c r="EHV8" s="64"/>
      <c r="EHW8" s="64"/>
      <c r="EIF8" s="64"/>
      <c r="EIK8" s="215"/>
      <c r="EIL8" s="64"/>
      <c r="EIM8" s="64"/>
      <c r="EIV8" s="64"/>
      <c r="EJA8" s="215"/>
      <c r="EJB8" s="64"/>
      <c r="EJC8" s="64"/>
      <c r="EJL8" s="64"/>
      <c r="EJQ8" s="215"/>
      <c r="EJR8" s="64"/>
      <c r="EJS8" s="64"/>
      <c r="EKB8" s="64"/>
      <c r="EKG8" s="215"/>
      <c r="EKH8" s="64"/>
      <c r="EKI8" s="64"/>
      <c r="EKR8" s="64"/>
      <c r="EKW8" s="215"/>
      <c r="EKX8" s="64"/>
      <c r="EKY8" s="64"/>
      <c r="ELH8" s="64"/>
      <c r="ELM8" s="215"/>
      <c r="ELN8" s="64"/>
      <c r="ELO8" s="64"/>
      <c r="ELX8" s="64"/>
      <c r="EMC8" s="215"/>
      <c r="EMD8" s="64"/>
      <c r="EME8" s="64"/>
      <c r="EMN8" s="64"/>
      <c r="EMS8" s="215"/>
      <c r="EMT8" s="64"/>
      <c r="EMU8" s="64"/>
      <c r="END8" s="64"/>
      <c r="ENI8" s="215"/>
      <c r="ENJ8" s="64"/>
      <c r="ENK8" s="64"/>
      <c r="ENT8" s="64"/>
      <c r="ENY8" s="215"/>
      <c r="ENZ8" s="64"/>
      <c r="EOA8" s="64"/>
      <c r="EOJ8" s="64"/>
      <c r="EOO8" s="215"/>
      <c r="EOP8" s="64"/>
      <c r="EOQ8" s="64"/>
      <c r="EOZ8" s="64"/>
      <c r="EPE8" s="215"/>
      <c r="EPF8" s="64"/>
      <c r="EPG8" s="64"/>
      <c r="EPP8" s="64"/>
      <c r="EPU8" s="215"/>
      <c r="EPV8" s="64"/>
      <c r="EPW8" s="64"/>
      <c r="EQF8" s="64"/>
      <c r="EQK8" s="215"/>
      <c r="EQL8" s="64"/>
      <c r="EQM8" s="64"/>
      <c r="EQV8" s="64"/>
      <c r="ERA8" s="215"/>
      <c r="ERB8" s="64"/>
      <c r="ERC8" s="64"/>
      <c r="ERL8" s="64"/>
      <c r="ERQ8" s="215"/>
      <c r="ERR8" s="64"/>
      <c r="ERS8" s="64"/>
      <c r="ESB8" s="64"/>
      <c r="ESG8" s="215"/>
      <c r="ESH8" s="64"/>
      <c r="ESI8" s="64"/>
      <c r="ESR8" s="64"/>
      <c r="ESW8" s="215"/>
      <c r="ESX8" s="64"/>
      <c r="ESY8" s="64"/>
      <c r="ETH8" s="64"/>
      <c r="ETM8" s="215"/>
      <c r="ETN8" s="64"/>
      <c r="ETO8" s="64"/>
      <c r="ETX8" s="64"/>
      <c r="EUC8" s="215"/>
      <c r="EUD8" s="64"/>
      <c r="EUE8" s="64"/>
      <c r="EUN8" s="64"/>
      <c r="EUS8" s="215"/>
      <c r="EUT8" s="64"/>
      <c r="EUU8" s="64"/>
      <c r="EVD8" s="64"/>
      <c r="EVI8" s="215"/>
      <c r="EVJ8" s="64"/>
      <c r="EVK8" s="64"/>
      <c r="EVT8" s="64"/>
      <c r="EVY8" s="215"/>
      <c r="EVZ8" s="64"/>
      <c r="EWA8" s="64"/>
      <c r="EWJ8" s="64"/>
      <c r="EWO8" s="215"/>
      <c r="EWP8" s="64"/>
      <c r="EWQ8" s="64"/>
      <c r="EWZ8" s="64"/>
      <c r="EXE8" s="215"/>
      <c r="EXF8" s="64"/>
      <c r="EXG8" s="64"/>
      <c r="EXP8" s="64"/>
      <c r="EXU8" s="215"/>
      <c r="EXV8" s="64"/>
      <c r="EXW8" s="64"/>
      <c r="EYF8" s="64"/>
      <c r="EYK8" s="215"/>
      <c r="EYL8" s="64"/>
      <c r="EYM8" s="64"/>
      <c r="EYV8" s="64"/>
      <c r="EZA8" s="215"/>
      <c r="EZB8" s="64"/>
      <c r="EZC8" s="64"/>
      <c r="EZL8" s="64"/>
      <c r="EZQ8" s="215"/>
      <c r="EZR8" s="64"/>
      <c r="EZS8" s="64"/>
      <c r="FAB8" s="64"/>
      <c r="FAG8" s="215"/>
      <c r="FAH8" s="64"/>
      <c r="FAI8" s="64"/>
      <c r="FAR8" s="64"/>
      <c r="FAW8" s="215"/>
      <c r="FAX8" s="64"/>
      <c r="FAY8" s="64"/>
      <c r="FBH8" s="64"/>
      <c r="FBM8" s="215"/>
      <c r="FBN8" s="64"/>
      <c r="FBO8" s="64"/>
      <c r="FBX8" s="64"/>
      <c r="FCC8" s="215"/>
      <c r="FCD8" s="64"/>
      <c r="FCE8" s="64"/>
      <c r="FCN8" s="64"/>
      <c r="FCS8" s="215"/>
      <c r="FCT8" s="64"/>
      <c r="FCU8" s="64"/>
      <c r="FDD8" s="64"/>
      <c r="FDI8" s="215"/>
      <c r="FDJ8" s="64"/>
      <c r="FDK8" s="64"/>
      <c r="FDT8" s="64"/>
      <c r="FDY8" s="215"/>
      <c r="FDZ8" s="64"/>
      <c r="FEA8" s="64"/>
      <c r="FEJ8" s="64"/>
      <c r="FEO8" s="215"/>
      <c r="FEP8" s="64"/>
      <c r="FEQ8" s="64"/>
      <c r="FEZ8" s="64"/>
      <c r="FFE8" s="215"/>
      <c r="FFF8" s="64"/>
      <c r="FFG8" s="64"/>
      <c r="FFP8" s="64"/>
      <c r="FFU8" s="215"/>
      <c r="FFV8" s="64"/>
      <c r="FFW8" s="64"/>
      <c r="FGF8" s="64"/>
      <c r="FGK8" s="215"/>
      <c r="FGL8" s="64"/>
      <c r="FGM8" s="64"/>
      <c r="FGV8" s="64"/>
      <c r="FHA8" s="215"/>
      <c r="FHB8" s="64"/>
      <c r="FHC8" s="64"/>
      <c r="FHL8" s="64"/>
      <c r="FHQ8" s="215"/>
      <c r="FHR8" s="64"/>
      <c r="FHS8" s="64"/>
      <c r="FIB8" s="64"/>
      <c r="FIG8" s="215"/>
      <c r="FIH8" s="64"/>
      <c r="FII8" s="64"/>
      <c r="FIR8" s="64"/>
      <c r="FIW8" s="215"/>
      <c r="FIX8" s="64"/>
      <c r="FIY8" s="64"/>
      <c r="FJH8" s="64"/>
      <c r="FJM8" s="215"/>
      <c r="FJN8" s="64"/>
      <c r="FJO8" s="64"/>
      <c r="FJX8" s="64"/>
      <c r="FKC8" s="215"/>
      <c r="FKD8" s="64"/>
      <c r="FKE8" s="64"/>
      <c r="FKN8" s="64"/>
      <c r="FKS8" s="215"/>
      <c r="FKT8" s="64"/>
      <c r="FKU8" s="64"/>
      <c r="FLD8" s="64"/>
      <c r="FLI8" s="215"/>
      <c r="FLJ8" s="64"/>
      <c r="FLK8" s="64"/>
      <c r="FLT8" s="64"/>
      <c r="FLY8" s="215"/>
      <c r="FLZ8" s="64"/>
      <c r="FMA8" s="64"/>
      <c r="FMJ8" s="64"/>
      <c r="FMO8" s="215"/>
      <c r="FMP8" s="64"/>
      <c r="FMQ8" s="64"/>
      <c r="FMZ8" s="64"/>
      <c r="FNE8" s="215"/>
      <c r="FNF8" s="64"/>
      <c r="FNG8" s="64"/>
      <c r="FNP8" s="64"/>
      <c r="FNU8" s="215"/>
      <c r="FNV8" s="64"/>
      <c r="FNW8" s="64"/>
      <c r="FOF8" s="64"/>
      <c r="FOK8" s="215"/>
      <c r="FOL8" s="64"/>
      <c r="FOM8" s="64"/>
      <c r="FOV8" s="64"/>
      <c r="FPA8" s="215"/>
      <c r="FPB8" s="64"/>
      <c r="FPC8" s="64"/>
      <c r="FPL8" s="64"/>
      <c r="FPQ8" s="215"/>
      <c r="FPR8" s="64"/>
      <c r="FPS8" s="64"/>
      <c r="FQB8" s="64"/>
      <c r="FQG8" s="215"/>
      <c r="FQH8" s="64"/>
      <c r="FQI8" s="64"/>
      <c r="FQR8" s="64"/>
      <c r="FQW8" s="215"/>
      <c r="FQX8" s="64"/>
      <c r="FQY8" s="64"/>
      <c r="FRH8" s="64"/>
      <c r="FRM8" s="215"/>
      <c r="FRN8" s="64"/>
      <c r="FRO8" s="64"/>
      <c r="FRX8" s="64"/>
      <c r="FSC8" s="215"/>
      <c r="FSD8" s="64"/>
      <c r="FSE8" s="64"/>
      <c r="FSN8" s="64"/>
      <c r="FSS8" s="215"/>
      <c r="FST8" s="64"/>
      <c r="FSU8" s="64"/>
      <c r="FTD8" s="64"/>
      <c r="FTI8" s="215"/>
      <c r="FTJ8" s="64"/>
      <c r="FTK8" s="64"/>
      <c r="FTT8" s="64"/>
      <c r="FTY8" s="215"/>
      <c r="FTZ8" s="64"/>
      <c r="FUA8" s="64"/>
      <c r="FUJ8" s="64"/>
      <c r="FUO8" s="215"/>
      <c r="FUP8" s="64"/>
      <c r="FUQ8" s="64"/>
      <c r="FUZ8" s="64"/>
      <c r="FVE8" s="215"/>
      <c r="FVF8" s="64"/>
      <c r="FVG8" s="64"/>
      <c r="FVP8" s="64"/>
      <c r="FVU8" s="215"/>
      <c r="FVV8" s="64"/>
      <c r="FVW8" s="64"/>
      <c r="FWF8" s="64"/>
      <c r="FWK8" s="215"/>
      <c r="FWL8" s="64"/>
      <c r="FWM8" s="64"/>
      <c r="FWV8" s="64"/>
      <c r="FXA8" s="215"/>
      <c r="FXB8" s="64"/>
      <c r="FXC8" s="64"/>
      <c r="FXL8" s="64"/>
      <c r="FXQ8" s="215"/>
      <c r="FXR8" s="64"/>
      <c r="FXS8" s="64"/>
      <c r="FYB8" s="64"/>
      <c r="FYG8" s="215"/>
      <c r="FYH8" s="64"/>
      <c r="FYI8" s="64"/>
      <c r="FYR8" s="64"/>
      <c r="FYW8" s="215"/>
      <c r="FYX8" s="64"/>
      <c r="FYY8" s="64"/>
      <c r="FZH8" s="64"/>
      <c r="FZM8" s="215"/>
      <c r="FZN8" s="64"/>
      <c r="FZO8" s="64"/>
      <c r="FZX8" s="64"/>
      <c r="GAC8" s="215"/>
      <c r="GAD8" s="64"/>
      <c r="GAE8" s="64"/>
      <c r="GAN8" s="64"/>
      <c r="GAS8" s="215"/>
      <c r="GAT8" s="64"/>
      <c r="GAU8" s="64"/>
      <c r="GBD8" s="64"/>
      <c r="GBI8" s="215"/>
      <c r="GBJ8" s="64"/>
      <c r="GBK8" s="64"/>
      <c r="GBT8" s="64"/>
      <c r="GBY8" s="215"/>
      <c r="GBZ8" s="64"/>
      <c r="GCA8" s="64"/>
      <c r="GCJ8" s="64"/>
      <c r="GCO8" s="215"/>
      <c r="GCP8" s="64"/>
      <c r="GCQ8" s="64"/>
      <c r="GCZ8" s="64"/>
      <c r="GDE8" s="215"/>
      <c r="GDF8" s="64"/>
      <c r="GDG8" s="64"/>
      <c r="GDP8" s="64"/>
      <c r="GDU8" s="215"/>
      <c r="GDV8" s="64"/>
      <c r="GDW8" s="64"/>
      <c r="GEF8" s="64"/>
      <c r="GEK8" s="215"/>
      <c r="GEL8" s="64"/>
      <c r="GEM8" s="64"/>
      <c r="GEV8" s="64"/>
      <c r="GFA8" s="215"/>
      <c r="GFB8" s="64"/>
      <c r="GFC8" s="64"/>
      <c r="GFL8" s="64"/>
      <c r="GFQ8" s="215"/>
      <c r="GFR8" s="64"/>
      <c r="GFS8" s="64"/>
      <c r="GGB8" s="64"/>
      <c r="GGG8" s="215"/>
      <c r="GGH8" s="64"/>
      <c r="GGI8" s="64"/>
      <c r="GGR8" s="64"/>
      <c r="GGW8" s="215"/>
      <c r="GGX8" s="64"/>
      <c r="GGY8" s="64"/>
      <c r="GHH8" s="64"/>
      <c r="GHM8" s="215"/>
      <c r="GHN8" s="64"/>
      <c r="GHO8" s="64"/>
      <c r="GHX8" s="64"/>
      <c r="GIC8" s="215"/>
      <c r="GID8" s="64"/>
      <c r="GIE8" s="64"/>
      <c r="GIN8" s="64"/>
      <c r="GIS8" s="215"/>
      <c r="GIT8" s="64"/>
      <c r="GIU8" s="64"/>
      <c r="GJD8" s="64"/>
      <c r="GJI8" s="215"/>
      <c r="GJJ8" s="64"/>
      <c r="GJK8" s="64"/>
      <c r="GJT8" s="64"/>
      <c r="GJY8" s="215"/>
      <c r="GJZ8" s="64"/>
      <c r="GKA8" s="64"/>
      <c r="GKJ8" s="64"/>
      <c r="GKO8" s="215"/>
      <c r="GKP8" s="64"/>
      <c r="GKQ8" s="64"/>
      <c r="GKZ8" s="64"/>
      <c r="GLE8" s="215"/>
      <c r="GLF8" s="64"/>
      <c r="GLG8" s="64"/>
      <c r="GLP8" s="64"/>
      <c r="GLU8" s="215"/>
      <c r="GLV8" s="64"/>
      <c r="GLW8" s="64"/>
      <c r="GMF8" s="64"/>
      <c r="GMK8" s="215"/>
      <c r="GML8" s="64"/>
      <c r="GMM8" s="64"/>
      <c r="GMV8" s="64"/>
      <c r="GNA8" s="215"/>
      <c r="GNB8" s="64"/>
      <c r="GNC8" s="64"/>
      <c r="GNL8" s="64"/>
      <c r="GNQ8" s="215"/>
      <c r="GNR8" s="64"/>
      <c r="GNS8" s="64"/>
      <c r="GOB8" s="64"/>
      <c r="GOG8" s="215"/>
      <c r="GOH8" s="64"/>
      <c r="GOI8" s="64"/>
      <c r="GOR8" s="64"/>
      <c r="GOW8" s="215"/>
      <c r="GOX8" s="64"/>
      <c r="GOY8" s="64"/>
      <c r="GPH8" s="64"/>
      <c r="GPM8" s="215"/>
      <c r="GPN8" s="64"/>
      <c r="GPO8" s="64"/>
      <c r="GPX8" s="64"/>
      <c r="GQC8" s="215"/>
      <c r="GQD8" s="64"/>
      <c r="GQE8" s="64"/>
      <c r="GQN8" s="64"/>
      <c r="GQS8" s="215"/>
      <c r="GQT8" s="64"/>
      <c r="GQU8" s="64"/>
      <c r="GRD8" s="64"/>
      <c r="GRI8" s="215"/>
      <c r="GRJ8" s="64"/>
      <c r="GRK8" s="64"/>
      <c r="GRT8" s="64"/>
      <c r="GRY8" s="215"/>
      <c r="GRZ8" s="64"/>
      <c r="GSA8" s="64"/>
      <c r="GSJ8" s="64"/>
      <c r="GSO8" s="215"/>
      <c r="GSP8" s="64"/>
      <c r="GSQ8" s="64"/>
      <c r="GSZ8" s="64"/>
      <c r="GTE8" s="215"/>
      <c r="GTF8" s="64"/>
      <c r="GTG8" s="64"/>
      <c r="GTP8" s="64"/>
      <c r="GTU8" s="215"/>
      <c r="GTV8" s="64"/>
      <c r="GTW8" s="64"/>
      <c r="GUF8" s="64"/>
      <c r="GUK8" s="215"/>
      <c r="GUL8" s="64"/>
      <c r="GUM8" s="64"/>
      <c r="GUV8" s="64"/>
      <c r="GVA8" s="215"/>
      <c r="GVB8" s="64"/>
      <c r="GVC8" s="64"/>
      <c r="GVL8" s="64"/>
      <c r="GVQ8" s="215"/>
      <c r="GVR8" s="64"/>
      <c r="GVS8" s="64"/>
      <c r="GWB8" s="64"/>
      <c r="GWG8" s="215"/>
      <c r="GWH8" s="64"/>
      <c r="GWI8" s="64"/>
      <c r="GWR8" s="64"/>
      <c r="GWW8" s="215"/>
      <c r="GWX8" s="64"/>
      <c r="GWY8" s="64"/>
      <c r="GXH8" s="64"/>
      <c r="GXM8" s="215"/>
      <c r="GXN8" s="64"/>
      <c r="GXO8" s="64"/>
      <c r="GXX8" s="64"/>
      <c r="GYC8" s="215"/>
      <c r="GYD8" s="64"/>
      <c r="GYE8" s="64"/>
      <c r="GYN8" s="64"/>
      <c r="GYS8" s="215"/>
      <c r="GYT8" s="64"/>
      <c r="GYU8" s="64"/>
      <c r="GZD8" s="64"/>
      <c r="GZI8" s="215"/>
      <c r="GZJ8" s="64"/>
      <c r="GZK8" s="64"/>
      <c r="GZT8" s="64"/>
      <c r="GZY8" s="215"/>
      <c r="GZZ8" s="64"/>
      <c r="HAA8" s="64"/>
      <c r="HAJ8" s="64"/>
      <c r="HAO8" s="215"/>
      <c r="HAP8" s="64"/>
      <c r="HAQ8" s="64"/>
      <c r="HAZ8" s="64"/>
      <c r="HBE8" s="215"/>
      <c r="HBF8" s="64"/>
      <c r="HBG8" s="64"/>
      <c r="HBP8" s="64"/>
      <c r="HBU8" s="215"/>
      <c r="HBV8" s="64"/>
      <c r="HBW8" s="64"/>
      <c r="HCF8" s="64"/>
      <c r="HCK8" s="215"/>
      <c r="HCL8" s="64"/>
      <c r="HCM8" s="64"/>
      <c r="HCV8" s="64"/>
      <c r="HDA8" s="215"/>
      <c r="HDB8" s="64"/>
      <c r="HDC8" s="64"/>
      <c r="HDL8" s="64"/>
      <c r="HDQ8" s="215"/>
      <c r="HDR8" s="64"/>
      <c r="HDS8" s="64"/>
      <c r="HEB8" s="64"/>
      <c r="HEG8" s="215"/>
      <c r="HEH8" s="64"/>
      <c r="HEI8" s="64"/>
      <c r="HER8" s="64"/>
      <c r="HEW8" s="215"/>
      <c r="HEX8" s="64"/>
      <c r="HEY8" s="64"/>
      <c r="HFH8" s="64"/>
      <c r="HFM8" s="215"/>
      <c r="HFN8" s="64"/>
      <c r="HFO8" s="64"/>
      <c r="HFX8" s="64"/>
      <c r="HGC8" s="215"/>
      <c r="HGD8" s="64"/>
      <c r="HGE8" s="64"/>
      <c r="HGN8" s="64"/>
      <c r="HGS8" s="215"/>
      <c r="HGT8" s="64"/>
      <c r="HGU8" s="64"/>
      <c r="HHD8" s="64"/>
      <c r="HHI8" s="215"/>
      <c r="HHJ8" s="64"/>
      <c r="HHK8" s="64"/>
      <c r="HHT8" s="64"/>
      <c r="HHY8" s="215"/>
      <c r="HHZ8" s="64"/>
      <c r="HIA8" s="64"/>
      <c r="HIJ8" s="64"/>
      <c r="HIO8" s="215"/>
      <c r="HIP8" s="64"/>
      <c r="HIQ8" s="64"/>
      <c r="HIZ8" s="64"/>
      <c r="HJE8" s="215"/>
      <c r="HJF8" s="64"/>
      <c r="HJG8" s="64"/>
      <c r="HJP8" s="64"/>
      <c r="HJU8" s="215"/>
      <c r="HJV8" s="64"/>
      <c r="HJW8" s="64"/>
      <c r="HKF8" s="64"/>
      <c r="HKK8" s="215"/>
      <c r="HKL8" s="64"/>
      <c r="HKM8" s="64"/>
      <c r="HKV8" s="64"/>
      <c r="HLA8" s="215"/>
      <c r="HLB8" s="64"/>
      <c r="HLC8" s="64"/>
      <c r="HLL8" s="64"/>
      <c r="HLQ8" s="215"/>
      <c r="HLR8" s="64"/>
      <c r="HLS8" s="64"/>
      <c r="HMB8" s="64"/>
      <c r="HMG8" s="215"/>
      <c r="HMH8" s="64"/>
      <c r="HMI8" s="64"/>
      <c r="HMR8" s="64"/>
      <c r="HMW8" s="215"/>
      <c r="HMX8" s="64"/>
      <c r="HMY8" s="64"/>
      <c r="HNH8" s="64"/>
      <c r="HNM8" s="215"/>
      <c r="HNN8" s="64"/>
      <c r="HNO8" s="64"/>
      <c r="HNX8" s="64"/>
      <c r="HOC8" s="215"/>
      <c r="HOD8" s="64"/>
      <c r="HOE8" s="64"/>
      <c r="HON8" s="64"/>
      <c r="HOS8" s="215"/>
      <c r="HOT8" s="64"/>
      <c r="HOU8" s="64"/>
      <c r="HPD8" s="64"/>
      <c r="HPI8" s="215"/>
      <c r="HPJ8" s="64"/>
      <c r="HPK8" s="64"/>
      <c r="HPT8" s="64"/>
      <c r="HPY8" s="215"/>
      <c r="HPZ8" s="64"/>
      <c r="HQA8" s="64"/>
      <c r="HQJ8" s="64"/>
      <c r="HQO8" s="215"/>
      <c r="HQP8" s="64"/>
      <c r="HQQ8" s="64"/>
      <c r="HQZ8" s="64"/>
      <c r="HRE8" s="215"/>
      <c r="HRF8" s="64"/>
      <c r="HRG8" s="64"/>
      <c r="HRP8" s="64"/>
      <c r="HRU8" s="215"/>
      <c r="HRV8" s="64"/>
      <c r="HRW8" s="64"/>
      <c r="HSF8" s="64"/>
      <c r="HSK8" s="215"/>
      <c r="HSL8" s="64"/>
      <c r="HSM8" s="64"/>
      <c r="HSV8" s="64"/>
      <c r="HTA8" s="215"/>
      <c r="HTB8" s="64"/>
      <c r="HTC8" s="64"/>
      <c r="HTL8" s="64"/>
      <c r="HTQ8" s="215"/>
      <c r="HTR8" s="64"/>
      <c r="HTS8" s="64"/>
      <c r="HUB8" s="64"/>
      <c r="HUG8" s="215"/>
      <c r="HUH8" s="64"/>
      <c r="HUI8" s="64"/>
      <c r="HUR8" s="64"/>
      <c r="HUW8" s="215"/>
      <c r="HUX8" s="64"/>
      <c r="HUY8" s="64"/>
      <c r="HVH8" s="64"/>
      <c r="HVM8" s="215"/>
      <c r="HVN8" s="64"/>
      <c r="HVO8" s="64"/>
      <c r="HVX8" s="64"/>
      <c r="HWC8" s="215"/>
      <c r="HWD8" s="64"/>
      <c r="HWE8" s="64"/>
      <c r="HWN8" s="64"/>
      <c r="HWS8" s="215"/>
      <c r="HWT8" s="64"/>
      <c r="HWU8" s="64"/>
      <c r="HXD8" s="64"/>
      <c r="HXI8" s="215"/>
      <c r="HXJ8" s="64"/>
      <c r="HXK8" s="64"/>
      <c r="HXT8" s="64"/>
      <c r="HXY8" s="215"/>
      <c r="HXZ8" s="64"/>
      <c r="HYA8" s="64"/>
      <c r="HYJ8" s="64"/>
      <c r="HYO8" s="215"/>
      <c r="HYP8" s="64"/>
      <c r="HYQ8" s="64"/>
      <c r="HYZ8" s="64"/>
      <c r="HZE8" s="215"/>
      <c r="HZF8" s="64"/>
      <c r="HZG8" s="64"/>
      <c r="HZP8" s="64"/>
      <c r="HZU8" s="215"/>
      <c r="HZV8" s="64"/>
      <c r="HZW8" s="64"/>
      <c r="IAF8" s="64"/>
      <c r="IAK8" s="215"/>
      <c r="IAL8" s="64"/>
      <c r="IAM8" s="64"/>
      <c r="IAV8" s="64"/>
      <c r="IBA8" s="215"/>
      <c r="IBB8" s="64"/>
      <c r="IBC8" s="64"/>
      <c r="IBL8" s="64"/>
      <c r="IBQ8" s="215"/>
      <c r="IBR8" s="64"/>
      <c r="IBS8" s="64"/>
      <c r="ICB8" s="64"/>
      <c r="ICG8" s="215"/>
      <c r="ICH8" s="64"/>
      <c r="ICI8" s="64"/>
      <c r="ICR8" s="64"/>
      <c r="ICW8" s="215"/>
      <c r="ICX8" s="64"/>
      <c r="ICY8" s="64"/>
      <c r="IDH8" s="64"/>
      <c r="IDM8" s="215"/>
      <c r="IDN8" s="64"/>
      <c r="IDO8" s="64"/>
      <c r="IDX8" s="64"/>
      <c r="IEC8" s="215"/>
      <c r="IED8" s="64"/>
      <c r="IEE8" s="64"/>
      <c r="IEN8" s="64"/>
      <c r="IES8" s="215"/>
      <c r="IET8" s="64"/>
      <c r="IEU8" s="64"/>
      <c r="IFD8" s="64"/>
      <c r="IFI8" s="215"/>
      <c r="IFJ8" s="64"/>
      <c r="IFK8" s="64"/>
      <c r="IFT8" s="64"/>
      <c r="IFY8" s="215"/>
      <c r="IFZ8" s="64"/>
      <c r="IGA8" s="64"/>
      <c r="IGJ8" s="64"/>
      <c r="IGO8" s="215"/>
      <c r="IGP8" s="64"/>
      <c r="IGQ8" s="64"/>
      <c r="IGZ8" s="64"/>
      <c r="IHE8" s="215"/>
      <c r="IHF8" s="64"/>
      <c r="IHG8" s="64"/>
      <c r="IHP8" s="64"/>
      <c r="IHU8" s="215"/>
      <c r="IHV8" s="64"/>
      <c r="IHW8" s="64"/>
      <c r="IIF8" s="64"/>
      <c r="IIK8" s="215"/>
      <c r="IIL8" s="64"/>
      <c r="IIM8" s="64"/>
      <c r="IIV8" s="64"/>
      <c r="IJA8" s="215"/>
      <c r="IJB8" s="64"/>
      <c r="IJC8" s="64"/>
      <c r="IJL8" s="64"/>
      <c r="IJQ8" s="215"/>
      <c r="IJR8" s="64"/>
      <c r="IJS8" s="64"/>
      <c r="IKB8" s="64"/>
      <c r="IKG8" s="215"/>
      <c r="IKH8" s="64"/>
      <c r="IKI8" s="64"/>
      <c r="IKR8" s="64"/>
      <c r="IKW8" s="215"/>
      <c r="IKX8" s="64"/>
      <c r="IKY8" s="64"/>
      <c r="ILH8" s="64"/>
      <c r="ILM8" s="215"/>
      <c r="ILN8" s="64"/>
      <c r="ILO8" s="64"/>
      <c r="ILX8" s="64"/>
      <c r="IMC8" s="215"/>
      <c r="IMD8" s="64"/>
      <c r="IME8" s="64"/>
      <c r="IMN8" s="64"/>
      <c r="IMS8" s="215"/>
      <c r="IMT8" s="64"/>
      <c r="IMU8" s="64"/>
      <c r="IND8" s="64"/>
      <c r="INI8" s="215"/>
      <c r="INJ8" s="64"/>
      <c r="INK8" s="64"/>
      <c r="INT8" s="64"/>
      <c r="INY8" s="215"/>
      <c r="INZ8" s="64"/>
      <c r="IOA8" s="64"/>
      <c r="IOJ8" s="64"/>
      <c r="IOO8" s="215"/>
      <c r="IOP8" s="64"/>
      <c r="IOQ8" s="64"/>
      <c r="IOZ8" s="64"/>
      <c r="IPE8" s="215"/>
      <c r="IPF8" s="64"/>
      <c r="IPG8" s="64"/>
      <c r="IPP8" s="64"/>
      <c r="IPU8" s="215"/>
      <c r="IPV8" s="64"/>
      <c r="IPW8" s="64"/>
      <c r="IQF8" s="64"/>
      <c r="IQK8" s="215"/>
      <c r="IQL8" s="64"/>
      <c r="IQM8" s="64"/>
      <c r="IQV8" s="64"/>
      <c r="IRA8" s="215"/>
      <c r="IRB8" s="64"/>
      <c r="IRC8" s="64"/>
      <c r="IRL8" s="64"/>
      <c r="IRQ8" s="215"/>
      <c r="IRR8" s="64"/>
      <c r="IRS8" s="64"/>
      <c r="ISB8" s="64"/>
      <c r="ISG8" s="215"/>
      <c r="ISH8" s="64"/>
      <c r="ISI8" s="64"/>
      <c r="ISR8" s="64"/>
      <c r="ISW8" s="215"/>
      <c r="ISX8" s="64"/>
      <c r="ISY8" s="64"/>
      <c r="ITH8" s="64"/>
      <c r="ITM8" s="215"/>
      <c r="ITN8" s="64"/>
      <c r="ITO8" s="64"/>
      <c r="ITX8" s="64"/>
      <c r="IUC8" s="215"/>
      <c r="IUD8" s="64"/>
      <c r="IUE8" s="64"/>
      <c r="IUN8" s="64"/>
      <c r="IUS8" s="215"/>
      <c r="IUT8" s="64"/>
      <c r="IUU8" s="64"/>
      <c r="IVD8" s="64"/>
      <c r="IVI8" s="215"/>
      <c r="IVJ8" s="64"/>
      <c r="IVK8" s="64"/>
      <c r="IVT8" s="64"/>
      <c r="IVY8" s="215"/>
      <c r="IVZ8" s="64"/>
      <c r="IWA8" s="64"/>
      <c r="IWJ8" s="64"/>
      <c r="IWO8" s="215"/>
      <c r="IWP8" s="64"/>
      <c r="IWQ8" s="64"/>
      <c r="IWZ8" s="64"/>
      <c r="IXE8" s="215"/>
      <c r="IXF8" s="64"/>
      <c r="IXG8" s="64"/>
      <c r="IXP8" s="64"/>
      <c r="IXU8" s="215"/>
      <c r="IXV8" s="64"/>
      <c r="IXW8" s="64"/>
      <c r="IYF8" s="64"/>
      <c r="IYK8" s="215"/>
      <c r="IYL8" s="64"/>
      <c r="IYM8" s="64"/>
      <c r="IYV8" s="64"/>
      <c r="IZA8" s="215"/>
      <c r="IZB8" s="64"/>
      <c r="IZC8" s="64"/>
      <c r="IZL8" s="64"/>
      <c r="IZQ8" s="215"/>
      <c r="IZR8" s="64"/>
      <c r="IZS8" s="64"/>
      <c r="JAB8" s="64"/>
      <c r="JAG8" s="215"/>
      <c r="JAH8" s="64"/>
      <c r="JAI8" s="64"/>
      <c r="JAR8" s="64"/>
      <c r="JAW8" s="215"/>
      <c r="JAX8" s="64"/>
      <c r="JAY8" s="64"/>
      <c r="JBH8" s="64"/>
      <c r="JBM8" s="215"/>
      <c r="JBN8" s="64"/>
      <c r="JBO8" s="64"/>
      <c r="JBX8" s="64"/>
      <c r="JCC8" s="215"/>
      <c r="JCD8" s="64"/>
      <c r="JCE8" s="64"/>
      <c r="JCN8" s="64"/>
      <c r="JCS8" s="215"/>
      <c r="JCT8" s="64"/>
      <c r="JCU8" s="64"/>
      <c r="JDD8" s="64"/>
      <c r="JDI8" s="215"/>
      <c r="JDJ8" s="64"/>
      <c r="JDK8" s="64"/>
      <c r="JDT8" s="64"/>
      <c r="JDY8" s="215"/>
      <c r="JDZ8" s="64"/>
      <c r="JEA8" s="64"/>
      <c r="JEJ8" s="64"/>
      <c r="JEO8" s="215"/>
      <c r="JEP8" s="64"/>
      <c r="JEQ8" s="64"/>
      <c r="JEZ8" s="64"/>
      <c r="JFE8" s="215"/>
      <c r="JFF8" s="64"/>
      <c r="JFG8" s="64"/>
      <c r="JFP8" s="64"/>
      <c r="JFU8" s="215"/>
      <c r="JFV8" s="64"/>
      <c r="JFW8" s="64"/>
      <c r="JGF8" s="64"/>
      <c r="JGK8" s="215"/>
      <c r="JGL8" s="64"/>
      <c r="JGM8" s="64"/>
      <c r="JGV8" s="64"/>
      <c r="JHA8" s="215"/>
      <c r="JHB8" s="64"/>
      <c r="JHC8" s="64"/>
      <c r="JHL8" s="64"/>
      <c r="JHQ8" s="215"/>
      <c r="JHR8" s="64"/>
      <c r="JHS8" s="64"/>
      <c r="JIB8" s="64"/>
      <c r="JIG8" s="215"/>
      <c r="JIH8" s="64"/>
      <c r="JII8" s="64"/>
      <c r="JIR8" s="64"/>
      <c r="JIW8" s="215"/>
      <c r="JIX8" s="64"/>
      <c r="JIY8" s="64"/>
      <c r="JJH8" s="64"/>
      <c r="JJM8" s="215"/>
      <c r="JJN8" s="64"/>
      <c r="JJO8" s="64"/>
      <c r="JJX8" s="64"/>
      <c r="JKC8" s="215"/>
      <c r="JKD8" s="64"/>
      <c r="JKE8" s="64"/>
      <c r="JKN8" s="64"/>
      <c r="JKS8" s="215"/>
      <c r="JKT8" s="64"/>
      <c r="JKU8" s="64"/>
      <c r="JLD8" s="64"/>
      <c r="JLI8" s="215"/>
      <c r="JLJ8" s="64"/>
      <c r="JLK8" s="64"/>
      <c r="JLT8" s="64"/>
      <c r="JLY8" s="215"/>
      <c r="JLZ8" s="64"/>
      <c r="JMA8" s="64"/>
      <c r="JMJ8" s="64"/>
      <c r="JMO8" s="215"/>
      <c r="JMP8" s="64"/>
      <c r="JMQ8" s="64"/>
      <c r="JMZ8" s="64"/>
      <c r="JNE8" s="215"/>
      <c r="JNF8" s="64"/>
      <c r="JNG8" s="64"/>
      <c r="JNP8" s="64"/>
      <c r="JNU8" s="215"/>
      <c r="JNV8" s="64"/>
      <c r="JNW8" s="64"/>
      <c r="JOF8" s="64"/>
      <c r="JOK8" s="215"/>
      <c r="JOL8" s="64"/>
      <c r="JOM8" s="64"/>
      <c r="JOV8" s="64"/>
      <c r="JPA8" s="215"/>
      <c r="JPB8" s="64"/>
      <c r="JPC8" s="64"/>
      <c r="JPL8" s="64"/>
      <c r="JPQ8" s="215"/>
      <c r="JPR8" s="64"/>
      <c r="JPS8" s="64"/>
      <c r="JQB8" s="64"/>
      <c r="JQG8" s="215"/>
      <c r="JQH8" s="64"/>
      <c r="JQI8" s="64"/>
      <c r="JQR8" s="64"/>
      <c r="JQW8" s="215"/>
      <c r="JQX8" s="64"/>
      <c r="JQY8" s="64"/>
      <c r="JRH8" s="64"/>
      <c r="JRM8" s="215"/>
      <c r="JRN8" s="64"/>
      <c r="JRO8" s="64"/>
      <c r="JRX8" s="64"/>
      <c r="JSC8" s="215"/>
      <c r="JSD8" s="64"/>
      <c r="JSE8" s="64"/>
      <c r="JSN8" s="64"/>
      <c r="JSS8" s="215"/>
      <c r="JST8" s="64"/>
      <c r="JSU8" s="64"/>
      <c r="JTD8" s="64"/>
      <c r="JTI8" s="215"/>
      <c r="JTJ8" s="64"/>
      <c r="JTK8" s="64"/>
      <c r="JTT8" s="64"/>
      <c r="JTY8" s="215"/>
      <c r="JTZ8" s="64"/>
      <c r="JUA8" s="64"/>
      <c r="JUJ8" s="64"/>
      <c r="JUO8" s="215"/>
      <c r="JUP8" s="64"/>
      <c r="JUQ8" s="64"/>
      <c r="JUZ8" s="64"/>
      <c r="JVE8" s="215"/>
      <c r="JVF8" s="64"/>
      <c r="JVG8" s="64"/>
      <c r="JVP8" s="64"/>
      <c r="JVU8" s="215"/>
      <c r="JVV8" s="64"/>
      <c r="JVW8" s="64"/>
      <c r="JWF8" s="64"/>
      <c r="JWK8" s="215"/>
      <c r="JWL8" s="64"/>
      <c r="JWM8" s="64"/>
      <c r="JWV8" s="64"/>
      <c r="JXA8" s="215"/>
      <c r="JXB8" s="64"/>
      <c r="JXC8" s="64"/>
      <c r="JXL8" s="64"/>
      <c r="JXQ8" s="215"/>
      <c r="JXR8" s="64"/>
      <c r="JXS8" s="64"/>
      <c r="JYB8" s="64"/>
      <c r="JYG8" s="215"/>
      <c r="JYH8" s="64"/>
      <c r="JYI8" s="64"/>
      <c r="JYR8" s="64"/>
      <c r="JYW8" s="215"/>
      <c r="JYX8" s="64"/>
      <c r="JYY8" s="64"/>
      <c r="JZH8" s="64"/>
      <c r="JZM8" s="215"/>
      <c r="JZN8" s="64"/>
      <c r="JZO8" s="64"/>
      <c r="JZX8" s="64"/>
      <c r="KAC8" s="215"/>
      <c r="KAD8" s="64"/>
      <c r="KAE8" s="64"/>
      <c r="KAN8" s="64"/>
      <c r="KAS8" s="215"/>
      <c r="KAT8" s="64"/>
      <c r="KAU8" s="64"/>
      <c r="KBD8" s="64"/>
      <c r="KBI8" s="215"/>
      <c r="KBJ8" s="64"/>
      <c r="KBK8" s="64"/>
      <c r="KBT8" s="64"/>
      <c r="KBY8" s="215"/>
      <c r="KBZ8" s="64"/>
      <c r="KCA8" s="64"/>
      <c r="KCJ8" s="64"/>
      <c r="KCO8" s="215"/>
      <c r="KCP8" s="64"/>
      <c r="KCQ8" s="64"/>
      <c r="KCZ8" s="64"/>
      <c r="KDE8" s="215"/>
      <c r="KDF8" s="64"/>
      <c r="KDG8" s="64"/>
      <c r="KDP8" s="64"/>
      <c r="KDU8" s="215"/>
      <c r="KDV8" s="64"/>
      <c r="KDW8" s="64"/>
      <c r="KEF8" s="64"/>
      <c r="KEK8" s="215"/>
      <c r="KEL8" s="64"/>
      <c r="KEM8" s="64"/>
      <c r="KEV8" s="64"/>
      <c r="KFA8" s="215"/>
      <c r="KFB8" s="64"/>
      <c r="KFC8" s="64"/>
      <c r="KFL8" s="64"/>
      <c r="KFQ8" s="215"/>
      <c r="KFR8" s="64"/>
      <c r="KFS8" s="64"/>
      <c r="KGB8" s="64"/>
      <c r="KGG8" s="215"/>
      <c r="KGH8" s="64"/>
      <c r="KGI8" s="64"/>
      <c r="KGR8" s="64"/>
      <c r="KGW8" s="215"/>
      <c r="KGX8" s="64"/>
      <c r="KGY8" s="64"/>
      <c r="KHH8" s="64"/>
      <c r="KHM8" s="215"/>
      <c r="KHN8" s="64"/>
      <c r="KHO8" s="64"/>
      <c r="KHX8" s="64"/>
      <c r="KIC8" s="215"/>
      <c r="KID8" s="64"/>
      <c r="KIE8" s="64"/>
      <c r="KIN8" s="64"/>
      <c r="KIS8" s="215"/>
      <c r="KIT8" s="64"/>
      <c r="KIU8" s="64"/>
      <c r="KJD8" s="64"/>
      <c r="KJI8" s="215"/>
      <c r="KJJ8" s="64"/>
      <c r="KJK8" s="64"/>
      <c r="KJT8" s="64"/>
      <c r="KJY8" s="215"/>
      <c r="KJZ8" s="64"/>
      <c r="KKA8" s="64"/>
      <c r="KKJ8" s="64"/>
      <c r="KKO8" s="215"/>
      <c r="KKP8" s="64"/>
      <c r="KKQ8" s="64"/>
      <c r="KKZ8" s="64"/>
      <c r="KLE8" s="215"/>
      <c r="KLF8" s="64"/>
      <c r="KLG8" s="64"/>
      <c r="KLP8" s="64"/>
      <c r="KLU8" s="215"/>
      <c r="KLV8" s="64"/>
      <c r="KLW8" s="64"/>
      <c r="KMF8" s="64"/>
      <c r="KMK8" s="215"/>
      <c r="KML8" s="64"/>
      <c r="KMM8" s="64"/>
      <c r="KMV8" s="64"/>
      <c r="KNA8" s="215"/>
      <c r="KNB8" s="64"/>
      <c r="KNC8" s="64"/>
      <c r="KNL8" s="64"/>
      <c r="KNQ8" s="215"/>
      <c r="KNR8" s="64"/>
      <c r="KNS8" s="64"/>
      <c r="KOB8" s="64"/>
      <c r="KOG8" s="215"/>
      <c r="KOH8" s="64"/>
      <c r="KOI8" s="64"/>
      <c r="KOR8" s="64"/>
      <c r="KOW8" s="215"/>
      <c r="KOX8" s="64"/>
      <c r="KOY8" s="64"/>
      <c r="KPH8" s="64"/>
      <c r="KPM8" s="215"/>
      <c r="KPN8" s="64"/>
      <c r="KPO8" s="64"/>
      <c r="KPX8" s="64"/>
      <c r="KQC8" s="215"/>
      <c r="KQD8" s="64"/>
      <c r="KQE8" s="64"/>
      <c r="KQN8" s="64"/>
      <c r="KQS8" s="215"/>
      <c r="KQT8" s="64"/>
      <c r="KQU8" s="64"/>
      <c r="KRD8" s="64"/>
      <c r="KRI8" s="215"/>
      <c r="KRJ8" s="64"/>
      <c r="KRK8" s="64"/>
      <c r="KRT8" s="64"/>
      <c r="KRY8" s="215"/>
      <c r="KRZ8" s="64"/>
      <c r="KSA8" s="64"/>
      <c r="KSJ8" s="64"/>
      <c r="KSO8" s="215"/>
      <c r="KSP8" s="64"/>
      <c r="KSQ8" s="64"/>
      <c r="KSZ8" s="64"/>
      <c r="KTE8" s="215"/>
      <c r="KTF8" s="64"/>
      <c r="KTG8" s="64"/>
      <c r="KTP8" s="64"/>
      <c r="KTU8" s="215"/>
      <c r="KTV8" s="64"/>
      <c r="KTW8" s="64"/>
      <c r="KUF8" s="64"/>
      <c r="KUK8" s="215"/>
      <c r="KUL8" s="64"/>
      <c r="KUM8" s="64"/>
      <c r="KUV8" s="64"/>
      <c r="KVA8" s="215"/>
      <c r="KVB8" s="64"/>
      <c r="KVC8" s="64"/>
      <c r="KVL8" s="64"/>
      <c r="KVQ8" s="215"/>
      <c r="KVR8" s="64"/>
      <c r="KVS8" s="64"/>
      <c r="KWB8" s="64"/>
      <c r="KWG8" s="215"/>
      <c r="KWH8" s="64"/>
      <c r="KWI8" s="64"/>
      <c r="KWR8" s="64"/>
      <c r="KWW8" s="215"/>
      <c r="KWX8" s="64"/>
      <c r="KWY8" s="64"/>
      <c r="KXH8" s="64"/>
      <c r="KXM8" s="215"/>
      <c r="KXN8" s="64"/>
      <c r="KXO8" s="64"/>
      <c r="KXX8" s="64"/>
      <c r="KYC8" s="215"/>
      <c r="KYD8" s="64"/>
      <c r="KYE8" s="64"/>
      <c r="KYN8" s="64"/>
      <c r="KYS8" s="215"/>
      <c r="KYT8" s="64"/>
      <c r="KYU8" s="64"/>
      <c r="KZD8" s="64"/>
      <c r="KZI8" s="215"/>
      <c r="KZJ8" s="64"/>
      <c r="KZK8" s="64"/>
      <c r="KZT8" s="64"/>
      <c r="KZY8" s="215"/>
      <c r="KZZ8" s="64"/>
      <c r="LAA8" s="64"/>
      <c r="LAJ8" s="64"/>
      <c r="LAO8" s="215"/>
      <c r="LAP8" s="64"/>
      <c r="LAQ8" s="64"/>
      <c r="LAZ8" s="64"/>
      <c r="LBE8" s="215"/>
      <c r="LBF8" s="64"/>
      <c r="LBG8" s="64"/>
      <c r="LBP8" s="64"/>
      <c r="LBU8" s="215"/>
      <c r="LBV8" s="64"/>
      <c r="LBW8" s="64"/>
      <c r="LCF8" s="64"/>
      <c r="LCK8" s="215"/>
      <c r="LCL8" s="64"/>
      <c r="LCM8" s="64"/>
      <c r="LCV8" s="64"/>
      <c r="LDA8" s="215"/>
      <c r="LDB8" s="64"/>
      <c r="LDC8" s="64"/>
      <c r="LDL8" s="64"/>
      <c r="LDQ8" s="215"/>
      <c r="LDR8" s="64"/>
      <c r="LDS8" s="64"/>
      <c r="LEB8" s="64"/>
      <c r="LEG8" s="215"/>
      <c r="LEH8" s="64"/>
      <c r="LEI8" s="64"/>
      <c r="LER8" s="64"/>
      <c r="LEW8" s="215"/>
      <c r="LEX8" s="64"/>
      <c r="LEY8" s="64"/>
      <c r="LFH8" s="64"/>
      <c r="LFM8" s="215"/>
      <c r="LFN8" s="64"/>
      <c r="LFO8" s="64"/>
      <c r="LFX8" s="64"/>
      <c r="LGC8" s="215"/>
      <c r="LGD8" s="64"/>
      <c r="LGE8" s="64"/>
      <c r="LGN8" s="64"/>
      <c r="LGS8" s="215"/>
      <c r="LGT8" s="64"/>
      <c r="LGU8" s="64"/>
      <c r="LHD8" s="64"/>
      <c r="LHI8" s="215"/>
      <c r="LHJ8" s="64"/>
      <c r="LHK8" s="64"/>
      <c r="LHT8" s="64"/>
      <c r="LHY8" s="215"/>
      <c r="LHZ8" s="64"/>
      <c r="LIA8" s="64"/>
      <c r="LIJ8" s="64"/>
      <c r="LIO8" s="215"/>
      <c r="LIP8" s="64"/>
      <c r="LIQ8" s="64"/>
      <c r="LIZ8" s="64"/>
      <c r="LJE8" s="215"/>
      <c r="LJF8" s="64"/>
      <c r="LJG8" s="64"/>
      <c r="LJP8" s="64"/>
      <c r="LJU8" s="215"/>
      <c r="LJV8" s="64"/>
      <c r="LJW8" s="64"/>
      <c r="LKF8" s="64"/>
      <c r="LKK8" s="215"/>
      <c r="LKL8" s="64"/>
      <c r="LKM8" s="64"/>
      <c r="LKV8" s="64"/>
      <c r="LLA8" s="215"/>
      <c r="LLB8" s="64"/>
      <c r="LLC8" s="64"/>
      <c r="LLL8" s="64"/>
      <c r="LLQ8" s="215"/>
      <c r="LLR8" s="64"/>
      <c r="LLS8" s="64"/>
      <c r="LMB8" s="64"/>
      <c r="LMG8" s="215"/>
      <c r="LMH8" s="64"/>
      <c r="LMI8" s="64"/>
      <c r="LMR8" s="64"/>
      <c r="LMW8" s="215"/>
      <c r="LMX8" s="64"/>
      <c r="LMY8" s="64"/>
      <c r="LNH8" s="64"/>
      <c r="LNM8" s="215"/>
      <c r="LNN8" s="64"/>
      <c r="LNO8" s="64"/>
      <c r="LNX8" s="64"/>
      <c r="LOC8" s="215"/>
      <c r="LOD8" s="64"/>
      <c r="LOE8" s="64"/>
      <c r="LON8" s="64"/>
      <c r="LOS8" s="215"/>
      <c r="LOT8" s="64"/>
      <c r="LOU8" s="64"/>
      <c r="LPD8" s="64"/>
      <c r="LPI8" s="215"/>
      <c r="LPJ8" s="64"/>
      <c r="LPK8" s="64"/>
      <c r="LPT8" s="64"/>
      <c r="LPY8" s="215"/>
      <c r="LPZ8" s="64"/>
      <c r="LQA8" s="64"/>
      <c r="LQJ8" s="64"/>
      <c r="LQO8" s="215"/>
      <c r="LQP8" s="64"/>
      <c r="LQQ8" s="64"/>
      <c r="LQZ8" s="64"/>
      <c r="LRE8" s="215"/>
      <c r="LRF8" s="64"/>
      <c r="LRG8" s="64"/>
      <c r="LRP8" s="64"/>
      <c r="LRU8" s="215"/>
      <c r="LRV8" s="64"/>
      <c r="LRW8" s="64"/>
      <c r="LSF8" s="64"/>
      <c r="LSK8" s="215"/>
      <c r="LSL8" s="64"/>
      <c r="LSM8" s="64"/>
      <c r="LSV8" s="64"/>
      <c r="LTA8" s="215"/>
      <c r="LTB8" s="64"/>
      <c r="LTC8" s="64"/>
      <c r="LTL8" s="64"/>
      <c r="LTQ8" s="215"/>
      <c r="LTR8" s="64"/>
      <c r="LTS8" s="64"/>
      <c r="LUB8" s="64"/>
      <c r="LUG8" s="215"/>
      <c r="LUH8" s="64"/>
      <c r="LUI8" s="64"/>
      <c r="LUR8" s="64"/>
      <c r="LUW8" s="215"/>
      <c r="LUX8" s="64"/>
      <c r="LUY8" s="64"/>
      <c r="LVH8" s="64"/>
      <c r="LVM8" s="215"/>
      <c r="LVN8" s="64"/>
      <c r="LVO8" s="64"/>
      <c r="LVX8" s="64"/>
      <c r="LWC8" s="215"/>
      <c r="LWD8" s="64"/>
      <c r="LWE8" s="64"/>
      <c r="LWN8" s="64"/>
      <c r="LWS8" s="215"/>
      <c r="LWT8" s="64"/>
      <c r="LWU8" s="64"/>
      <c r="LXD8" s="64"/>
      <c r="LXI8" s="215"/>
      <c r="LXJ8" s="64"/>
      <c r="LXK8" s="64"/>
      <c r="LXT8" s="64"/>
      <c r="LXY8" s="215"/>
      <c r="LXZ8" s="64"/>
      <c r="LYA8" s="64"/>
      <c r="LYJ8" s="64"/>
      <c r="LYO8" s="215"/>
      <c r="LYP8" s="64"/>
      <c r="LYQ8" s="64"/>
      <c r="LYZ8" s="64"/>
      <c r="LZE8" s="215"/>
      <c r="LZF8" s="64"/>
      <c r="LZG8" s="64"/>
      <c r="LZP8" s="64"/>
      <c r="LZU8" s="215"/>
      <c r="LZV8" s="64"/>
      <c r="LZW8" s="64"/>
      <c r="MAF8" s="64"/>
      <c r="MAK8" s="215"/>
      <c r="MAL8" s="64"/>
      <c r="MAM8" s="64"/>
      <c r="MAV8" s="64"/>
      <c r="MBA8" s="215"/>
      <c r="MBB8" s="64"/>
      <c r="MBC8" s="64"/>
      <c r="MBL8" s="64"/>
      <c r="MBQ8" s="215"/>
      <c r="MBR8" s="64"/>
      <c r="MBS8" s="64"/>
      <c r="MCB8" s="64"/>
      <c r="MCG8" s="215"/>
      <c r="MCH8" s="64"/>
      <c r="MCI8" s="64"/>
      <c r="MCR8" s="64"/>
      <c r="MCW8" s="215"/>
      <c r="MCX8" s="64"/>
      <c r="MCY8" s="64"/>
      <c r="MDH8" s="64"/>
      <c r="MDM8" s="215"/>
      <c r="MDN8" s="64"/>
      <c r="MDO8" s="64"/>
      <c r="MDX8" s="64"/>
      <c r="MEC8" s="215"/>
      <c r="MED8" s="64"/>
      <c r="MEE8" s="64"/>
      <c r="MEN8" s="64"/>
      <c r="MES8" s="215"/>
      <c r="MET8" s="64"/>
      <c r="MEU8" s="64"/>
      <c r="MFD8" s="64"/>
      <c r="MFI8" s="215"/>
      <c r="MFJ8" s="64"/>
      <c r="MFK8" s="64"/>
      <c r="MFT8" s="64"/>
      <c r="MFY8" s="215"/>
      <c r="MFZ8" s="64"/>
      <c r="MGA8" s="64"/>
      <c r="MGJ8" s="64"/>
      <c r="MGO8" s="215"/>
      <c r="MGP8" s="64"/>
      <c r="MGQ8" s="64"/>
      <c r="MGZ8" s="64"/>
      <c r="MHE8" s="215"/>
      <c r="MHF8" s="64"/>
      <c r="MHG8" s="64"/>
      <c r="MHP8" s="64"/>
      <c r="MHU8" s="215"/>
      <c r="MHV8" s="64"/>
      <c r="MHW8" s="64"/>
      <c r="MIF8" s="64"/>
      <c r="MIK8" s="215"/>
      <c r="MIL8" s="64"/>
      <c r="MIM8" s="64"/>
      <c r="MIV8" s="64"/>
      <c r="MJA8" s="215"/>
      <c r="MJB8" s="64"/>
      <c r="MJC8" s="64"/>
      <c r="MJL8" s="64"/>
      <c r="MJQ8" s="215"/>
      <c r="MJR8" s="64"/>
      <c r="MJS8" s="64"/>
      <c r="MKB8" s="64"/>
      <c r="MKG8" s="215"/>
      <c r="MKH8" s="64"/>
      <c r="MKI8" s="64"/>
      <c r="MKR8" s="64"/>
      <c r="MKW8" s="215"/>
      <c r="MKX8" s="64"/>
      <c r="MKY8" s="64"/>
      <c r="MLH8" s="64"/>
      <c r="MLM8" s="215"/>
      <c r="MLN8" s="64"/>
      <c r="MLO8" s="64"/>
      <c r="MLX8" s="64"/>
      <c r="MMC8" s="215"/>
      <c r="MMD8" s="64"/>
      <c r="MME8" s="64"/>
      <c r="MMN8" s="64"/>
      <c r="MMS8" s="215"/>
      <c r="MMT8" s="64"/>
      <c r="MMU8" s="64"/>
      <c r="MND8" s="64"/>
      <c r="MNI8" s="215"/>
      <c r="MNJ8" s="64"/>
      <c r="MNK8" s="64"/>
      <c r="MNT8" s="64"/>
      <c r="MNY8" s="215"/>
      <c r="MNZ8" s="64"/>
      <c r="MOA8" s="64"/>
      <c r="MOJ8" s="64"/>
      <c r="MOO8" s="215"/>
      <c r="MOP8" s="64"/>
      <c r="MOQ8" s="64"/>
      <c r="MOZ8" s="64"/>
      <c r="MPE8" s="215"/>
      <c r="MPF8" s="64"/>
      <c r="MPG8" s="64"/>
      <c r="MPP8" s="64"/>
      <c r="MPU8" s="215"/>
      <c r="MPV8" s="64"/>
      <c r="MPW8" s="64"/>
      <c r="MQF8" s="64"/>
      <c r="MQK8" s="215"/>
      <c r="MQL8" s="64"/>
      <c r="MQM8" s="64"/>
      <c r="MQV8" s="64"/>
      <c r="MRA8" s="215"/>
      <c r="MRB8" s="64"/>
      <c r="MRC8" s="64"/>
      <c r="MRL8" s="64"/>
      <c r="MRQ8" s="215"/>
      <c r="MRR8" s="64"/>
      <c r="MRS8" s="64"/>
      <c r="MSB8" s="64"/>
      <c r="MSG8" s="215"/>
      <c r="MSH8" s="64"/>
      <c r="MSI8" s="64"/>
      <c r="MSR8" s="64"/>
      <c r="MSW8" s="215"/>
      <c r="MSX8" s="64"/>
      <c r="MSY8" s="64"/>
      <c r="MTH8" s="64"/>
      <c r="MTM8" s="215"/>
      <c r="MTN8" s="64"/>
      <c r="MTO8" s="64"/>
      <c r="MTX8" s="64"/>
      <c r="MUC8" s="215"/>
      <c r="MUD8" s="64"/>
      <c r="MUE8" s="64"/>
      <c r="MUN8" s="64"/>
      <c r="MUS8" s="215"/>
      <c r="MUT8" s="64"/>
      <c r="MUU8" s="64"/>
      <c r="MVD8" s="64"/>
      <c r="MVI8" s="215"/>
      <c r="MVJ8" s="64"/>
      <c r="MVK8" s="64"/>
      <c r="MVT8" s="64"/>
      <c r="MVY8" s="215"/>
      <c r="MVZ8" s="64"/>
      <c r="MWA8" s="64"/>
      <c r="MWJ8" s="64"/>
      <c r="MWO8" s="215"/>
      <c r="MWP8" s="64"/>
      <c r="MWQ8" s="64"/>
      <c r="MWZ8" s="64"/>
      <c r="MXE8" s="215"/>
      <c r="MXF8" s="64"/>
      <c r="MXG8" s="64"/>
      <c r="MXP8" s="64"/>
      <c r="MXU8" s="215"/>
      <c r="MXV8" s="64"/>
      <c r="MXW8" s="64"/>
      <c r="MYF8" s="64"/>
      <c r="MYK8" s="215"/>
      <c r="MYL8" s="64"/>
      <c r="MYM8" s="64"/>
      <c r="MYV8" s="64"/>
      <c r="MZA8" s="215"/>
      <c r="MZB8" s="64"/>
      <c r="MZC8" s="64"/>
      <c r="MZL8" s="64"/>
      <c r="MZQ8" s="215"/>
      <c r="MZR8" s="64"/>
      <c r="MZS8" s="64"/>
      <c r="NAB8" s="64"/>
      <c r="NAG8" s="215"/>
      <c r="NAH8" s="64"/>
      <c r="NAI8" s="64"/>
      <c r="NAR8" s="64"/>
      <c r="NAW8" s="215"/>
      <c r="NAX8" s="64"/>
      <c r="NAY8" s="64"/>
      <c r="NBH8" s="64"/>
      <c r="NBM8" s="215"/>
      <c r="NBN8" s="64"/>
      <c r="NBO8" s="64"/>
      <c r="NBX8" s="64"/>
      <c r="NCC8" s="215"/>
      <c r="NCD8" s="64"/>
      <c r="NCE8" s="64"/>
      <c r="NCN8" s="64"/>
      <c r="NCS8" s="215"/>
      <c r="NCT8" s="64"/>
      <c r="NCU8" s="64"/>
      <c r="NDD8" s="64"/>
      <c r="NDI8" s="215"/>
      <c r="NDJ8" s="64"/>
      <c r="NDK8" s="64"/>
      <c r="NDT8" s="64"/>
      <c r="NDY8" s="215"/>
      <c r="NDZ8" s="64"/>
      <c r="NEA8" s="64"/>
      <c r="NEJ8" s="64"/>
      <c r="NEO8" s="215"/>
      <c r="NEP8" s="64"/>
      <c r="NEQ8" s="64"/>
      <c r="NEZ8" s="64"/>
      <c r="NFE8" s="215"/>
      <c r="NFF8" s="64"/>
      <c r="NFG8" s="64"/>
      <c r="NFP8" s="64"/>
      <c r="NFU8" s="215"/>
      <c r="NFV8" s="64"/>
      <c r="NFW8" s="64"/>
      <c r="NGF8" s="64"/>
      <c r="NGK8" s="215"/>
      <c r="NGL8" s="64"/>
      <c r="NGM8" s="64"/>
      <c r="NGV8" s="64"/>
      <c r="NHA8" s="215"/>
      <c r="NHB8" s="64"/>
      <c r="NHC8" s="64"/>
      <c r="NHL8" s="64"/>
      <c r="NHQ8" s="215"/>
      <c r="NHR8" s="64"/>
      <c r="NHS8" s="64"/>
      <c r="NIB8" s="64"/>
      <c r="NIG8" s="215"/>
      <c r="NIH8" s="64"/>
      <c r="NII8" s="64"/>
      <c r="NIR8" s="64"/>
      <c r="NIW8" s="215"/>
      <c r="NIX8" s="64"/>
      <c r="NIY8" s="64"/>
      <c r="NJH8" s="64"/>
      <c r="NJM8" s="215"/>
      <c r="NJN8" s="64"/>
      <c r="NJO8" s="64"/>
      <c r="NJX8" s="64"/>
      <c r="NKC8" s="215"/>
      <c r="NKD8" s="64"/>
      <c r="NKE8" s="64"/>
      <c r="NKN8" s="64"/>
      <c r="NKS8" s="215"/>
      <c r="NKT8" s="64"/>
      <c r="NKU8" s="64"/>
      <c r="NLD8" s="64"/>
      <c r="NLI8" s="215"/>
      <c r="NLJ8" s="64"/>
      <c r="NLK8" s="64"/>
      <c r="NLT8" s="64"/>
      <c r="NLY8" s="215"/>
      <c r="NLZ8" s="64"/>
      <c r="NMA8" s="64"/>
      <c r="NMJ8" s="64"/>
      <c r="NMO8" s="215"/>
      <c r="NMP8" s="64"/>
      <c r="NMQ8" s="64"/>
      <c r="NMZ8" s="64"/>
      <c r="NNE8" s="215"/>
      <c r="NNF8" s="64"/>
      <c r="NNG8" s="64"/>
      <c r="NNP8" s="64"/>
      <c r="NNU8" s="215"/>
      <c r="NNV8" s="64"/>
      <c r="NNW8" s="64"/>
      <c r="NOF8" s="64"/>
      <c r="NOK8" s="215"/>
      <c r="NOL8" s="64"/>
      <c r="NOM8" s="64"/>
      <c r="NOV8" s="64"/>
      <c r="NPA8" s="215"/>
      <c r="NPB8" s="64"/>
      <c r="NPC8" s="64"/>
      <c r="NPL8" s="64"/>
      <c r="NPQ8" s="215"/>
      <c r="NPR8" s="64"/>
      <c r="NPS8" s="64"/>
      <c r="NQB8" s="64"/>
      <c r="NQG8" s="215"/>
      <c r="NQH8" s="64"/>
      <c r="NQI8" s="64"/>
      <c r="NQR8" s="64"/>
      <c r="NQW8" s="215"/>
      <c r="NQX8" s="64"/>
      <c r="NQY8" s="64"/>
      <c r="NRH8" s="64"/>
      <c r="NRM8" s="215"/>
      <c r="NRN8" s="64"/>
      <c r="NRO8" s="64"/>
      <c r="NRX8" s="64"/>
      <c r="NSC8" s="215"/>
      <c r="NSD8" s="64"/>
      <c r="NSE8" s="64"/>
      <c r="NSN8" s="64"/>
      <c r="NSS8" s="215"/>
      <c r="NST8" s="64"/>
      <c r="NSU8" s="64"/>
      <c r="NTD8" s="64"/>
      <c r="NTI8" s="215"/>
      <c r="NTJ8" s="64"/>
      <c r="NTK8" s="64"/>
      <c r="NTT8" s="64"/>
      <c r="NTY8" s="215"/>
      <c r="NTZ8" s="64"/>
      <c r="NUA8" s="64"/>
      <c r="NUJ8" s="64"/>
      <c r="NUO8" s="215"/>
      <c r="NUP8" s="64"/>
      <c r="NUQ8" s="64"/>
      <c r="NUZ8" s="64"/>
      <c r="NVE8" s="215"/>
      <c r="NVF8" s="64"/>
      <c r="NVG8" s="64"/>
      <c r="NVP8" s="64"/>
      <c r="NVU8" s="215"/>
      <c r="NVV8" s="64"/>
      <c r="NVW8" s="64"/>
      <c r="NWF8" s="64"/>
      <c r="NWK8" s="215"/>
      <c r="NWL8" s="64"/>
      <c r="NWM8" s="64"/>
      <c r="NWV8" s="64"/>
      <c r="NXA8" s="215"/>
      <c r="NXB8" s="64"/>
      <c r="NXC8" s="64"/>
      <c r="NXL8" s="64"/>
      <c r="NXQ8" s="215"/>
      <c r="NXR8" s="64"/>
      <c r="NXS8" s="64"/>
      <c r="NYB8" s="64"/>
      <c r="NYG8" s="215"/>
      <c r="NYH8" s="64"/>
      <c r="NYI8" s="64"/>
      <c r="NYR8" s="64"/>
      <c r="NYW8" s="215"/>
      <c r="NYX8" s="64"/>
      <c r="NYY8" s="64"/>
      <c r="NZH8" s="64"/>
      <c r="NZM8" s="215"/>
      <c r="NZN8" s="64"/>
      <c r="NZO8" s="64"/>
      <c r="NZX8" s="64"/>
      <c r="OAC8" s="215"/>
      <c r="OAD8" s="64"/>
      <c r="OAE8" s="64"/>
      <c r="OAN8" s="64"/>
      <c r="OAS8" s="215"/>
      <c r="OAT8" s="64"/>
      <c r="OAU8" s="64"/>
      <c r="OBD8" s="64"/>
      <c r="OBI8" s="215"/>
      <c r="OBJ8" s="64"/>
      <c r="OBK8" s="64"/>
      <c r="OBT8" s="64"/>
      <c r="OBY8" s="215"/>
      <c r="OBZ8" s="64"/>
      <c r="OCA8" s="64"/>
      <c r="OCJ8" s="64"/>
      <c r="OCO8" s="215"/>
      <c r="OCP8" s="64"/>
      <c r="OCQ8" s="64"/>
      <c r="OCZ8" s="64"/>
      <c r="ODE8" s="215"/>
      <c r="ODF8" s="64"/>
      <c r="ODG8" s="64"/>
      <c r="ODP8" s="64"/>
      <c r="ODU8" s="215"/>
      <c r="ODV8" s="64"/>
      <c r="ODW8" s="64"/>
      <c r="OEF8" s="64"/>
      <c r="OEK8" s="215"/>
      <c r="OEL8" s="64"/>
      <c r="OEM8" s="64"/>
      <c r="OEV8" s="64"/>
      <c r="OFA8" s="215"/>
      <c r="OFB8" s="64"/>
      <c r="OFC8" s="64"/>
      <c r="OFL8" s="64"/>
      <c r="OFQ8" s="215"/>
      <c r="OFR8" s="64"/>
      <c r="OFS8" s="64"/>
      <c r="OGB8" s="64"/>
      <c r="OGG8" s="215"/>
      <c r="OGH8" s="64"/>
      <c r="OGI8" s="64"/>
      <c r="OGR8" s="64"/>
      <c r="OGW8" s="215"/>
      <c r="OGX8" s="64"/>
      <c r="OGY8" s="64"/>
      <c r="OHH8" s="64"/>
      <c r="OHM8" s="215"/>
      <c r="OHN8" s="64"/>
      <c r="OHO8" s="64"/>
      <c r="OHX8" s="64"/>
      <c r="OIC8" s="215"/>
      <c r="OID8" s="64"/>
      <c r="OIE8" s="64"/>
      <c r="OIN8" s="64"/>
      <c r="OIS8" s="215"/>
      <c r="OIT8" s="64"/>
      <c r="OIU8" s="64"/>
      <c r="OJD8" s="64"/>
      <c r="OJI8" s="215"/>
      <c r="OJJ8" s="64"/>
      <c r="OJK8" s="64"/>
      <c r="OJT8" s="64"/>
      <c r="OJY8" s="215"/>
      <c r="OJZ8" s="64"/>
      <c r="OKA8" s="64"/>
      <c r="OKJ8" s="64"/>
      <c r="OKO8" s="215"/>
      <c r="OKP8" s="64"/>
      <c r="OKQ8" s="64"/>
      <c r="OKZ8" s="64"/>
      <c r="OLE8" s="215"/>
      <c r="OLF8" s="64"/>
      <c r="OLG8" s="64"/>
      <c r="OLP8" s="64"/>
      <c r="OLU8" s="215"/>
      <c r="OLV8" s="64"/>
      <c r="OLW8" s="64"/>
      <c r="OMF8" s="64"/>
      <c r="OMK8" s="215"/>
      <c r="OML8" s="64"/>
      <c r="OMM8" s="64"/>
      <c r="OMV8" s="64"/>
      <c r="ONA8" s="215"/>
      <c r="ONB8" s="64"/>
      <c r="ONC8" s="64"/>
      <c r="ONL8" s="64"/>
      <c r="ONQ8" s="215"/>
      <c r="ONR8" s="64"/>
      <c r="ONS8" s="64"/>
      <c r="OOB8" s="64"/>
      <c r="OOG8" s="215"/>
      <c r="OOH8" s="64"/>
      <c r="OOI8" s="64"/>
      <c r="OOR8" s="64"/>
      <c r="OOW8" s="215"/>
      <c r="OOX8" s="64"/>
      <c r="OOY8" s="64"/>
      <c r="OPH8" s="64"/>
      <c r="OPM8" s="215"/>
      <c r="OPN8" s="64"/>
      <c r="OPO8" s="64"/>
      <c r="OPX8" s="64"/>
      <c r="OQC8" s="215"/>
      <c r="OQD8" s="64"/>
      <c r="OQE8" s="64"/>
      <c r="OQN8" s="64"/>
      <c r="OQS8" s="215"/>
      <c r="OQT8" s="64"/>
      <c r="OQU8" s="64"/>
      <c r="ORD8" s="64"/>
      <c r="ORI8" s="215"/>
      <c r="ORJ8" s="64"/>
      <c r="ORK8" s="64"/>
      <c r="ORT8" s="64"/>
      <c r="ORY8" s="215"/>
      <c r="ORZ8" s="64"/>
      <c r="OSA8" s="64"/>
      <c r="OSJ8" s="64"/>
      <c r="OSO8" s="215"/>
      <c r="OSP8" s="64"/>
      <c r="OSQ8" s="64"/>
      <c r="OSZ8" s="64"/>
      <c r="OTE8" s="215"/>
      <c r="OTF8" s="64"/>
      <c r="OTG8" s="64"/>
      <c r="OTP8" s="64"/>
      <c r="OTU8" s="215"/>
      <c r="OTV8" s="64"/>
      <c r="OTW8" s="64"/>
      <c r="OUF8" s="64"/>
      <c r="OUK8" s="215"/>
      <c r="OUL8" s="64"/>
      <c r="OUM8" s="64"/>
      <c r="OUV8" s="64"/>
      <c r="OVA8" s="215"/>
      <c r="OVB8" s="64"/>
      <c r="OVC8" s="64"/>
      <c r="OVL8" s="64"/>
      <c r="OVQ8" s="215"/>
      <c r="OVR8" s="64"/>
      <c r="OVS8" s="64"/>
      <c r="OWB8" s="64"/>
      <c r="OWG8" s="215"/>
      <c r="OWH8" s="64"/>
      <c r="OWI8" s="64"/>
      <c r="OWR8" s="64"/>
      <c r="OWW8" s="215"/>
      <c r="OWX8" s="64"/>
      <c r="OWY8" s="64"/>
      <c r="OXH8" s="64"/>
      <c r="OXM8" s="215"/>
      <c r="OXN8" s="64"/>
      <c r="OXO8" s="64"/>
      <c r="OXX8" s="64"/>
      <c r="OYC8" s="215"/>
      <c r="OYD8" s="64"/>
      <c r="OYE8" s="64"/>
      <c r="OYN8" s="64"/>
      <c r="OYS8" s="215"/>
      <c r="OYT8" s="64"/>
      <c r="OYU8" s="64"/>
      <c r="OZD8" s="64"/>
      <c r="OZI8" s="215"/>
      <c r="OZJ8" s="64"/>
      <c r="OZK8" s="64"/>
      <c r="OZT8" s="64"/>
      <c r="OZY8" s="215"/>
      <c r="OZZ8" s="64"/>
      <c r="PAA8" s="64"/>
      <c r="PAJ8" s="64"/>
      <c r="PAO8" s="215"/>
      <c r="PAP8" s="64"/>
      <c r="PAQ8" s="64"/>
      <c r="PAZ8" s="64"/>
      <c r="PBE8" s="215"/>
      <c r="PBF8" s="64"/>
      <c r="PBG8" s="64"/>
      <c r="PBP8" s="64"/>
      <c r="PBU8" s="215"/>
      <c r="PBV8" s="64"/>
      <c r="PBW8" s="64"/>
      <c r="PCF8" s="64"/>
      <c r="PCK8" s="215"/>
      <c r="PCL8" s="64"/>
      <c r="PCM8" s="64"/>
      <c r="PCV8" s="64"/>
      <c r="PDA8" s="215"/>
      <c r="PDB8" s="64"/>
      <c r="PDC8" s="64"/>
      <c r="PDL8" s="64"/>
      <c r="PDQ8" s="215"/>
      <c r="PDR8" s="64"/>
      <c r="PDS8" s="64"/>
      <c r="PEB8" s="64"/>
      <c r="PEG8" s="215"/>
      <c r="PEH8" s="64"/>
      <c r="PEI8" s="64"/>
      <c r="PER8" s="64"/>
      <c r="PEW8" s="215"/>
      <c r="PEX8" s="64"/>
      <c r="PEY8" s="64"/>
      <c r="PFH8" s="64"/>
      <c r="PFM8" s="215"/>
      <c r="PFN8" s="64"/>
      <c r="PFO8" s="64"/>
      <c r="PFX8" s="64"/>
      <c r="PGC8" s="215"/>
      <c r="PGD8" s="64"/>
      <c r="PGE8" s="64"/>
      <c r="PGN8" s="64"/>
      <c r="PGS8" s="215"/>
      <c r="PGT8" s="64"/>
      <c r="PGU8" s="64"/>
      <c r="PHD8" s="64"/>
      <c r="PHI8" s="215"/>
      <c r="PHJ8" s="64"/>
      <c r="PHK8" s="64"/>
      <c r="PHT8" s="64"/>
      <c r="PHY8" s="215"/>
      <c r="PHZ8" s="64"/>
      <c r="PIA8" s="64"/>
      <c r="PIJ8" s="64"/>
      <c r="PIO8" s="215"/>
      <c r="PIP8" s="64"/>
      <c r="PIQ8" s="64"/>
      <c r="PIZ8" s="64"/>
      <c r="PJE8" s="215"/>
      <c r="PJF8" s="64"/>
      <c r="PJG8" s="64"/>
      <c r="PJP8" s="64"/>
      <c r="PJU8" s="215"/>
      <c r="PJV8" s="64"/>
      <c r="PJW8" s="64"/>
      <c r="PKF8" s="64"/>
      <c r="PKK8" s="215"/>
      <c r="PKL8" s="64"/>
      <c r="PKM8" s="64"/>
      <c r="PKV8" s="64"/>
      <c r="PLA8" s="215"/>
      <c r="PLB8" s="64"/>
      <c r="PLC8" s="64"/>
      <c r="PLL8" s="64"/>
      <c r="PLQ8" s="215"/>
      <c r="PLR8" s="64"/>
      <c r="PLS8" s="64"/>
      <c r="PMB8" s="64"/>
      <c r="PMG8" s="215"/>
      <c r="PMH8" s="64"/>
      <c r="PMI8" s="64"/>
      <c r="PMR8" s="64"/>
      <c r="PMW8" s="215"/>
      <c r="PMX8" s="64"/>
      <c r="PMY8" s="64"/>
      <c r="PNH8" s="64"/>
      <c r="PNM8" s="215"/>
      <c r="PNN8" s="64"/>
      <c r="PNO8" s="64"/>
      <c r="PNX8" s="64"/>
      <c r="POC8" s="215"/>
      <c r="POD8" s="64"/>
      <c r="POE8" s="64"/>
      <c r="PON8" s="64"/>
      <c r="POS8" s="215"/>
      <c r="POT8" s="64"/>
      <c r="POU8" s="64"/>
      <c r="PPD8" s="64"/>
      <c r="PPI8" s="215"/>
      <c r="PPJ8" s="64"/>
      <c r="PPK8" s="64"/>
      <c r="PPT8" s="64"/>
      <c r="PPY8" s="215"/>
      <c r="PPZ8" s="64"/>
      <c r="PQA8" s="64"/>
      <c r="PQJ8" s="64"/>
      <c r="PQO8" s="215"/>
      <c r="PQP8" s="64"/>
      <c r="PQQ8" s="64"/>
      <c r="PQZ8" s="64"/>
      <c r="PRE8" s="215"/>
      <c r="PRF8" s="64"/>
      <c r="PRG8" s="64"/>
      <c r="PRP8" s="64"/>
      <c r="PRU8" s="215"/>
      <c r="PRV8" s="64"/>
      <c r="PRW8" s="64"/>
      <c r="PSF8" s="64"/>
      <c r="PSK8" s="215"/>
      <c r="PSL8" s="64"/>
      <c r="PSM8" s="64"/>
      <c r="PSV8" s="64"/>
      <c r="PTA8" s="215"/>
      <c r="PTB8" s="64"/>
      <c r="PTC8" s="64"/>
      <c r="PTL8" s="64"/>
      <c r="PTQ8" s="215"/>
      <c r="PTR8" s="64"/>
      <c r="PTS8" s="64"/>
      <c r="PUB8" s="64"/>
      <c r="PUG8" s="215"/>
      <c r="PUH8" s="64"/>
      <c r="PUI8" s="64"/>
      <c r="PUR8" s="64"/>
      <c r="PUW8" s="215"/>
      <c r="PUX8" s="64"/>
      <c r="PUY8" s="64"/>
      <c r="PVH8" s="64"/>
      <c r="PVM8" s="215"/>
      <c r="PVN8" s="64"/>
      <c r="PVO8" s="64"/>
      <c r="PVX8" s="64"/>
      <c r="PWC8" s="215"/>
      <c r="PWD8" s="64"/>
      <c r="PWE8" s="64"/>
      <c r="PWN8" s="64"/>
      <c r="PWS8" s="215"/>
      <c r="PWT8" s="64"/>
      <c r="PWU8" s="64"/>
      <c r="PXD8" s="64"/>
      <c r="PXI8" s="215"/>
      <c r="PXJ8" s="64"/>
      <c r="PXK8" s="64"/>
      <c r="PXT8" s="64"/>
      <c r="PXY8" s="215"/>
      <c r="PXZ8" s="64"/>
      <c r="PYA8" s="64"/>
      <c r="PYJ8" s="64"/>
      <c r="PYO8" s="215"/>
      <c r="PYP8" s="64"/>
      <c r="PYQ8" s="64"/>
      <c r="PYZ8" s="64"/>
      <c r="PZE8" s="215"/>
      <c r="PZF8" s="64"/>
      <c r="PZG8" s="64"/>
      <c r="PZP8" s="64"/>
      <c r="PZU8" s="215"/>
      <c r="PZV8" s="64"/>
      <c r="PZW8" s="64"/>
      <c r="QAF8" s="64"/>
      <c r="QAK8" s="215"/>
      <c r="QAL8" s="64"/>
      <c r="QAM8" s="64"/>
      <c r="QAV8" s="64"/>
      <c r="QBA8" s="215"/>
      <c r="QBB8" s="64"/>
      <c r="QBC8" s="64"/>
      <c r="QBL8" s="64"/>
      <c r="QBQ8" s="215"/>
      <c r="QBR8" s="64"/>
      <c r="QBS8" s="64"/>
      <c r="QCB8" s="64"/>
      <c r="QCG8" s="215"/>
      <c r="QCH8" s="64"/>
      <c r="QCI8" s="64"/>
      <c r="QCR8" s="64"/>
      <c r="QCW8" s="215"/>
      <c r="QCX8" s="64"/>
      <c r="QCY8" s="64"/>
      <c r="QDH8" s="64"/>
      <c r="QDM8" s="215"/>
      <c r="QDN8" s="64"/>
      <c r="QDO8" s="64"/>
      <c r="QDX8" s="64"/>
      <c r="QEC8" s="215"/>
      <c r="QED8" s="64"/>
      <c r="QEE8" s="64"/>
      <c r="QEN8" s="64"/>
      <c r="QES8" s="215"/>
      <c r="QET8" s="64"/>
      <c r="QEU8" s="64"/>
      <c r="QFD8" s="64"/>
      <c r="QFI8" s="215"/>
      <c r="QFJ8" s="64"/>
      <c r="QFK8" s="64"/>
      <c r="QFT8" s="64"/>
      <c r="QFY8" s="215"/>
      <c r="QFZ8" s="64"/>
      <c r="QGA8" s="64"/>
      <c r="QGJ8" s="64"/>
      <c r="QGO8" s="215"/>
      <c r="QGP8" s="64"/>
      <c r="QGQ8" s="64"/>
      <c r="QGZ8" s="64"/>
      <c r="QHE8" s="215"/>
      <c r="QHF8" s="64"/>
      <c r="QHG8" s="64"/>
      <c r="QHP8" s="64"/>
      <c r="QHU8" s="215"/>
      <c r="QHV8" s="64"/>
      <c r="QHW8" s="64"/>
      <c r="QIF8" s="64"/>
      <c r="QIK8" s="215"/>
      <c r="QIL8" s="64"/>
      <c r="QIM8" s="64"/>
      <c r="QIV8" s="64"/>
      <c r="QJA8" s="215"/>
      <c r="QJB8" s="64"/>
      <c r="QJC8" s="64"/>
      <c r="QJL8" s="64"/>
      <c r="QJQ8" s="215"/>
      <c r="QJR8" s="64"/>
      <c r="QJS8" s="64"/>
      <c r="QKB8" s="64"/>
      <c r="QKG8" s="215"/>
      <c r="QKH8" s="64"/>
      <c r="QKI8" s="64"/>
      <c r="QKR8" s="64"/>
      <c r="QKW8" s="215"/>
      <c r="QKX8" s="64"/>
      <c r="QKY8" s="64"/>
      <c r="QLH8" s="64"/>
      <c r="QLM8" s="215"/>
      <c r="QLN8" s="64"/>
      <c r="QLO8" s="64"/>
      <c r="QLX8" s="64"/>
      <c r="QMC8" s="215"/>
      <c r="QMD8" s="64"/>
      <c r="QME8" s="64"/>
      <c r="QMN8" s="64"/>
      <c r="QMS8" s="215"/>
      <c r="QMT8" s="64"/>
      <c r="QMU8" s="64"/>
      <c r="QND8" s="64"/>
      <c r="QNI8" s="215"/>
      <c r="QNJ8" s="64"/>
      <c r="QNK8" s="64"/>
      <c r="QNT8" s="64"/>
      <c r="QNY8" s="215"/>
      <c r="QNZ8" s="64"/>
      <c r="QOA8" s="64"/>
      <c r="QOJ8" s="64"/>
      <c r="QOO8" s="215"/>
      <c r="QOP8" s="64"/>
      <c r="QOQ8" s="64"/>
      <c r="QOZ8" s="64"/>
      <c r="QPE8" s="215"/>
      <c r="QPF8" s="64"/>
      <c r="QPG8" s="64"/>
      <c r="QPP8" s="64"/>
      <c r="QPU8" s="215"/>
      <c r="QPV8" s="64"/>
      <c r="QPW8" s="64"/>
      <c r="QQF8" s="64"/>
      <c r="QQK8" s="215"/>
      <c r="QQL8" s="64"/>
      <c r="QQM8" s="64"/>
      <c r="QQV8" s="64"/>
      <c r="QRA8" s="215"/>
      <c r="QRB8" s="64"/>
      <c r="QRC8" s="64"/>
      <c r="QRL8" s="64"/>
      <c r="QRQ8" s="215"/>
      <c r="QRR8" s="64"/>
      <c r="QRS8" s="64"/>
      <c r="QSB8" s="64"/>
      <c r="QSG8" s="215"/>
      <c r="QSH8" s="64"/>
      <c r="QSI8" s="64"/>
      <c r="QSR8" s="64"/>
      <c r="QSW8" s="215"/>
      <c r="QSX8" s="64"/>
      <c r="QSY8" s="64"/>
      <c r="QTH8" s="64"/>
      <c r="QTM8" s="215"/>
      <c r="QTN8" s="64"/>
      <c r="QTO8" s="64"/>
      <c r="QTX8" s="64"/>
      <c r="QUC8" s="215"/>
      <c r="QUD8" s="64"/>
      <c r="QUE8" s="64"/>
      <c r="QUN8" s="64"/>
      <c r="QUS8" s="215"/>
      <c r="QUT8" s="64"/>
      <c r="QUU8" s="64"/>
      <c r="QVD8" s="64"/>
      <c r="QVI8" s="215"/>
      <c r="QVJ8" s="64"/>
      <c r="QVK8" s="64"/>
      <c r="QVT8" s="64"/>
      <c r="QVY8" s="215"/>
      <c r="QVZ8" s="64"/>
      <c r="QWA8" s="64"/>
      <c r="QWJ8" s="64"/>
      <c r="QWO8" s="215"/>
      <c r="QWP8" s="64"/>
      <c r="QWQ8" s="64"/>
      <c r="QWZ8" s="64"/>
      <c r="QXE8" s="215"/>
      <c r="QXF8" s="64"/>
      <c r="QXG8" s="64"/>
      <c r="QXP8" s="64"/>
      <c r="QXU8" s="215"/>
      <c r="QXV8" s="64"/>
      <c r="QXW8" s="64"/>
      <c r="QYF8" s="64"/>
      <c r="QYK8" s="215"/>
      <c r="QYL8" s="64"/>
      <c r="QYM8" s="64"/>
      <c r="QYV8" s="64"/>
      <c r="QZA8" s="215"/>
      <c r="QZB8" s="64"/>
      <c r="QZC8" s="64"/>
      <c r="QZL8" s="64"/>
      <c r="QZQ8" s="215"/>
      <c r="QZR8" s="64"/>
      <c r="QZS8" s="64"/>
      <c r="RAB8" s="64"/>
      <c r="RAG8" s="215"/>
      <c r="RAH8" s="64"/>
      <c r="RAI8" s="64"/>
      <c r="RAR8" s="64"/>
      <c r="RAW8" s="215"/>
      <c r="RAX8" s="64"/>
      <c r="RAY8" s="64"/>
      <c r="RBH8" s="64"/>
      <c r="RBM8" s="215"/>
      <c r="RBN8" s="64"/>
      <c r="RBO8" s="64"/>
      <c r="RBX8" s="64"/>
      <c r="RCC8" s="215"/>
      <c r="RCD8" s="64"/>
      <c r="RCE8" s="64"/>
      <c r="RCN8" s="64"/>
      <c r="RCS8" s="215"/>
      <c r="RCT8" s="64"/>
      <c r="RCU8" s="64"/>
      <c r="RDD8" s="64"/>
      <c r="RDI8" s="215"/>
      <c r="RDJ8" s="64"/>
      <c r="RDK8" s="64"/>
      <c r="RDT8" s="64"/>
      <c r="RDY8" s="215"/>
      <c r="RDZ8" s="64"/>
      <c r="REA8" s="64"/>
      <c r="REJ8" s="64"/>
      <c r="REO8" s="215"/>
      <c r="REP8" s="64"/>
      <c r="REQ8" s="64"/>
      <c r="REZ8" s="64"/>
      <c r="RFE8" s="215"/>
      <c r="RFF8" s="64"/>
      <c r="RFG8" s="64"/>
      <c r="RFP8" s="64"/>
      <c r="RFU8" s="215"/>
      <c r="RFV8" s="64"/>
      <c r="RFW8" s="64"/>
      <c r="RGF8" s="64"/>
      <c r="RGK8" s="215"/>
      <c r="RGL8" s="64"/>
      <c r="RGM8" s="64"/>
      <c r="RGV8" s="64"/>
      <c r="RHA8" s="215"/>
      <c r="RHB8" s="64"/>
      <c r="RHC8" s="64"/>
      <c r="RHL8" s="64"/>
      <c r="RHQ8" s="215"/>
      <c r="RHR8" s="64"/>
      <c r="RHS8" s="64"/>
      <c r="RIB8" s="64"/>
      <c r="RIG8" s="215"/>
      <c r="RIH8" s="64"/>
      <c r="RII8" s="64"/>
      <c r="RIR8" s="64"/>
      <c r="RIW8" s="215"/>
      <c r="RIX8" s="64"/>
      <c r="RIY8" s="64"/>
      <c r="RJH8" s="64"/>
      <c r="RJM8" s="215"/>
      <c r="RJN8" s="64"/>
      <c r="RJO8" s="64"/>
      <c r="RJX8" s="64"/>
      <c r="RKC8" s="215"/>
      <c r="RKD8" s="64"/>
      <c r="RKE8" s="64"/>
      <c r="RKN8" s="64"/>
      <c r="RKS8" s="215"/>
      <c r="RKT8" s="64"/>
      <c r="RKU8" s="64"/>
      <c r="RLD8" s="64"/>
      <c r="RLI8" s="215"/>
      <c r="RLJ8" s="64"/>
      <c r="RLK8" s="64"/>
      <c r="RLT8" s="64"/>
      <c r="RLY8" s="215"/>
      <c r="RLZ8" s="64"/>
      <c r="RMA8" s="64"/>
      <c r="RMJ8" s="64"/>
      <c r="RMO8" s="215"/>
      <c r="RMP8" s="64"/>
      <c r="RMQ8" s="64"/>
      <c r="RMZ8" s="64"/>
      <c r="RNE8" s="215"/>
      <c r="RNF8" s="64"/>
      <c r="RNG8" s="64"/>
      <c r="RNP8" s="64"/>
      <c r="RNU8" s="215"/>
      <c r="RNV8" s="64"/>
      <c r="RNW8" s="64"/>
      <c r="ROF8" s="64"/>
      <c r="ROK8" s="215"/>
      <c r="ROL8" s="64"/>
      <c r="ROM8" s="64"/>
      <c r="ROV8" s="64"/>
      <c r="RPA8" s="215"/>
      <c r="RPB8" s="64"/>
      <c r="RPC8" s="64"/>
      <c r="RPL8" s="64"/>
      <c r="RPQ8" s="215"/>
      <c r="RPR8" s="64"/>
      <c r="RPS8" s="64"/>
      <c r="RQB8" s="64"/>
      <c r="RQG8" s="215"/>
      <c r="RQH8" s="64"/>
      <c r="RQI8" s="64"/>
      <c r="RQR8" s="64"/>
      <c r="RQW8" s="215"/>
      <c r="RQX8" s="64"/>
      <c r="RQY8" s="64"/>
      <c r="RRH8" s="64"/>
      <c r="RRM8" s="215"/>
      <c r="RRN8" s="64"/>
      <c r="RRO8" s="64"/>
      <c r="RRX8" s="64"/>
      <c r="RSC8" s="215"/>
      <c r="RSD8" s="64"/>
      <c r="RSE8" s="64"/>
      <c r="RSN8" s="64"/>
      <c r="RSS8" s="215"/>
      <c r="RST8" s="64"/>
      <c r="RSU8" s="64"/>
      <c r="RTD8" s="64"/>
      <c r="RTI8" s="215"/>
      <c r="RTJ8" s="64"/>
      <c r="RTK8" s="64"/>
      <c r="RTT8" s="64"/>
      <c r="RTY8" s="215"/>
      <c r="RTZ8" s="64"/>
      <c r="RUA8" s="64"/>
      <c r="RUJ8" s="64"/>
      <c r="RUO8" s="215"/>
      <c r="RUP8" s="64"/>
      <c r="RUQ8" s="64"/>
      <c r="RUZ8" s="64"/>
      <c r="RVE8" s="215"/>
      <c r="RVF8" s="64"/>
      <c r="RVG8" s="64"/>
      <c r="RVP8" s="64"/>
      <c r="RVU8" s="215"/>
      <c r="RVV8" s="64"/>
      <c r="RVW8" s="64"/>
      <c r="RWF8" s="64"/>
      <c r="RWK8" s="215"/>
      <c r="RWL8" s="64"/>
      <c r="RWM8" s="64"/>
      <c r="RWV8" s="64"/>
      <c r="RXA8" s="215"/>
      <c r="RXB8" s="64"/>
      <c r="RXC8" s="64"/>
      <c r="RXL8" s="64"/>
      <c r="RXQ8" s="215"/>
      <c r="RXR8" s="64"/>
      <c r="RXS8" s="64"/>
      <c r="RYB8" s="64"/>
      <c r="RYG8" s="215"/>
      <c r="RYH8" s="64"/>
      <c r="RYI8" s="64"/>
      <c r="RYR8" s="64"/>
      <c r="RYW8" s="215"/>
      <c r="RYX8" s="64"/>
      <c r="RYY8" s="64"/>
      <c r="RZH8" s="64"/>
      <c r="RZM8" s="215"/>
      <c r="RZN8" s="64"/>
      <c r="RZO8" s="64"/>
      <c r="RZX8" s="64"/>
      <c r="SAC8" s="215"/>
      <c r="SAD8" s="64"/>
      <c r="SAE8" s="64"/>
      <c r="SAN8" s="64"/>
      <c r="SAS8" s="215"/>
      <c r="SAT8" s="64"/>
      <c r="SAU8" s="64"/>
      <c r="SBD8" s="64"/>
      <c r="SBI8" s="215"/>
      <c r="SBJ8" s="64"/>
      <c r="SBK8" s="64"/>
      <c r="SBT8" s="64"/>
      <c r="SBY8" s="215"/>
      <c r="SBZ8" s="64"/>
      <c r="SCA8" s="64"/>
      <c r="SCJ8" s="64"/>
      <c r="SCO8" s="215"/>
      <c r="SCP8" s="64"/>
      <c r="SCQ8" s="64"/>
      <c r="SCZ8" s="64"/>
      <c r="SDE8" s="215"/>
      <c r="SDF8" s="64"/>
      <c r="SDG8" s="64"/>
      <c r="SDP8" s="64"/>
      <c r="SDU8" s="215"/>
      <c r="SDV8" s="64"/>
      <c r="SDW8" s="64"/>
      <c r="SEF8" s="64"/>
      <c r="SEK8" s="215"/>
      <c r="SEL8" s="64"/>
      <c r="SEM8" s="64"/>
      <c r="SEV8" s="64"/>
      <c r="SFA8" s="215"/>
      <c r="SFB8" s="64"/>
      <c r="SFC8" s="64"/>
      <c r="SFL8" s="64"/>
      <c r="SFQ8" s="215"/>
      <c r="SFR8" s="64"/>
      <c r="SFS8" s="64"/>
      <c r="SGB8" s="64"/>
      <c r="SGG8" s="215"/>
      <c r="SGH8" s="64"/>
      <c r="SGI8" s="64"/>
      <c r="SGR8" s="64"/>
      <c r="SGW8" s="215"/>
      <c r="SGX8" s="64"/>
      <c r="SGY8" s="64"/>
      <c r="SHH8" s="64"/>
      <c r="SHM8" s="215"/>
      <c r="SHN8" s="64"/>
      <c r="SHO8" s="64"/>
      <c r="SHX8" s="64"/>
      <c r="SIC8" s="215"/>
      <c r="SID8" s="64"/>
      <c r="SIE8" s="64"/>
      <c r="SIN8" s="64"/>
      <c r="SIS8" s="215"/>
      <c r="SIT8" s="64"/>
      <c r="SIU8" s="64"/>
      <c r="SJD8" s="64"/>
      <c r="SJI8" s="215"/>
      <c r="SJJ8" s="64"/>
      <c r="SJK8" s="64"/>
      <c r="SJT8" s="64"/>
      <c r="SJY8" s="215"/>
      <c r="SJZ8" s="64"/>
      <c r="SKA8" s="64"/>
      <c r="SKJ8" s="64"/>
      <c r="SKO8" s="215"/>
      <c r="SKP8" s="64"/>
      <c r="SKQ8" s="64"/>
      <c r="SKZ8" s="64"/>
      <c r="SLE8" s="215"/>
      <c r="SLF8" s="64"/>
      <c r="SLG8" s="64"/>
      <c r="SLP8" s="64"/>
      <c r="SLU8" s="215"/>
      <c r="SLV8" s="64"/>
      <c r="SLW8" s="64"/>
      <c r="SMF8" s="64"/>
      <c r="SMK8" s="215"/>
      <c r="SML8" s="64"/>
      <c r="SMM8" s="64"/>
      <c r="SMV8" s="64"/>
      <c r="SNA8" s="215"/>
      <c r="SNB8" s="64"/>
      <c r="SNC8" s="64"/>
      <c r="SNL8" s="64"/>
      <c r="SNQ8" s="215"/>
      <c r="SNR8" s="64"/>
      <c r="SNS8" s="64"/>
      <c r="SOB8" s="64"/>
      <c r="SOG8" s="215"/>
      <c r="SOH8" s="64"/>
      <c r="SOI8" s="64"/>
      <c r="SOR8" s="64"/>
      <c r="SOW8" s="215"/>
      <c r="SOX8" s="64"/>
      <c r="SOY8" s="64"/>
      <c r="SPH8" s="64"/>
      <c r="SPM8" s="215"/>
      <c r="SPN8" s="64"/>
      <c r="SPO8" s="64"/>
      <c r="SPX8" s="64"/>
      <c r="SQC8" s="215"/>
      <c r="SQD8" s="64"/>
      <c r="SQE8" s="64"/>
      <c r="SQN8" s="64"/>
      <c r="SQS8" s="215"/>
      <c r="SQT8" s="64"/>
      <c r="SQU8" s="64"/>
      <c r="SRD8" s="64"/>
      <c r="SRI8" s="215"/>
      <c r="SRJ8" s="64"/>
      <c r="SRK8" s="64"/>
      <c r="SRT8" s="64"/>
      <c r="SRY8" s="215"/>
      <c r="SRZ8" s="64"/>
      <c r="SSA8" s="64"/>
      <c r="SSJ8" s="64"/>
      <c r="SSO8" s="215"/>
      <c r="SSP8" s="64"/>
      <c r="SSQ8" s="64"/>
      <c r="SSZ8" s="64"/>
      <c r="STE8" s="215"/>
      <c r="STF8" s="64"/>
      <c r="STG8" s="64"/>
      <c r="STP8" s="64"/>
      <c r="STU8" s="215"/>
      <c r="STV8" s="64"/>
      <c r="STW8" s="64"/>
      <c r="SUF8" s="64"/>
      <c r="SUK8" s="215"/>
      <c r="SUL8" s="64"/>
      <c r="SUM8" s="64"/>
      <c r="SUV8" s="64"/>
      <c r="SVA8" s="215"/>
      <c r="SVB8" s="64"/>
      <c r="SVC8" s="64"/>
      <c r="SVL8" s="64"/>
      <c r="SVQ8" s="215"/>
      <c r="SVR8" s="64"/>
      <c r="SVS8" s="64"/>
      <c r="SWB8" s="64"/>
      <c r="SWG8" s="215"/>
      <c r="SWH8" s="64"/>
      <c r="SWI8" s="64"/>
      <c r="SWR8" s="64"/>
      <c r="SWW8" s="215"/>
      <c r="SWX8" s="64"/>
      <c r="SWY8" s="64"/>
      <c r="SXH8" s="64"/>
      <c r="SXM8" s="215"/>
      <c r="SXN8" s="64"/>
      <c r="SXO8" s="64"/>
      <c r="SXX8" s="64"/>
      <c r="SYC8" s="215"/>
      <c r="SYD8" s="64"/>
      <c r="SYE8" s="64"/>
      <c r="SYN8" s="64"/>
      <c r="SYS8" s="215"/>
      <c r="SYT8" s="64"/>
      <c r="SYU8" s="64"/>
      <c r="SZD8" s="64"/>
      <c r="SZI8" s="215"/>
      <c r="SZJ8" s="64"/>
      <c r="SZK8" s="64"/>
      <c r="SZT8" s="64"/>
      <c r="SZY8" s="215"/>
      <c r="SZZ8" s="64"/>
      <c r="TAA8" s="64"/>
      <c r="TAJ8" s="64"/>
      <c r="TAO8" s="215"/>
      <c r="TAP8" s="64"/>
      <c r="TAQ8" s="64"/>
      <c r="TAZ8" s="64"/>
      <c r="TBE8" s="215"/>
      <c r="TBF8" s="64"/>
      <c r="TBG8" s="64"/>
      <c r="TBP8" s="64"/>
      <c r="TBU8" s="215"/>
      <c r="TBV8" s="64"/>
      <c r="TBW8" s="64"/>
      <c r="TCF8" s="64"/>
      <c r="TCK8" s="215"/>
      <c r="TCL8" s="64"/>
      <c r="TCM8" s="64"/>
      <c r="TCV8" s="64"/>
      <c r="TDA8" s="215"/>
      <c r="TDB8" s="64"/>
      <c r="TDC8" s="64"/>
      <c r="TDL8" s="64"/>
      <c r="TDQ8" s="215"/>
      <c r="TDR8" s="64"/>
      <c r="TDS8" s="64"/>
      <c r="TEB8" s="64"/>
      <c r="TEG8" s="215"/>
      <c r="TEH8" s="64"/>
      <c r="TEI8" s="64"/>
      <c r="TER8" s="64"/>
      <c r="TEW8" s="215"/>
      <c r="TEX8" s="64"/>
      <c r="TEY8" s="64"/>
      <c r="TFH8" s="64"/>
      <c r="TFM8" s="215"/>
      <c r="TFN8" s="64"/>
      <c r="TFO8" s="64"/>
      <c r="TFX8" s="64"/>
      <c r="TGC8" s="215"/>
      <c r="TGD8" s="64"/>
      <c r="TGE8" s="64"/>
      <c r="TGN8" s="64"/>
      <c r="TGS8" s="215"/>
      <c r="TGT8" s="64"/>
      <c r="TGU8" s="64"/>
      <c r="THD8" s="64"/>
      <c r="THI8" s="215"/>
      <c r="THJ8" s="64"/>
      <c r="THK8" s="64"/>
      <c r="THT8" s="64"/>
      <c r="THY8" s="215"/>
      <c r="THZ8" s="64"/>
      <c r="TIA8" s="64"/>
      <c r="TIJ8" s="64"/>
      <c r="TIO8" s="215"/>
      <c r="TIP8" s="64"/>
      <c r="TIQ8" s="64"/>
      <c r="TIZ8" s="64"/>
      <c r="TJE8" s="215"/>
      <c r="TJF8" s="64"/>
      <c r="TJG8" s="64"/>
      <c r="TJP8" s="64"/>
      <c r="TJU8" s="215"/>
      <c r="TJV8" s="64"/>
      <c r="TJW8" s="64"/>
      <c r="TKF8" s="64"/>
      <c r="TKK8" s="215"/>
      <c r="TKL8" s="64"/>
      <c r="TKM8" s="64"/>
      <c r="TKV8" s="64"/>
      <c r="TLA8" s="215"/>
      <c r="TLB8" s="64"/>
      <c r="TLC8" s="64"/>
      <c r="TLL8" s="64"/>
      <c r="TLQ8" s="215"/>
      <c r="TLR8" s="64"/>
      <c r="TLS8" s="64"/>
      <c r="TMB8" s="64"/>
      <c r="TMG8" s="215"/>
      <c r="TMH8" s="64"/>
      <c r="TMI8" s="64"/>
      <c r="TMR8" s="64"/>
      <c r="TMW8" s="215"/>
      <c r="TMX8" s="64"/>
      <c r="TMY8" s="64"/>
      <c r="TNH8" s="64"/>
      <c r="TNM8" s="215"/>
      <c r="TNN8" s="64"/>
      <c r="TNO8" s="64"/>
      <c r="TNX8" s="64"/>
      <c r="TOC8" s="215"/>
      <c r="TOD8" s="64"/>
      <c r="TOE8" s="64"/>
      <c r="TON8" s="64"/>
      <c r="TOS8" s="215"/>
      <c r="TOT8" s="64"/>
      <c r="TOU8" s="64"/>
      <c r="TPD8" s="64"/>
      <c r="TPI8" s="215"/>
      <c r="TPJ8" s="64"/>
      <c r="TPK8" s="64"/>
      <c r="TPT8" s="64"/>
      <c r="TPY8" s="215"/>
      <c r="TPZ8" s="64"/>
      <c r="TQA8" s="64"/>
      <c r="TQJ8" s="64"/>
      <c r="TQO8" s="215"/>
      <c r="TQP8" s="64"/>
      <c r="TQQ8" s="64"/>
      <c r="TQZ8" s="64"/>
      <c r="TRE8" s="215"/>
      <c r="TRF8" s="64"/>
      <c r="TRG8" s="64"/>
      <c r="TRP8" s="64"/>
      <c r="TRU8" s="215"/>
      <c r="TRV8" s="64"/>
      <c r="TRW8" s="64"/>
      <c r="TSF8" s="64"/>
      <c r="TSK8" s="215"/>
      <c r="TSL8" s="64"/>
      <c r="TSM8" s="64"/>
      <c r="TSV8" s="64"/>
      <c r="TTA8" s="215"/>
      <c r="TTB8" s="64"/>
      <c r="TTC8" s="64"/>
      <c r="TTL8" s="64"/>
      <c r="TTQ8" s="215"/>
      <c r="TTR8" s="64"/>
      <c r="TTS8" s="64"/>
      <c r="TUB8" s="64"/>
      <c r="TUG8" s="215"/>
      <c r="TUH8" s="64"/>
      <c r="TUI8" s="64"/>
      <c r="TUR8" s="64"/>
      <c r="TUW8" s="215"/>
      <c r="TUX8" s="64"/>
      <c r="TUY8" s="64"/>
      <c r="TVH8" s="64"/>
      <c r="TVM8" s="215"/>
      <c r="TVN8" s="64"/>
      <c r="TVO8" s="64"/>
      <c r="TVX8" s="64"/>
      <c r="TWC8" s="215"/>
      <c r="TWD8" s="64"/>
      <c r="TWE8" s="64"/>
      <c r="TWN8" s="64"/>
      <c r="TWS8" s="215"/>
      <c r="TWT8" s="64"/>
      <c r="TWU8" s="64"/>
      <c r="TXD8" s="64"/>
      <c r="TXI8" s="215"/>
      <c r="TXJ8" s="64"/>
      <c r="TXK8" s="64"/>
      <c r="TXT8" s="64"/>
      <c r="TXY8" s="215"/>
      <c r="TXZ8" s="64"/>
      <c r="TYA8" s="64"/>
      <c r="TYJ8" s="64"/>
      <c r="TYO8" s="215"/>
      <c r="TYP8" s="64"/>
      <c r="TYQ8" s="64"/>
      <c r="TYZ8" s="64"/>
      <c r="TZE8" s="215"/>
      <c r="TZF8" s="64"/>
      <c r="TZG8" s="64"/>
      <c r="TZP8" s="64"/>
      <c r="TZU8" s="215"/>
      <c r="TZV8" s="64"/>
      <c r="TZW8" s="64"/>
      <c r="UAF8" s="64"/>
      <c r="UAK8" s="215"/>
      <c r="UAL8" s="64"/>
      <c r="UAM8" s="64"/>
      <c r="UAV8" s="64"/>
      <c r="UBA8" s="215"/>
      <c r="UBB8" s="64"/>
      <c r="UBC8" s="64"/>
      <c r="UBL8" s="64"/>
      <c r="UBQ8" s="215"/>
      <c r="UBR8" s="64"/>
      <c r="UBS8" s="64"/>
      <c r="UCB8" s="64"/>
      <c r="UCG8" s="215"/>
      <c r="UCH8" s="64"/>
      <c r="UCI8" s="64"/>
      <c r="UCR8" s="64"/>
      <c r="UCW8" s="215"/>
      <c r="UCX8" s="64"/>
      <c r="UCY8" s="64"/>
      <c r="UDH8" s="64"/>
      <c r="UDM8" s="215"/>
      <c r="UDN8" s="64"/>
      <c r="UDO8" s="64"/>
      <c r="UDX8" s="64"/>
      <c r="UEC8" s="215"/>
      <c r="UED8" s="64"/>
      <c r="UEE8" s="64"/>
      <c r="UEN8" s="64"/>
      <c r="UES8" s="215"/>
      <c r="UET8" s="64"/>
      <c r="UEU8" s="64"/>
      <c r="UFD8" s="64"/>
      <c r="UFI8" s="215"/>
      <c r="UFJ8" s="64"/>
      <c r="UFK8" s="64"/>
      <c r="UFT8" s="64"/>
      <c r="UFY8" s="215"/>
      <c r="UFZ8" s="64"/>
      <c r="UGA8" s="64"/>
      <c r="UGJ8" s="64"/>
      <c r="UGO8" s="215"/>
      <c r="UGP8" s="64"/>
      <c r="UGQ8" s="64"/>
      <c r="UGZ8" s="64"/>
      <c r="UHE8" s="215"/>
      <c r="UHF8" s="64"/>
      <c r="UHG8" s="64"/>
      <c r="UHP8" s="64"/>
      <c r="UHU8" s="215"/>
      <c r="UHV8" s="64"/>
      <c r="UHW8" s="64"/>
      <c r="UIF8" s="64"/>
      <c r="UIK8" s="215"/>
      <c r="UIL8" s="64"/>
      <c r="UIM8" s="64"/>
      <c r="UIV8" s="64"/>
      <c r="UJA8" s="215"/>
      <c r="UJB8" s="64"/>
      <c r="UJC8" s="64"/>
      <c r="UJL8" s="64"/>
      <c r="UJQ8" s="215"/>
      <c r="UJR8" s="64"/>
      <c r="UJS8" s="64"/>
      <c r="UKB8" s="64"/>
      <c r="UKG8" s="215"/>
      <c r="UKH8" s="64"/>
      <c r="UKI8" s="64"/>
      <c r="UKR8" s="64"/>
      <c r="UKW8" s="215"/>
      <c r="UKX8" s="64"/>
      <c r="UKY8" s="64"/>
      <c r="ULH8" s="64"/>
      <c r="ULM8" s="215"/>
      <c r="ULN8" s="64"/>
      <c r="ULO8" s="64"/>
      <c r="ULX8" s="64"/>
      <c r="UMC8" s="215"/>
      <c r="UMD8" s="64"/>
      <c r="UME8" s="64"/>
      <c r="UMN8" s="64"/>
      <c r="UMS8" s="215"/>
      <c r="UMT8" s="64"/>
      <c r="UMU8" s="64"/>
      <c r="UND8" s="64"/>
      <c r="UNI8" s="215"/>
      <c r="UNJ8" s="64"/>
      <c r="UNK8" s="64"/>
      <c r="UNT8" s="64"/>
      <c r="UNY8" s="215"/>
      <c r="UNZ8" s="64"/>
      <c r="UOA8" s="64"/>
      <c r="UOJ8" s="64"/>
      <c r="UOO8" s="215"/>
      <c r="UOP8" s="64"/>
      <c r="UOQ8" s="64"/>
      <c r="UOZ8" s="64"/>
      <c r="UPE8" s="215"/>
      <c r="UPF8" s="64"/>
      <c r="UPG8" s="64"/>
      <c r="UPP8" s="64"/>
      <c r="UPU8" s="215"/>
      <c r="UPV8" s="64"/>
      <c r="UPW8" s="64"/>
      <c r="UQF8" s="64"/>
      <c r="UQK8" s="215"/>
      <c r="UQL8" s="64"/>
      <c r="UQM8" s="64"/>
      <c r="UQV8" s="64"/>
      <c r="URA8" s="215"/>
      <c r="URB8" s="64"/>
      <c r="URC8" s="64"/>
      <c r="URL8" s="64"/>
      <c r="URQ8" s="215"/>
      <c r="URR8" s="64"/>
      <c r="URS8" s="64"/>
      <c r="USB8" s="64"/>
      <c r="USG8" s="215"/>
      <c r="USH8" s="64"/>
      <c r="USI8" s="64"/>
      <c r="USR8" s="64"/>
      <c r="USW8" s="215"/>
      <c r="USX8" s="64"/>
      <c r="USY8" s="64"/>
      <c r="UTH8" s="64"/>
      <c r="UTM8" s="215"/>
      <c r="UTN8" s="64"/>
      <c r="UTO8" s="64"/>
      <c r="UTX8" s="64"/>
      <c r="UUC8" s="215"/>
      <c r="UUD8" s="64"/>
      <c r="UUE8" s="64"/>
      <c r="UUN8" s="64"/>
      <c r="UUS8" s="215"/>
      <c r="UUT8" s="64"/>
      <c r="UUU8" s="64"/>
      <c r="UVD8" s="64"/>
      <c r="UVI8" s="215"/>
      <c r="UVJ8" s="64"/>
      <c r="UVK8" s="64"/>
      <c r="UVT8" s="64"/>
      <c r="UVY8" s="215"/>
      <c r="UVZ8" s="64"/>
      <c r="UWA8" s="64"/>
      <c r="UWJ8" s="64"/>
      <c r="UWO8" s="215"/>
      <c r="UWP8" s="64"/>
      <c r="UWQ8" s="64"/>
      <c r="UWZ8" s="64"/>
      <c r="UXE8" s="215"/>
      <c r="UXF8" s="64"/>
      <c r="UXG8" s="64"/>
      <c r="UXP8" s="64"/>
      <c r="UXU8" s="215"/>
      <c r="UXV8" s="64"/>
      <c r="UXW8" s="64"/>
      <c r="UYF8" s="64"/>
      <c r="UYK8" s="215"/>
      <c r="UYL8" s="64"/>
      <c r="UYM8" s="64"/>
      <c r="UYV8" s="64"/>
      <c r="UZA8" s="215"/>
      <c r="UZB8" s="64"/>
      <c r="UZC8" s="64"/>
      <c r="UZL8" s="64"/>
      <c r="UZQ8" s="215"/>
      <c r="UZR8" s="64"/>
      <c r="UZS8" s="64"/>
      <c r="VAB8" s="64"/>
      <c r="VAG8" s="215"/>
      <c r="VAH8" s="64"/>
      <c r="VAI8" s="64"/>
      <c r="VAR8" s="64"/>
      <c r="VAW8" s="215"/>
      <c r="VAX8" s="64"/>
      <c r="VAY8" s="64"/>
      <c r="VBH8" s="64"/>
      <c r="VBM8" s="215"/>
      <c r="VBN8" s="64"/>
      <c r="VBO8" s="64"/>
      <c r="VBX8" s="64"/>
      <c r="VCC8" s="215"/>
      <c r="VCD8" s="64"/>
      <c r="VCE8" s="64"/>
      <c r="VCN8" s="64"/>
      <c r="VCS8" s="215"/>
      <c r="VCT8" s="64"/>
      <c r="VCU8" s="64"/>
      <c r="VDD8" s="64"/>
      <c r="VDI8" s="215"/>
      <c r="VDJ8" s="64"/>
      <c r="VDK8" s="64"/>
      <c r="VDT8" s="64"/>
      <c r="VDY8" s="215"/>
      <c r="VDZ8" s="64"/>
      <c r="VEA8" s="64"/>
      <c r="VEJ8" s="64"/>
      <c r="VEO8" s="215"/>
      <c r="VEP8" s="64"/>
      <c r="VEQ8" s="64"/>
      <c r="VEZ8" s="64"/>
      <c r="VFE8" s="215"/>
      <c r="VFF8" s="64"/>
      <c r="VFG8" s="64"/>
      <c r="VFP8" s="64"/>
      <c r="VFU8" s="215"/>
      <c r="VFV8" s="64"/>
      <c r="VFW8" s="64"/>
      <c r="VGF8" s="64"/>
      <c r="VGK8" s="215"/>
      <c r="VGL8" s="64"/>
      <c r="VGM8" s="64"/>
      <c r="VGV8" s="64"/>
      <c r="VHA8" s="215"/>
      <c r="VHB8" s="64"/>
      <c r="VHC8" s="64"/>
      <c r="VHL8" s="64"/>
      <c r="VHQ8" s="215"/>
      <c r="VHR8" s="64"/>
      <c r="VHS8" s="64"/>
      <c r="VIB8" s="64"/>
      <c r="VIG8" s="215"/>
      <c r="VIH8" s="64"/>
      <c r="VII8" s="64"/>
      <c r="VIR8" s="64"/>
      <c r="VIW8" s="215"/>
      <c r="VIX8" s="64"/>
      <c r="VIY8" s="64"/>
      <c r="VJH8" s="64"/>
      <c r="VJM8" s="215"/>
      <c r="VJN8" s="64"/>
      <c r="VJO8" s="64"/>
      <c r="VJX8" s="64"/>
      <c r="VKC8" s="215"/>
      <c r="VKD8" s="64"/>
      <c r="VKE8" s="64"/>
      <c r="VKN8" s="64"/>
      <c r="VKS8" s="215"/>
      <c r="VKT8" s="64"/>
      <c r="VKU8" s="64"/>
      <c r="VLD8" s="64"/>
      <c r="VLI8" s="215"/>
      <c r="VLJ8" s="64"/>
      <c r="VLK8" s="64"/>
      <c r="VLT8" s="64"/>
      <c r="VLY8" s="215"/>
      <c r="VLZ8" s="64"/>
      <c r="VMA8" s="64"/>
      <c r="VMJ8" s="64"/>
      <c r="VMO8" s="215"/>
      <c r="VMP8" s="64"/>
      <c r="VMQ8" s="64"/>
      <c r="VMZ8" s="64"/>
      <c r="VNE8" s="215"/>
      <c r="VNF8" s="64"/>
      <c r="VNG8" s="64"/>
      <c r="VNP8" s="64"/>
      <c r="VNU8" s="215"/>
      <c r="VNV8" s="64"/>
      <c r="VNW8" s="64"/>
      <c r="VOF8" s="64"/>
      <c r="VOK8" s="215"/>
      <c r="VOL8" s="64"/>
      <c r="VOM8" s="64"/>
      <c r="VOV8" s="64"/>
      <c r="VPA8" s="215"/>
      <c r="VPB8" s="64"/>
      <c r="VPC8" s="64"/>
      <c r="VPL8" s="64"/>
      <c r="VPQ8" s="215"/>
      <c r="VPR8" s="64"/>
      <c r="VPS8" s="64"/>
      <c r="VQB8" s="64"/>
      <c r="VQG8" s="215"/>
      <c r="VQH8" s="64"/>
      <c r="VQI8" s="64"/>
      <c r="VQR8" s="64"/>
      <c r="VQW8" s="215"/>
      <c r="VQX8" s="64"/>
      <c r="VQY8" s="64"/>
      <c r="VRH8" s="64"/>
      <c r="VRM8" s="215"/>
      <c r="VRN8" s="64"/>
      <c r="VRO8" s="64"/>
      <c r="VRX8" s="64"/>
      <c r="VSC8" s="215"/>
      <c r="VSD8" s="64"/>
      <c r="VSE8" s="64"/>
      <c r="VSN8" s="64"/>
      <c r="VSS8" s="215"/>
      <c r="VST8" s="64"/>
      <c r="VSU8" s="64"/>
      <c r="VTD8" s="64"/>
      <c r="VTI8" s="215"/>
      <c r="VTJ8" s="64"/>
      <c r="VTK8" s="64"/>
      <c r="VTT8" s="64"/>
      <c r="VTY8" s="215"/>
      <c r="VTZ8" s="64"/>
      <c r="VUA8" s="64"/>
      <c r="VUJ8" s="64"/>
      <c r="VUO8" s="215"/>
      <c r="VUP8" s="64"/>
      <c r="VUQ8" s="64"/>
      <c r="VUZ8" s="64"/>
      <c r="VVE8" s="215"/>
      <c r="VVF8" s="64"/>
      <c r="VVG8" s="64"/>
      <c r="VVP8" s="64"/>
      <c r="VVU8" s="215"/>
      <c r="VVV8" s="64"/>
      <c r="VVW8" s="64"/>
      <c r="VWF8" s="64"/>
      <c r="VWK8" s="215"/>
      <c r="VWL8" s="64"/>
      <c r="VWM8" s="64"/>
      <c r="VWV8" s="64"/>
      <c r="VXA8" s="215"/>
      <c r="VXB8" s="64"/>
      <c r="VXC8" s="64"/>
      <c r="VXL8" s="64"/>
      <c r="VXQ8" s="215"/>
      <c r="VXR8" s="64"/>
      <c r="VXS8" s="64"/>
      <c r="VYB8" s="64"/>
      <c r="VYG8" s="215"/>
      <c r="VYH8" s="64"/>
      <c r="VYI8" s="64"/>
      <c r="VYR8" s="64"/>
      <c r="VYW8" s="215"/>
      <c r="VYX8" s="64"/>
      <c r="VYY8" s="64"/>
      <c r="VZH8" s="64"/>
      <c r="VZM8" s="215"/>
      <c r="VZN8" s="64"/>
      <c r="VZO8" s="64"/>
      <c r="VZX8" s="64"/>
      <c r="WAC8" s="215"/>
      <c r="WAD8" s="64"/>
      <c r="WAE8" s="64"/>
      <c r="WAN8" s="64"/>
      <c r="WAS8" s="215"/>
      <c r="WAT8" s="64"/>
      <c r="WAU8" s="64"/>
      <c r="WBD8" s="64"/>
      <c r="WBI8" s="215"/>
      <c r="WBJ8" s="64"/>
      <c r="WBK8" s="64"/>
      <c r="WBT8" s="64"/>
      <c r="WBY8" s="215"/>
      <c r="WBZ8" s="64"/>
      <c r="WCA8" s="64"/>
      <c r="WCJ8" s="64"/>
      <c r="WCO8" s="215"/>
      <c r="WCP8" s="64"/>
      <c r="WCQ8" s="64"/>
      <c r="WCZ8" s="64"/>
      <c r="WDE8" s="215"/>
      <c r="WDF8" s="64"/>
      <c r="WDG8" s="64"/>
      <c r="WDP8" s="64"/>
      <c r="WDU8" s="215"/>
      <c r="WDV8" s="64"/>
      <c r="WDW8" s="64"/>
      <c r="WEF8" s="64"/>
      <c r="WEK8" s="215"/>
      <c r="WEL8" s="64"/>
      <c r="WEM8" s="64"/>
      <c r="WEV8" s="64"/>
      <c r="WFA8" s="215"/>
      <c r="WFB8" s="64"/>
      <c r="WFC8" s="64"/>
      <c r="WFL8" s="64"/>
      <c r="WFQ8" s="215"/>
      <c r="WFR8" s="64"/>
      <c r="WFS8" s="64"/>
      <c r="WGB8" s="64"/>
      <c r="WGG8" s="215"/>
      <c r="WGH8" s="64"/>
      <c r="WGI8" s="64"/>
      <c r="WGR8" s="64"/>
      <c r="WGW8" s="215"/>
      <c r="WGX8" s="64"/>
      <c r="WGY8" s="64"/>
      <c r="WHH8" s="64"/>
      <c r="WHM8" s="215"/>
      <c r="WHN8" s="64"/>
      <c r="WHO8" s="64"/>
      <c r="WHX8" s="64"/>
      <c r="WIC8" s="215"/>
      <c r="WID8" s="64"/>
      <c r="WIE8" s="64"/>
      <c r="WIN8" s="64"/>
      <c r="WIS8" s="215"/>
      <c r="WIT8" s="64"/>
      <c r="WIU8" s="64"/>
      <c r="WJD8" s="64"/>
      <c r="WJI8" s="215"/>
      <c r="WJJ8" s="64"/>
      <c r="WJK8" s="64"/>
      <c r="WJT8" s="64"/>
      <c r="WJY8" s="215"/>
      <c r="WJZ8" s="64"/>
      <c r="WKA8" s="64"/>
      <c r="WKJ8" s="64"/>
      <c r="WKO8" s="215"/>
      <c r="WKP8" s="64"/>
      <c r="WKQ8" s="64"/>
      <c r="WKZ8" s="64"/>
      <c r="WLE8" s="215"/>
      <c r="WLF8" s="64"/>
      <c r="WLG8" s="64"/>
      <c r="WLP8" s="64"/>
      <c r="WLU8" s="215"/>
      <c r="WLV8" s="64"/>
      <c r="WLW8" s="64"/>
      <c r="WMF8" s="64"/>
      <c r="WMK8" s="215"/>
      <c r="WML8" s="64"/>
      <c r="WMM8" s="64"/>
      <c r="WMV8" s="64"/>
      <c r="WNA8" s="215"/>
      <c r="WNB8" s="64"/>
      <c r="WNC8" s="64"/>
      <c r="WNL8" s="64"/>
      <c r="WNQ8" s="215"/>
      <c r="WNR8" s="64"/>
      <c r="WNS8" s="64"/>
      <c r="WOB8" s="64"/>
      <c r="WOG8" s="215"/>
      <c r="WOH8" s="64"/>
      <c r="WOI8" s="64"/>
      <c r="WOR8" s="64"/>
      <c r="WOW8" s="215"/>
      <c r="WOX8" s="64"/>
      <c r="WOY8" s="64"/>
      <c r="WPH8" s="64"/>
      <c r="WPM8" s="215"/>
      <c r="WPN8" s="64"/>
      <c r="WPO8" s="64"/>
      <c r="WPX8" s="64"/>
      <c r="WQC8" s="215"/>
      <c r="WQD8" s="64"/>
      <c r="WQE8" s="64"/>
      <c r="WQN8" s="64"/>
      <c r="WQS8" s="215"/>
      <c r="WQT8" s="64"/>
      <c r="WQU8" s="64"/>
      <c r="WRD8" s="64"/>
      <c r="WRI8" s="215"/>
      <c r="WRJ8" s="64"/>
      <c r="WRK8" s="64"/>
      <c r="WRT8" s="64"/>
      <c r="WRY8" s="215"/>
      <c r="WRZ8" s="64"/>
      <c r="WSA8" s="64"/>
      <c r="WSJ8" s="64"/>
      <c r="WSO8" s="215"/>
      <c r="WSP8" s="64"/>
      <c r="WSQ8" s="64"/>
      <c r="WSZ8" s="64"/>
      <c r="WTE8" s="215"/>
      <c r="WTF8" s="64"/>
      <c r="WTG8" s="64"/>
      <c r="WTP8" s="64"/>
      <c r="WTU8" s="215"/>
      <c r="WTV8" s="64"/>
      <c r="WTW8" s="64"/>
      <c r="WUF8" s="64"/>
      <c r="WUK8" s="215"/>
      <c r="WUL8" s="64"/>
      <c r="WUM8" s="64"/>
      <c r="WUV8" s="64"/>
      <c r="WVA8" s="215"/>
      <c r="WVB8" s="64"/>
      <c r="WVC8" s="64"/>
      <c r="WVL8" s="64"/>
      <c r="WVQ8" s="215"/>
      <c r="WVR8" s="64"/>
      <c r="WVS8" s="64"/>
      <c r="WWB8" s="64"/>
      <c r="WWG8" s="215"/>
      <c r="WWH8" s="64"/>
      <c r="WWI8" s="64"/>
      <c r="WWR8" s="64"/>
      <c r="WWW8" s="215"/>
      <c r="WWX8" s="64"/>
      <c r="WWY8" s="64"/>
      <c r="WXH8" s="64"/>
      <c r="WXM8" s="215"/>
      <c r="WXN8" s="64"/>
      <c r="WXO8" s="64"/>
      <c r="WXX8" s="64"/>
      <c r="WYC8" s="215"/>
      <c r="WYD8" s="64"/>
      <c r="WYE8" s="64"/>
      <c r="WYN8" s="64"/>
      <c r="WYS8" s="215"/>
      <c r="WYT8" s="64"/>
      <c r="WYU8" s="64"/>
      <c r="WZD8" s="64"/>
      <c r="WZI8" s="215"/>
      <c r="WZJ8" s="64"/>
      <c r="WZK8" s="64"/>
      <c r="WZT8" s="64"/>
      <c r="WZY8" s="215"/>
      <c r="WZZ8" s="64"/>
      <c r="XAA8" s="64"/>
      <c r="XAJ8" s="64"/>
      <c r="XAO8" s="215"/>
      <c r="XAP8" s="64"/>
      <c r="XAQ8" s="64"/>
      <c r="XAZ8" s="64"/>
      <c r="XBE8" s="215"/>
      <c r="XBF8" s="64"/>
      <c r="XBG8" s="64"/>
      <c r="XBP8" s="64"/>
      <c r="XBU8" s="215"/>
      <c r="XBV8" s="64"/>
      <c r="XBW8" s="64"/>
      <c r="XCF8" s="64"/>
      <c r="XCK8" s="215"/>
      <c r="XCL8" s="64"/>
      <c r="XCM8" s="64"/>
      <c r="XCV8" s="64"/>
      <c r="XDA8" s="215"/>
      <c r="XDB8" s="64"/>
      <c r="XDC8" s="64"/>
      <c r="XDL8" s="64"/>
      <c r="XDQ8" s="215"/>
      <c r="XDR8" s="64"/>
      <c r="XDS8" s="64"/>
      <c r="XEB8" s="64"/>
      <c r="XEG8" s="215"/>
      <c r="XEH8" s="64"/>
      <c r="XEI8" s="64"/>
      <c r="XER8" s="64"/>
    </row>
    <row r="9" spans="1:1019 1028:2043 2052:3067 3076:4091 4100:5115 5124:6139 6148:7163 7172:8187 8196:9211 9220:10235 10244:11259 11268:12283 12292:13307 13316:14331 14340:15355 15364:16372" ht="30" customHeight="1" x14ac:dyDescent="0.2">
      <c r="A9" s="215"/>
      <c r="B9" s="217" t="s">
        <v>243</v>
      </c>
      <c r="C9" s="217" t="s">
        <v>68</v>
      </c>
      <c r="D9" s="65" t="s">
        <v>246</v>
      </c>
      <c r="E9" s="65" t="s">
        <v>123</v>
      </c>
      <c r="F9" s="65" t="s">
        <v>43</v>
      </c>
      <c r="G9" s="65" t="s">
        <v>127</v>
      </c>
      <c r="H9" s="65" t="s">
        <v>44</v>
      </c>
      <c r="I9" s="63"/>
      <c r="J9" s="63"/>
      <c r="K9" s="66"/>
      <c r="T9" s="64"/>
      <c r="Y9" s="215"/>
      <c r="Z9" s="64"/>
      <c r="AA9" s="64"/>
      <c r="AJ9" s="64"/>
      <c r="AO9" s="215"/>
      <c r="AP9" s="64"/>
      <c r="AQ9" s="64"/>
      <c r="AZ9" s="64"/>
      <c r="BE9" s="215"/>
      <c r="BF9" s="64"/>
      <c r="BG9" s="64"/>
      <c r="BP9" s="64"/>
      <c r="BU9" s="215"/>
      <c r="BV9" s="64"/>
      <c r="BW9" s="64"/>
      <c r="CF9" s="64"/>
      <c r="CK9" s="215"/>
      <c r="CL9" s="64"/>
      <c r="CM9" s="64"/>
      <c r="CV9" s="64"/>
      <c r="DA9" s="215"/>
      <c r="DB9" s="64"/>
      <c r="DC9" s="64"/>
      <c r="DL9" s="64"/>
      <c r="DQ9" s="215"/>
      <c r="DR9" s="64"/>
      <c r="DS9" s="64"/>
      <c r="EB9" s="64"/>
      <c r="EG9" s="215"/>
      <c r="EH9" s="64"/>
      <c r="EI9" s="64"/>
      <c r="ER9" s="64"/>
      <c r="EW9" s="215"/>
      <c r="EX9" s="64"/>
      <c r="EY9" s="64"/>
      <c r="FH9" s="64"/>
      <c r="FM9" s="215"/>
      <c r="FN9" s="64"/>
      <c r="FO9" s="64"/>
      <c r="FX9" s="64"/>
      <c r="GC9" s="215"/>
      <c r="GD9" s="64"/>
      <c r="GE9" s="64"/>
      <c r="GN9" s="64"/>
      <c r="GS9" s="215"/>
      <c r="GT9" s="64"/>
      <c r="GU9" s="64"/>
      <c r="HD9" s="64"/>
      <c r="HI9" s="215"/>
      <c r="HJ9" s="64"/>
      <c r="HK9" s="64"/>
      <c r="HT9" s="64"/>
      <c r="HY9" s="215"/>
      <c r="HZ9" s="64"/>
      <c r="IA9" s="64"/>
      <c r="IJ9" s="64"/>
      <c r="IO9" s="215"/>
      <c r="IP9" s="64"/>
      <c r="IQ9" s="64"/>
      <c r="IZ9" s="64"/>
      <c r="JE9" s="215"/>
      <c r="JF9" s="64"/>
      <c r="JG9" s="64"/>
      <c r="JP9" s="64"/>
      <c r="JU9" s="215"/>
      <c r="JV9" s="64"/>
      <c r="JW9" s="64"/>
      <c r="KF9" s="64"/>
      <c r="KK9" s="215"/>
      <c r="KL9" s="64"/>
      <c r="KM9" s="64"/>
      <c r="KV9" s="64"/>
      <c r="LA9" s="215"/>
      <c r="LB9" s="64"/>
      <c r="LC9" s="64"/>
      <c r="LL9" s="64"/>
      <c r="LQ9" s="215"/>
      <c r="LR9" s="64"/>
      <c r="LS9" s="64"/>
      <c r="MB9" s="64"/>
      <c r="MG9" s="215"/>
      <c r="MH9" s="64"/>
      <c r="MI9" s="64"/>
      <c r="MR9" s="64"/>
      <c r="MW9" s="215"/>
      <c r="MX9" s="64"/>
      <c r="MY9" s="64"/>
      <c r="NH9" s="64"/>
      <c r="NM9" s="215"/>
      <c r="NN9" s="64"/>
      <c r="NO9" s="64"/>
      <c r="NX9" s="64"/>
      <c r="OC9" s="215"/>
      <c r="OD9" s="64"/>
      <c r="OE9" s="64"/>
      <c r="ON9" s="64"/>
      <c r="OS9" s="215"/>
      <c r="OT9" s="64"/>
      <c r="OU9" s="64"/>
      <c r="PD9" s="64"/>
      <c r="PI9" s="215"/>
      <c r="PJ9" s="64"/>
      <c r="PK9" s="64"/>
      <c r="PT9" s="64"/>
      <c r="PY9" s="215"/>
      <c r="PZ9" s="64"/>
      <c r="QA9" s="64"/>
      <c r="QJ9" s="64"/>
      <c r="QO9" s="215"/>
      <c r="QP9" s="64"/>
      <c r="QQ9" s="64"/>
      <c r="QZ9" s="64"/>
      <c r="RE9" s="215"/>
      <c r="RF9" s="64"/>
      <c r="RG9" s="64"/>
      <c r="RP9" s="64"/>
      <c r="RU9" s="215"/>
      <c r="RV9" s="64"/>
      <c r="RW9" s="64"/>
      <c r="SF9" s="64"/>
      <c r="SK9" s="215"/>
      <c r="SL9" s="64"/>
      <c r="SM9" s="64"/>
      <c r="SV9" s="64"/>
      <c r="TA9" s="215"/>
      <c r="TB9" s="64"/>
      <c r="TC9" s="64"/>
      <c r="TL9" s="64"/>
      <c r="TQ9" s="215"/>
      <c r="TR9" s="64"/>
      <c r="TS9" s="64"/>
      <c r="UB9" s="64"/>
      <c r="UG9" s="215"/>
      <c r="UH9" s="64"/>
      <c r="UI9" s="64"/>
      <c r="UR9" s="64"/>
      <c r="UW9" s="215"/>
      <c r="UX9" s="64"/>
      <c r="UY9" s="64"/>
      <c r="VH9" s="64"/>
      <c r="VM9" s="215"/>
      <c r="VN9" s="64"/>
      <c r="VO9" s="64"/>
      <c r="VX9" s="64"/>
      <c r="WC9" s="215"/>
      <c r="WD9" s="64"/>
      <c r="WE9" s="64"/>
      <c r="WN9" s="64"/>
      <c r="WS9" s="215"/>
      <c r="WT9" s="64"/>
      <c r="WU9" s="64"/>
      <c r="XD9" s="64"/>
      <c r="XI9" s="215"/>
      <c r="XJ9" s="64"/>
      <c r="XK9" s="64"/>
      <c r="XT9" s="64"/>
      <c r="XY9" s="215"/>
      <c r="XZ9" s="64"/>
      <c r="YA9" s="64"/>
      <c r="YJ9" s="64"/>
      <c r="YO9" s="215"/>
      <c r="YP9" s="64"/>
      <c r="YQ9" s="64"/>
      <c r="YZ9" s="64"/>
      <c r="ZE9" s="215"/>
      <c r="ZF9" s="64"/>
      <c r="ZG9" s="64"/>
      <c r="ZP9" s="64"/>
      <c r="ZU9" s="215"/>
      <c r="ZV9" s="64"/>
      <c r="ZW9" s="64"/>
      <c r="AAF9" s="64"/>
      <c r="AAK9" s="215"/>
      <c r="AAL9" s="64"/>
      <c r="AAM9" s="64"/>
      <c r="AAV9" s="64"/>
      <c r="ABA9" s="215"/>
      <c r="ABB9" s="64"/>
      <c r="ABC9" s="64"/>
      <c r="ABL9" s="64"/>
      <c r="ABQ9" s="215"/>
      <c r="ABR9" s="64"/>
      <c r="ABS9" s="64"/>
      <c r="ACB9" s="64"/>
      <c r="ACG9" s="215"/>
      <c r="ACH9" s="64"/>
      <c r="ACI9" s="64"/>
      <c r="ACR9" s="64"/>
      <c r="ACW9" s="215"/>
      <c r="ACX9" s="64"/>
      <c r="ACY9" s="64"/>
      <c r="ADH9" s="64"/>
      <c r="ADM9" s="215"/>
      <c r="ADN9" s="64"/>
      <c r="ADO9" s="64"/>
      <c r="ADX9" s="64"/>
      <c r="AEC9" s="215"/>
      <c r="AED9" s="64"/>
      <c r="AEE9" s="64"/>
      <c r="AEN9" s="64"/>
      <c r="AES9" s="215"/>
      <c r="AET9" s="64"/>
      <c r="AEU9" s="64"/>
      <c r="AFD9" s="64"/>
      <c r="AFI9" s="215"/>
      <c r="AFJ9" s="64"/>
      <c r="AFK9" s="64"/>
      <c r="AFT9" s="64"/>
      <c r="AFY9" s="215"/>
      <c r="AFZ9" s="64"/>
      <c r="AGA9" s="64"/>
      <c r="AGJ9" s="64"/>
      <c r="AGO9" s="215"/>
      <c r="AGP9" s="64"/>
      <c r="AGQ9" s="64"/>
      <c r="AGZ9" s="64"/>
      <c r="AHE9" s="215"/>
      <c r="AHF9" s="64"/>
      <c r="AHG9" s="64"/>
      <c r="AHP9" s="64"/>
      <c r="AHU9" s="215"/>
      <c r="AHV9" s="64"/>
      <c r="AHW9" s="64"/>
      <c r="AIF9" s="64"/>
      <c r="AIK9" s="215"/>
      <c r="AIL9" s="64"/>
      <c r="AIM9" s="64"/>
      <c r="AIV9" s="64"/>
      <c r="AJA9" s="215"/>
      <c r="AJB9" s="64"/>
      <c r="AJC9" s="64"/>
      <c r="AJL9" s="64"/>
      <c r="AJQ9" s="215"/>
      <c r="AJR9" s="64"/>
      <c r="AJS9" s="64"/>
      <c r="AKB9" s="64"/>
      <c r="AKG9" s="215"/>
      <c r="AKH9" s="64"/>
      <c r="AKI9" s="64"/>
      <c r="AKR9" s="64"/>
      <c r="AKW9" s="215"/>
      <c r="AKX9" s="64"/>
      <c r="AKY9" s="64"/>
      <c r="ALH9" s="64"/>
      <c r="ALM9" s="215"/>
      <c r="ALN9" s="64"/>
      <c r="ALO9" s="64"/>
      <c r="ALX9" s="64"/>
      <c r="AMC9" s="215"/>
      <c r="AMD9" s="64"/>
      <c r="AME9" s="64"/>
      <c r="AMN9" s="64"/>
      <c r="AMS9" s="215"/>
      <c r="AMT9" s="64"/>
      <c r="AMU9" s="64"/>
      <c r="AND9" s="64"/>
      <c r="ANI9" s="215"/>
      <c r="ANJ9" s="64"/>
      <c r="ANK9" s="64"/>
      <c r="ANT9" s="64"/>
      <c r="ANY9" s="215"/>
      <c r="ANZ9" s="64"/>
      <c r="AOA9" s="64"/>
      <c r="AOJ9" s="64"/>
      <c r="AOO9" s="215"/>
      <c r="AOP9" s="64"/>
      <c r="AOQ9" s="64"/>
      <c r="AOZ9" s="64"/>
      <c r="APE9" s="215"/>
      <c r="APF9" s="64"/>
      <c r="APG9" s="64"/>
      <c r="APP9" s="64"/>
      <c r="APU9" s="215"/>
      <c r="APV9" s="64"/>
      <c r="APW9" s="64"/>
      <c r="AQF9" s="64"/>
      <c r="AQK9" s="215"/>
      <c r="AQL9" s="64"/>
      <c r="AQM9" s="64"/>
      <c r="AQV9" s="64"/>
      <c r="ARA9" s="215"/>
      <c r="ARB9" s="64"/>
      <c r="ARC9" s="64"/>
      <c r="ARL9" s="64"/>
      <c r="ARQ9" s="215"/>
      <c r="ARR9" s="64"/>
      <c r="ARS9" s="64"/>
      <c r="ASB9" s="64"/>
      <c r="ASG9" s="215"/>
      <c r="ASH9" s="64"/>
      <c r="ASI9" s="64"/>
      <c r="ASR9" s="64"/>
      <c r="ASW9" s="215"/>
      <c r="ASX9" s="64"/>
      <c r="ASY9" s="64"/>
      <c r="ATH9" s="64"/>
      <c r="ATM9" s="215"/>
      <c r="ATN9" s="64"/>
      <c r="ATO9" s="64"/>
      <c r="ATX9" s="64"/>
      <c r="AUC9" s="215"/>
      <c r="AUD9" s="64"/>
      <c r="AUE9" s="64"/>
      <c r="AUN9" s="64"/>
      <c r="AUS9" s="215"/>
      <c r="AUT9" s="64"/>
      <c r="AUU9" s="64"/>
      <c r="AVD9" s="64"/>
      <c r="AVI9" s="215"/>
      <c r="AVJ9" s="64"/>
      <c r="AVK9" s="64"/>
      <c r="AVT9" s="64"/>
      <c r="AVY9" s="215"/>
      <c r="AVZ9" s="64"/>
      <c r="AWA9" s="64"/>
      <c r="AWJ9" s="64"/>
      <c r="AWO9" s="215"/>
      <c r="AWP9" s="64"/>
      <c r="AWQ9" s="64"/>
      <c r="AWZ9" s="64"/>
      <c r="AXE9" s="215"/>
      <c r="AXF9" s="64"/>
      <c r="AXG9" s="64"/>
      <c r="AXP9" s="64"/>
      <c r="AXU9" s="215"/>
      <c r="AXV9" s="64"/>
      <c r="AXW9" s="64"/>
      <c r="AYF9" s="64"/>
      <c r="AYK9" s="215"/>
      <c r="AYL9" s="64"/>
      <c r="AYM9" s="64"/>
      <c r="AYV9" s="64"/>
      <c r="AZA9" s="215"/>
      <c r="AZB9" s="64"/>
      <c r="AZC9" s="64"/>
      <c r="AZL9" s="64"/>
      <c r="AZQ9" s="215"/>
      <c r="AZR9" s="64"/>
      <c r="AZS9" s="64"/>
      <c r="BAB9" s="64"/>
      <c r="BAG9" s="215"/>
      <c r="BAH9" s="64"/>
      <c r="BAI9" s="64"/>
      <c r="BAR9" s="64"/>
      <c r="BAW9" s="215"/>
      <c r="BAX9" s="64"/>
      <c r="BAY9" s="64"/>
      <c r="BBH9" s="64"/>
      <c r="BBM9" s="215"/>
      <c r="BBN9" s="64"/>
      <c r="BBO9" s="64"/>
      <c r="BBX9" s="64"/>
      <c r="BCC9" s="215"/>
      <c r="BCD9" s="64"/>
      <c r="BCE9" s="64"/>
      <c r="BCN9" s="64"/>
      <c r="BCS9" s="215"/>
      <c r="BCT9" s="64"/>
      <c r="BCU9" s="64"/>
      <c r="BDD9" s="64"/>
      <c r="BDI9" s="215"/>
      <c r="BDJ9" s="64"/>
      <c r="BDK9" s="64"/>
      <c r="BDT9" s="64"/>
      <c r="BDY9" s="215"/>
      <c r="BDZ9" s="64"/>
      <c r="BEA9" s="64"/>
      <c r="BEJ9" s="64"/>
      <c r="BEO9" s="215"/>
      <c r="BEP9" s="64"/>
      <c r="BEQ9" s="64"/>
      <c r="BEZ9" s="64"/>
      <c r="BFE9" s="215"/>
      <c r="BFF9" s="64"/>
      <c r="BFG9" s="64"/>
      <c r="BFP9" s="64"/>
      <c r="BFU9" s="215"/>
      <c r="BFV9" s="64"/>
      <c r="BFW9" s="64"/>
      <c r="BGF9" s="64"/>
      <c r="BGK9" s="215"/>
      <c r="BGL9" s="64"/>
      <c r="BGM9" s="64"/>
      <c r="BGV9" s="64"/>
      <c r="BHA9" s="215"/>
      <c r="BHB9" s="64"/>
      <c r="BHC9" s="64"/>
      <c r="BHL9" s="64"/>
      <c r="BHQ9" s="215"/>
      <c r="BHR9" s="64"/>
      <c r="BHS9" s="64"/>
      <c r="BIB9" s="64"/>
      <c r="BIG9" s="215"/>
      <c r="BIH9" s="64"/>
      <c r="BII9" s="64"/>
      <c r="BIR9" s="64"/>
      <c r="BIW9" s="215"/>
      <c r="BIX9" s="64"/>
      <c r="BIY9" s="64"/>
      <c r="BJH9" s="64"/>
      <c r="BJM9" s="215"/>
      <c r="BJN9" s="64"/>
      <c r="BJO9" s="64"/>
      <c r="BJX9" s="64"/>
      <c r="BKC9" s="215"/>
      <c r="BKD9" s="64"/>
      <c r="BKE9" s="64"/>
      <c r="BKN9" s="64"/>
      <c r="BKS9" s="215"/>
      <c r="BKT9" s="64"/>
      <c r="BKU9" s="64"/>
      <c r="BLD9" s="64"/>
      <c r="BLI9" s="215"/>
      <c r="BLJ9" s="64"/>
      <c r="BLK9" s="64"/>
      <c r="BLT9" s="64"/>
      <c r="BLY9" s="215"/>
      <c r="BLZ9" s="64"/>
      <c r="BMA9" s="64"/>
      <c r="BMJ9" s="64"/>
      <c r="BMO9" s="215"/>
      <c r="BMP9" s="64"/>
      <c r="BMQ9" s="64"/>
      <c r="BMZ9" s="64"/>
      <c r="BNE9" s="215"/>
      <c r="BNF9" s="64"/>
      <c r="BNG9" s="64"/>
      <c r="BNP9" s="64"/>
      <c r="BNU9" s="215"/>
      <c r="BNV9" s="64"/>
      <c r="BNW9" s="64"/>
      <c r="BOF9" s="64"/>
      <c r="BOK9" s="215"/>
      <c r="BOL9" s="64"/>
      <c r="BOM9" s="64"/>
      <c r="BOV9" s="64"/>
      <c r="BPA9" s="215"/>
      <c r="BPB9" s="64"/>
      <c r="BPC9" s="64"/>
      <c r="BPL9" s="64"/>
      <c r="BPQ9" s="215"/>
      <c r="BPR9" s="64"/>
      <c r="BPS9" s="64"/>
      <c r="BQB9" s="64"/>
      <c r="BQG9" s="215"/>
      <c r="BQH9" s="64"/>
      <c r="BQI9" s="64"/>
      <c r="BQR9" s="64"/>
      <c r="BQW9" s="215"/>
      <c r="BQX9" s="64"/>
      <c r="BQY9" s="64"/>
      <c r="BRH9" s="64"/>
      <c r="BRM9" s="215"/>
      <c r="BRN9" s="64"/>
      <c r="BRO9" s="64"/>
      <c r="BRX9" s="64"/>
      <c r="BSC9" s="215"/>
      <c r="BSD9" s="64"/>
      <c r="BSE9" s="64"/>
      <c r="BSN9" s="64"/>
      <c r="BSS9" s="215"/>
      <c r="BST9" s="64"/>
      <c r="BSU9" s="64"/>
      <c r="BTD9" s="64"/>
      <c r="BTI9" s="215"/>
      <c r="BTJ9" s="64"/>
      <c r="BTK9" s="64"/>
      <c r="BTT9" s="64"/>
      <c r="BTY9" s="215"/>
      <c r="BTZ9" s="64"/>
      <c r="BUA9" s="64"/>
      <c r="BUJ9" s="64"/>
      <c r="BUO9" s="215"/>
      <c r="BUP9" s="64"/>
      <c r="BUQ9" s="64"/>
      <c r="BUZ9" s="64"/>
      <c r="BVE9" s="215"/>
      <c r="BVF9" s="64"/>
      <c r="BVG9" s="64"/>
      <c r="BVP9" s="64"/>
      <c r="BVU9" s="215"/>
      <c r="BVV9" s="64"/>
      <c r="BVW9" s="64"/>
      <c r="BWF9" s="64"/>
      <c r="BWK9" s="215"/>
      <c r="BWL9" s="64"/>
      <c r="BWM9" s="64"/>
      <c r="BWV9" s="64"/>
      <c r="BXA9" s="215"/>
      <c r="BXB9" s="64"/>
      <c r="BXC9" s="64"/>
      <c r="BXL9" s="64"/>
      <c r="BXQ9" s="215"/>
      <c r="BXR9" s="64"/>
      <c r="BXS9" s="64"/>
      <c r="BYB9" s="64"/>
      <c r="BYG9" s="215"/>
      <c r="BYH9" s="64"/>
      <c r="BYI9" s="64"/>
      <c r="BYR9" s="64"/>
      <c r="BYW9" s="215"/>
      <c r="BYX9" s="64"/>
      <c r="BYY9" s="64"/>
      <c r="BZH9" s="64"/>
      <c r="BZM9" s="215"/>
      <c r="BZN9" s="64"/>
      <c r="BZO9" s="64"/>
      <c r="BZX9" s="64"/>
      <c r="CAC9" s="215"/>
      <c r="CAD9" s="64"/>
      <c r="CAE9" s="64"/>
      <c r="CAN9" s="64"/>
      <c r="CAS9" s="215"/>
      <c r="CAT9" s="64"/>
      <c r="CAU9" s="64"/>
      <c r="CBD9" s="64"/>
      <c r="CBI9" s="215"/>
      <c r="CBJ9" s="64"/>
      <c r="CBK9" s="64"/>
      <c r="CBT9" s="64"/>
      <c r="CBY9" s="215"/>
      <c r="CBZ9" s="64"/>
      <c r="CCA9" s="64"/>
      <c r="CCJ9" s="64"/>
      <c r="CCO9" s="215"/>
      <c r="CCP9" s="64"/>
      <c r="CCQ9" s="64"/>
      <c r="CCZ9" s="64"/>
      <c r="CDE9" s="215"/>
      <c r="CDF9" s="64"/>
      <c r="CDG9" s="64"/>
      <c r="CDP9" s="64"/>
      <c r="CDU9" s="215"/>
      <c r="CDV9" s="64"/>
      <c r="CDW9" s="64"/>
      <c r="CEF9" s="64"/>
      <c r="CEK9" s="215"/>
      <c r="CEL9" s="64"/>
      <c r="CEM9" s="64"/>
      <c r="CEV9" s="64"/>
      <c r="CFA9" s="215"/>
      <c r="CFB9" s="64"/>
      <c r="CFC9" s="64"/>
      <c r="CFL9" s="64"/>
      <c r="CFQ9" s="215"/>
      <c r="CFR9" s="64"/>
      <c r="CFS9" s="64"/>
      <c r="CGB9" s="64"/>
      <c r="CGG9" s="215"/>
      <c r="CGH9" s="64"/>
      <c r="CGI9" s="64"/>
      <c r="CGR9" s="64"/>
      <c r="CGW9" s="215"/>
      <c r="CGX9" s="64"/>
      <c r="CGY9" s="64"/>
      <c r="CHH9" s="64"/>
      <c r="CHM9" s="215"/>
      <c r="CHN9" s="64"/>
      <c r="CHO9" s="64"/>
      <c r="CHX9" s="64"/>
      <c r="CIC9" s="215"/>
      <c r="CID9" s="64"/>
      <c r="CIE9" s="64"/>
      <c r="CIN9" s="64"/>
      <c r="CIS9" s="215"/>
      <c r="CIT9" s="64"/>
      <c r="CIU9" s="64"/>
      <c r="CJD9" s="64"/>
      <c r="CJI9" s="215"/>
      <c r="CJJ9" s="64"/>
      <c r="CJK9" s="64"/>
      <c r="CJT9" s="64"/>
      <c r="CJY9" s="215"/>
      <c r="CJZ9" s="64"/>
      <c r="CKA9" s="64"/>
      <c r="CKJ9" s="64"/>
      <c r="CKO9" s="215"/>
      <c r="CKP9" s="64"/>
      <c r="CKQ9" s="64"/>
      <c r="CKZ9" s="64"/>
      <c r="CLE9" s="215"/>
      <c r="CLF9" s="64"/>
      <c r="CLG9" s="64"/>
      <c r="CLP9" s="64"/>
      <c r="CLU9" s="215"/>
      <c r="CLV9" s="64"/>
      <c r="CLW9" s="64"/>
      <c r="CMF9" s="64"/>
      <c r="CMK9" s="215"/>
      <c r="CML9" s="64"/>
      <c r="CMM9" s="64"/>
      <c r="CMV9" s="64"/>
      <c r="CNA9" s="215"/>
      <c r="CNB9" s="64"/>
      <c r="CNC9" s="64"/>
      <c r="CNL9" s="64"/>
      <c r="CNQ9" s="215"/>
      <c r="CNR9" s="64"/>
      <c r="CNS9" s="64"/>
      <c r="COB9" s="64"/>
      <c r="COG9" s="215"/>
      <c r="COH9" s="64"/>
      <c r="COI9" s="64"/>
      <c r="COR9" s="64"/>
      <c r="COW9" s="215"/>
      <c r="COX9" s="64"/>
      <c r="COY9" s="64"/>
      <c r="CPH9" s="64"/>
      <c r="CPM9" s="215"/>
      <c r="CPN9" s="64"/>
      <c r="CPO9" s="64"/>
      <c r="CPX9" s="64"/>
      <c r="CQC9" s="215"/>
      <c r="CQD9" s="64"/>
      <c r="CQE9" s="64"/>
      <c r="CQN9" s="64"/>
      <c r="CQS9" s="215"/>
      <c r="CQT9" s="64"/>
      <c r="CQU9" s="64"/>
      <c r="CRD9" s="64"/>
      <c r="CRI9" s="215"/>
      <c r="CRJ9" s="64"/>
      <c r="CRK9" s="64"/>
      <c r="CRT9" s="64"/>
      <c r="CRY9" s="215"/>
      <c r="CRZ9" s="64"/>
      <c r="CSA9" s="64"/>
      <c r="CSJ9" s="64"/>
      <c r="CSO9" s="215"/>
      <c r="CSP9" s="64"/>
      <c r="CSQ9" s="64"/>
      <c r="CSZ9" s="64"/>
      <c r="CTE9" s="215"/>
      <c r="CTF9" s="64"/>
      <c r="CTG9" s="64"/>
      <c r="CTP9" s="64"/>
      <c r="CTU9" s="215"/>
      <c r="CTV9" s="64"/>
      <c r="CTW9" s="64"/>
      <c r="CUF9" s="64"/>
      <c r="CUK9" s="215"/>
      <c r="CUL9" s="64"/>
      <c r="CUM9" s="64"/>
      <c r="CUV9" s="64"/>
      <c r="CVA9" s="215"/>
      <c r="CVB9" s="64"/>
      <c r="CVC9" s="64"/>
      <c r="CVL9" s="64"/>
      <c r="CVQ9" s="215"/>
      <c r="CVR9" s="64"/>
      <c r="CVS9" s="64"/>
      <c r="CWB9" s="64"/>
      <c r="CWG9" s="215"/>
      <c r="CWH9" s="64"/>
      <c r="CWI9" s="64"/>
      <c r="CWR9" s="64"/>
      <c r="CWW9" s="215"/>
      <c r="CWX9" s="64"/>
      <c r="CWY9" s="64"/>
      <c r="CXH9" s="64"/>
      <c r="CXM9" s="215"/>
      <c r="CXN9" s="64"/>
      <c r="CXO9" s="64"/>
      <c r="CXX9" s="64"/>
      <c r="CYC9" s="215"/>
      <c r="CYD9" s="64"/>
      <c r="CYE9" s="64"/>
      <c r="CYN9" s="64"/>
      <c r="CYS9" s="215"/>
      <c r="CYT9" s="64"/>
      <c r="CYU9" s="64"/>
      <c r="CZD9" s="64"/>
      <c r="CZI9" s="215"/>
      <c r="CZJ9" s="64"/>
      <c r="CZK9" s="64"/>
      <c r="CZT9" s="64"/>
      <c r="CZY9" s="215"/>
      <c r="CZZ9" s="64"/>
      <c r="DAA9" s="64"/>
      <c r="DAJ9" s="64"/>
      <c r="DAO9" s="215"/>
      <c r="DAP9" s="64"/>
      <c r="DAQ9" s="64"/>
      <c r="DAZ9" s="64"/>
      <c r="DBE9" s="215"/>
      <c r="DBF9" s="64"/>
      <c r="DBG9" s="64"/>
      <c r="DBP9" s="64"/>
      <c r="DBU9" s="215"/>
      <c r="DBV9" s="64"/>
      <c r="DBW9" s="64"/>
      <c r="DCF9" s="64"/>
      <c r="DCK9" s="215"/>
      <c r="DCL9" s="64"/>
      <c r="DCM9" s="64"/>
      <c r="DCV9" s="64"/>
      <c r="DDA9" s="215"/>
      <c r="DDB9" s="64"/>
      <c r="DDC9" s="64"/>
      <c r="DDL9" s="64"/>
      <c r="DDQ9" s="215"/>
      <c r="DDR9" s="64"/>
      <c r="DDS9" s="64"/>
      <c r="DEB9" s="64"/>
      <c r="DEG9" s="215"/>
      <c r="DEH9" s="64"/>
      <c r="DEI9" s="64"/>
      <c r="DER9" s="64"/>
      <c r="DEW9" s="215"/>
      <c r="DEX9" s="64"/>
      <c r="DEY9" s="64"/>
      <c r="DFH9" s="64"/>
      <c r="DFM9" s="215"/>
      <c r="DFN9" s="64"/>
      <c r="DFO9" s="64"/>
      <c r="DFX9" s="64"/>
      <c r="DGC9" s="215"/>
      <c r="DGD9" s="64"/>
      <c r="DGE9" s="64"/>
      <c r="DGN9" s="64"/>
      <c r="DGS9" s="215"/>
      <c r="DGT9" s="64"/>
      <c r="DGU9" s="64"/>
      <c r="DHD9" s="64"/>
      <c r="DHI9" s="215"/>
      <c r="DHJ9" s="64"/>
      <c r="DHK9" s="64"/>
      <c r="DHT9" s="64"/>
      <c r="DHY9" s="215"/>
      <c r="DHZ9" s="64"/>
      <c r="DIA9" s="64"/>
      <c r="DIJ9" s="64"/>
      <c r="DIO9" s="215"/>
      <c r="DIP9" s="64"/>
      <c r="DIQ9" s="64"/>
      <c r="DIZ9" s="64"/>
      <c r="DJE9" s="215"/>
      <c r="DJF9" s="64"/>
      <c r="DJG9" s="64"/>
      <c r="DJP9" s="64"/>
      <c r="DJU9" s="215"/>
      <c r="DJV9" s="64"/>
      <c r="DJW9" s="64"/>
      <c r="DKF9" s="64"/>
      <c r="DKK9" s="215"/>
      <c r="DKL9" s="64"/>
      <c r="DKM9" s="64"/>
      <c r="DKV9" s="64"/>
      <c r="DLA9" s="215"/>
      <c r="DLB9" s="64"/>
      <c r="DLC9" s="64"/>
      <c r="DLL9" s="64"/>
      <c r="DLQ9" s="215"/>
      <c r="DLR9" s="64"/>
      <c r="DLS9" s="64"/>
      <c r="DMB9" s="64"/>
      <c r="DMG9" s="215"/>
      <c r="DMH9" s="64"/>
      <c r="DMI9" s="64"/>
      <c r="DMR9" s="64"/>
      <c r="DMW9" s="215"/>
      <c r="DMX9" s="64"/>
      <c r="DMY9" s="64"/>
      <c r="DNH9" s="64"/>
      <c r="DNM9" s="215"/>
      <c r="DNN9" s="64"/>
      <c r="DNO9" s="64"/>
      <c r="DNX9" s="64"/>
      <c r="DOC9" s="215"/>
      <c r="DOD9" s="64"/>
      <c r="DOE9" s="64"/>
      <c r="DON9" s="64"/>
      <c r="DOS9" s="215"/>
      <c r="DOT9" s="64"/>
      <c r="DOU9" s="64"/>
      <c r="DPD9" s="64"/>
      <c r="DPI9" s="215"/>
      <c r="DPJ9" s="64"/>
      <c r="DPK9" s="64"/>
      <c r="DPT9" s="64"/>
      <c r="DPY9" s="215"/>
      <c r="DPZ9" s="64"/>
      <c r="DQA9" s="64"/>
      <c r="DQJ9" s="64"/>
      <c r="DQO9" s="215"/>
      <c r="DQP9" s="64"/>
      <c r="DQQ9" s="64"/>
      <c r="DQZ9" s="64"/>
      <c r="DRE9" s="215"/>
      <c r="DRF9" s="64"/>
      <c r="DRG9" s="64"/>
      <c r="DRP9" s="64"/>
      <c r="DRU9" s="215"/>
      <c r="DRV9" s="64"/>
      <c r="DRW9" s="64"/>
      <c r="DSF9" s="64"/>
      <c r="DSK9" s="215"/>
      <c r="DSL9" s="64"/>
      <c r="DSM9" s="64"/>
      <c r="DSV9" s="64"/>
      <c r="DTA9" s="215"/>
      <c r="DTB9" s="64"/>
      <c r="DTC9" s="64"/>
      <c r="DTL9" s="64"/>
      <c r="DTQ9" s="215"/>
      <c r="DTR9" s="64"/>
      <c r="DTS9" s="64"/>
      <c r="DUB9" s="64"/>
      <c r="DUG9" s="215"/>
      <c r="DUH9" s="64"/>
      <c r="DUI9" s="64"/>
      <c r="DUR9" s="64"/>
      <c r="DUW9" s="215"/>
      <c r="DUX9" s="64"/>
      <c r="DUY9" s="64"/>
      <c r="DVH9" s="64"/>
      <c r="DVM9" s="215"/>
      <c r="DVN9" s="64"/>
      <c r="DVO9" s="64"/>
      <c r="DVX9" s="64"/>
      <c r="DWC9" s="215"/>
      <c r="DWD9" s="64"/>
      <c r="DWE9" s="64"/>
      <c r="DWN9" s="64"/>
      <c r="DWS9" s="215"/>
      <c r="DWT9" s="64"/>
      <c r="DWU9" s="64"/>
      <c r="DXD9" s="64"/>
      <c r="DXI9" s="215"/>
      <c r="DXJ9" s="64"/>
      <c r="DXK9" s="64"/>
      <c r="DXT9" s="64"/>
      <c r="DXY9" s="215"/>
      <c r="DXZ9" s="64"/>
      <c r="DYA9" s="64"/>
      <c r="DYJ9" s="64"/>
      <c r="DYO9" s="215"/>
      <c r="DYP9" s="64"/>
      <c r="DYQ9" s="64"/>
      <c r="DYZ9" s="64"/>
      <c r="DZE9" s="215"/>
      <c r="DZF9" s="64"/>
      <c r="DZG9" s="64"/>
      <c r="DZP9" s="64"/>
      <c r="DZU9" s="215"/>
      <c r="DZV9" s="64"/>
      <c r="DZW9" s="64"/>
      <c r="EAF9" s="64"/>
      <c r="EAK9" s="215"/>
      <c r="EAL9" s="64"/>
      <c r="EAM9" s="64"/>
      <c r="EAV9" s="64"/>
      <c r="EBA9" s="215"/>
      <c r="EBB9" s="64"/>
      <c r="EBC9" s="64"/>
      <c r="EBL9" s="64"/>
      <c r="EBQ9" s="215"/>
      <c r="EBR9" s="64"/>
      <c r="EBS9" s="64"/>
      <c r="ECB9" s="64"/>
      <c r="ECG9" s="215"/>
      <c r="ECH9" s="64"/>
      <c r="ECI9" s="64"/>
      <c r="ECR9" s="64"/>
      <c r="ECW9" s="215"/>
      <c r="ECX9" s="64"/>
      <c r="ECY9" s="64"/>
      <c r="EDH9" s="64"/>
      <c r="EDM9" s="215"/>
      <c r="EDN9" s="64"/>
      <c r="EDO9" s="64"/>
      <c r="EDX9" s="64"/>
      <c r="EEC9" s="215"/>
      <c r="EED9" s="64"/>
      <c r="EEE9" s="64"/>
      <c r="EEN9" s="64"/>
      <c r="EES9" s="215"/>
      <c r="EET9" s="64"/>
      <c r="EEU9" s="64"/>
      <c r="EFD9" s="64"/>
      <c r="EFI9" s="215"/>
      <c r="EFJ9" s="64"/>
      <c r="EFK9" s="64"/>
      <c r="EFT9" s="64"/>
      <c r="EFY9" s="215"/>
      <c r="EFZ9" s="64"/>
      <c r="EGA9" s="64"/>
      <c r="EGJ9" s="64"/>
      <c r="EGO9" s="215"/>
      <c r="EGP9" s="64"/>
      <c r="EGQ9" s="64"/>
      <c r="EGZ9" s="64"/>
      <c r="EHE9" s="215"/>
      <c r="EHF9" s="64"/>
      <c r="EHG9" s="64"/>
      <c r="EHP9" s="64"/>
      <c r="EHU9" s="215"/>
      <c r="EHV9" s="64"/>
      <c r="EHW9" s="64"/>
      <c r="EIF9" s="64"/>
      <c r="EIK9" s="215"/>
      <c r="EIL9" s="64"/>
      <c r="EIM9" s="64"/>
      <c r="EIV9" s="64"/>
      <c r="EJA9" s="215"/>
      <c r="EJB9" s="64"/>
      <c r="EJC9" s="64"/>
      <c r="EJL9" s="64"/>
      <c r="EJQ9" s="215"/>
      <c r="EJR9" s="64"/>
      <c r="EJS9" s="64"/>
      <c r="EKB9" s="64"/>
      <c r="EKG9" s="215"/>
      <c r="EKH9" s="64"/>
      <c r="EKI9" s="64"/>
      <c r="EKR9" s="64"/>
      <c r="EKW9" s="215"/>
      <c r="EKX9" s="64"/>
      <c r="EKY9" s="64"/>
      <c r="ELH9" s="64"/>
      <c r="ELM9" s="215"/>
      <c r="ELN9" s="64"/>
      <c r="ELO9" s="64"/>
      <c r="ELX9" s="64"/>
      <c r="EMC9" s="215"/>
      <c r="EMD9" s="64"/>
      <c r="EME9" s="64"/>
      <c r="EMN9" s="64"/>
      <c r="EMS9" s="215"/>
      <c r="EMT9" s="64"/>
      <c r="EMU9" s="64"/>
      <c r="END9" s="64"/>
      <c r="ENI9" s="215"/>
      <c r="ENJ9" s="64"/>
      <c r="ENK9" s="64"/>
      <c r="ENT9" s="64"/>
      <c r="ENY9" s="215"/>
      <c r="ENZ9" s="64"/>
      <c r="EOA9" s="64"/>
      <c r="EOJ9" s="64"/>
      <c r="EOO9" s="215"/>
      <c r="EOP9" s="64"/>
      <c r="EOQ9" s="64"/>
      <c r="EOZ9" s="64"/>
      <c r="EPE9" s="215"/>
      <c r="EPF9" s="64"/>
      <c r="EPG9" s="64"/>
      <c r="EPP9" s="64"/>
      <c r="EPU9" s="215"/>
      <c r="EPV9" s="64"/>
      <c r="EPW9" s="64"/>
      <c r="EQF9" s="64"/>
      <c r="EQK9" s="215"/>
      <c r="EQL9" s="64"/>
      <c r="EQM9" s="64"/>
      <c r="EQV9" s="64"/>
      <c r="ERA9" s="215"/>
      <c r="ERB9" s="64"/>
      <c r="ERC9" s="64"/>
      <c r="ERL9" s="64"/>
      <c r="ERQ9" s="215"/>
      <c r="ERR9" s="64"/>
      <c r="ERS9" s="64"/>
      <c r="ESB9" s="64"/>
      <c r="ESG9" s="215"/>
      <c r="ESH9" s="64"/>
      <c r="ESI9" s="64"/>
      <c r="ESR9" s="64"/>
      <c r="ESW9" s="215"/>
      <c r="ESX9" s="64"/>
      <c r="ESY9" s="64"/>
      <c r="ETH9" s="64"/>
      <c r="ETM9" s="215"/>
      <c r="ETN9" s="64"/>
      <c r="ETO9" s="64"/>
      <c r="ETX9" s="64"/>
      <c r="EUC9" s="215"/>
      <c r="EUD9" s="64"/>
      <c r="EUE9" s="64"/>
      <c r="EUN9" s="64"/>
      <c r="EUS9" s="215"/>
      <c r="EUT9" s="64"/>
      <c r="EUU9" s="64"/>
      <c r="EVD9" s="64"/>
      <c r="EVI9" s="215"/>
      <c r="EVJ9" s="64"/>
      <c r="EVK9" s="64"/>
      <c r="EVT9" s="64"/>
      <c r="EVY9" s="215"/>
      <c r="EVZ9" s="64"/>
      <c r="EWA9" s="64"/>
      <c r="EWJ9" s="64"/>
      <c r="EWO9" s="215"/>
      <c r="EWP9" s="64"/>
      <c r="EWQ9" s="64"/>
      <c r="EWZ9" s="64"/>
      <c r="EXE9" s="215"/>
      <c r="EXF9" s="64"/>
      <c r="EXG9" s="64"/>
      <c r="EXP9" s="64"/>
      <c r="EXU9" s="215"/>
      <c r="EXV9" s="64"/>
      <c r="EXW9" s="64"/>
      <c r="EYF9" s="64"/>
      <c r="EYK9" s="215"/>
      <c r="EYL9" s="64"/>
      <c r="EYM9" s="64"/>
      <c r="EYV9" s="64"/>
      <c r="EZA9" s="215"/>
      <c r="EZB9" s="64"/>
      <c r="EZC9" s="64"/>
      <c r="EZL9" s="64"/>
      <c r="EZQ9" s="215"/>
      <c r="EZR9" s="64"/>
      <c r="EZS9" s="64"/>
      <c r="FAB9" s="64"/>
      <c r="FAG9" s="215"/>
      <c r="FAH9" s="64"/>
      <c r="FAI9" s="64"/>
      <c r="FAR9" s="64"/>
      <c r="FAW9" s="215"/>
      <c r="FAX9" s="64"/>
      <c r="FAY9" s="64"/>
      <c r="FBH9" s="64"/>
      <c r="FBM9" s="215"/>
      <c r="FBN9" s="64"/>
      <c r="FBO9" s="64"/>
      <c r="FBX9" s="64"/>
      <c r="FCC9" s="215"/>
      <c r="FCD9" s="64"/>
      <c r="FCE9" s="64"/>
      <c r="FCN9" s="64"/>
      <c r="FCS9" s="215"/>
      <c r="FCT9" s="64"/>
      <c r="FCU9" s="64"/>
      <c r="FDD9" s="64"/>
      <c r="FDI9" s="215"/>
      <c r="FDJ9" s="64"/>
      <c r="FDK9" s="64"/>
      <c r="FDT9" s="64"/>
      <c r="FDY9" s="215"/>
      <c r="FDZ9" s="64"/>
      <c r="FEA9" s="64"/>
      <c r="FEJ9" s="64"/>
      <c r="FEO9" s="215"/>
      <c r="FEP9" s="64"/>
      <c r="FEQ9" s="64"/>
      <c r="FEZ9" s="64"/>
      <c r="FFE9" s="215"/>
      <c r="FFF9" s="64"/>
      <c r="FFG9" s="64"/>
      <c r="FFP9" s="64"/>
      <c r="FFU9" s="215"/>
      <c r="FFV9" s="64"/>
      <c r="FFW9" s="64"/>
      <c r="FGF9" s="64"/>
      <c r="FGK9" s="215"/>
      <c r="FGL9" s="64"/>
      <c r="FGM9" s="64"/>
      <c r="FGV9" s="64"/>
      <c r="FHA9" s="215"/>
      <c r="FHB9" s="64"/>
      <c r="FHC9" s="64"/>
      <c r="FHL9" s="64"/>
      <c r="FHQ9" s="215"/>
      <c r="FHR9" s="64"/>
      <c r="FHS9" s="64"/>
      <c r="FIB9" s="64"/>
      <c r="FIG9" s="215"/>
      <c r="FIH9" s="64"/>
      <c r="FII9" s="64"/>
      <c r="FIR9" s="64"/>
      <c r="FIW9" s="215"/>
      <c r="FIX9" s="64"/>
      <c r="FIY9" s="64"/>
      <c r="FJH9" s="64"/>
      <c r="FJM9" s="215"/>
      <c r="FJN9" s="64"/>
      <c r="FJO9" s="64"/>
      <c r="FJX9" s="64"/>
      <c r="FKC9" s="215"/>
      <c r="FKD9" s="64"/>
      <c r="FKE9" s="64"/>
      <c r="FKN9" s="64"/>
      <c r="FKS9" s="215"/>
      <c r="FKT9" s="64"/>
      <c r="FKU9" s="64"/>
      <c r="FLD9" s="64"/>
      <c r="FLI9" s="215"/>
      <c r="FLJ9" s="64"/>
      <c r="FLK9" s="64"/>
      <c r="FLT9" s="64"/>
      <c r="FLY9" s="215"/>
      <c r="FLZ9" s="64"/>
      <c r="FMA9" s="64"/>
      <c r="FMJ9" s="64"/>
      <c r="FMO9" s="215"/>
      <c r="FMP9" s="64"/>
      <c r="FMQ9" s="64"/>
      <c r="FMZ9" s="64"/>
      <c r="FNE9" s="215"/>
      <c r="FNF9" s="64"/>
      <c r="FNG9" s="64"/>
      <c r="FNP9" s="64"/>
      <c r="FNU9" s="215"/>
      <c r="FNV9" s="64"/>
      <c r="FNW9" s="64"/>
      <c r="FOF9" s="64"/>
      <c r="FOK9" s="215"/>
      <c r="FOL9" s="64"/>
      <c r="FOM9" s="64"/>
      <c r="FOV9" s="64"/>
      <c r="FPA9" s="215"/>
      <c r="FPB9" s="64"/>
      <c r="FPC9" s="64"/>
      <c r="FPL9" s="64"/>
      <c r="FPQ9" s="215"/>
      <c r="FPR9" s="64"/>
      <c r="FPS9" s="64"/>
      <c r="FQB9" s="64"/>
      <c r="FQG9" s="215"/>
      <c r="FQH9" s="64"/>
      <c r="FQI9" s="64"/>
      <c r="FQR9" s="64"/>
      <c r="FQW9" s="215"/>
      <c r="FQX9" s="64"/>
      <c r="FQY9" s="64"/>
      <c r="FRH9" s="64"/>
      <c r="FRM9" s="215"/>
      <c r="FRN9" s="64"/>
      <c r="FRO9" s="64"/>
      <c r="FRX9" s="64"/>
      <c r="FSC9" s="215"/>
      <c r="FSD9" s="64"/>
      <c r="FSE9" s="64"/>
      <c r="FSN9" s="64"/>
      <c r="FSS9" s="215"/>
      <c r="FST9" s="64"/>
      <c r="FSU9" s="64"/>
      <c r="FTD9" s="64"/>
      <c r="FTI9" s="215"/>
      <c r="FTJ9" s="64"/>
      <c r="FTK9" s="64"/>
      <c r="FTT9" s="64"/>
      <c r="FTY9" s="215"/>
      <c r="FTZ9" s="64"/>
      <c r="FUA9" s="64"/>
      <c r="FUJ9" s="64"/>
      <c r="FUO9" s="215"/>
      <c r="FUP9" s="64"/>
      <c r="FUQ9" s="64"/>
      <c r="FUZ9" s="64"/>
      <c r="FVE9" s="215"/>
      <c r="FVF9" s="64"/>
      <c r="FVG9" s="64"/>
      <c r="FVP9" s="64"/>
      <c r="FVU9" s="215"/>
      <c r="FVV9" s="64"/>
      <c r="FVW9" s="64"/>
      <c r="FWF9" s="64"/>
      <c r="FWK9" s="215"/>
      <c r="FWL9" s="64"/>
      <c r="FWM9" s="64"/>
      <c r="FWV9" s="64"/>
      <c r="FXA9" s="215"/>
      <c r="FXB9" s="64"/>
      <c r="FXC9" s="64"/>
      <c r="FXL9" s="64"/>
      <c r="FXQ9" s="215"/>
      <c r="FXR9" s="64"/>
      <c r="FXS9" s="64"/>
      <c r="FYB9" s="64"/>
      <c r="FYG9" s="215"/>
      <c r="FYH9" s="64"/>
      <c r="FYI9" s="64"/>
      <c r="FYR9" s="64"/>
      <c r="FYW9" s="215"/>
      <c r="FYX9" s="64"/>
      <c r="FYY9" s="64"/>
      <c r="FZH9" s="64"/>
      <c r="FZM9" s="215"/>
      <c r="FZN9" s="64"/>
      <c r="FZO9" s="64"/>
      <c r="FZX9" s="64"/>
      <c r="GAC9" s="215"/>
      <c r="GAD9" s="64"/>
      <c r="GAE9" s="64"/>
      <c r="GAN9" s="64"/>
      <c r="GAS9" s="215"/>
      <c r="GAT9" s="64"/>
      <c r="GAU9" s="64"/>
      <c r="GBD9" s="64"/>
      <c r="GBI9" s="215"/>
      <c r="GBJ9" s="64"/>
      <c r="GBK9" s="64"/>
      <c r="GBT9" s="64"/>
      <c r="GBY9" s="215"/>
      <c r="GBZ9" s="64"/>
      <c r="GCA9" s="64"/>
      <c r="GCJ9" s="64"/>
      <c r="GCO9" s="215"/>
      <c r="GCP9" s="64"/>
      <c r="GCQ9" s="64"/>
      <c r="GCZ9" s="64"/>
      <c r="GDE9" s="215"/>
      <c r="GDF9" s="64"/>
      <c r="GDG9" s="64"/>
      <c r="GDP9" s="64"/>
      <c r="GDU9" s="215"/>
      <c r="GDV9" s="64"/>
      <c r="GDW9" s="64"/>
      <c r="GEF9" s="64"/>
      <c r="GEK9" s="215"/>
      <c r="GEL9" s="64"/>
      <c r="GEM9" s="64"/>
      <c r="GEV9" s="64"/>
      <c r="GFA9" s="215"/>
      <c r="GFB9" s="64"/>
      <c r="GFC9" s="64"/>
      <c r="GFL9" s="64"/>
      <c r="GFQ9" s="215"/>
      <c r="GFR9" s="64"/>
      <c r="GFS9" s="64"/>
      <c r="GGB9" s="64"/>
      <c r="GGG9" s="215"/>
      <c r="GGH9" s="64"/>
      <c r="GGI9" s="64"/>
      <c r="GGR9" s="64"/>
      <c r="GGW9" s="215"/>
      <c r="GGX9" s="64"/>
      <c r="GGY9" s="64"/>
      <c r="GHH9" s="64"/>
      <c r="GHM9" s="215"/>
      <c r="GHN9" s="64"/>
      <c r="GHO9" s="64"/>
      <c r="GHX9" s="64"/>
      <c r="GIC9" s="215"/>
      <c r="GID9" s="64"/>
      <c r="GIE9" s="64"/>
      <c r="GIN9" s="64"/>
      <c r="GIS9" s="215"/>
      <c r="GIT9" s="64"/>
      <c r="GIU9" s="64"/>
      <c r="GJD9" s="64"/>
      <c r="GJI9" s="215"/>
      <c r="GJJ9" s="64"/>
      <c r="GJK9" s="64"/>
      <c r="GJT9" s="64"/>
      <c r="GJY9" s="215"/>
      <c r="GJZ9" s="64"/>
      <c r="GKA9" s="64"/>
      <c r="GKJ9" s="64"/>
      <c r="GKO9" s="215"/>
      <c r="GKP9" s="64"/>
      <c r="GKQ9" s="64"/>
      <c r="GKZ9" s="64"/>
      <c r="GLE9" s="215"/>
      <c r="GLF9" s="64"/>
      <c r="GLG9" s="64"/>
      <c r="GLP9" s="64"/>
      <c r="GLU9" s="215"/>
      <c r="GLV9" s="64"/>
      <c r="GLW9" s="64"/>
      <c r="GMF9" s="64"/>
      <c r="GMK9" s="215"/>
      <c r="GML9" s="64"/>
      <c r="GMM9" s="64"/>
      <c r="GMV9" s="64"/>
      <c r="GNA9" s="215"/>
      <c r="GNB9" s="64"/>
      <c r="GNC9" s="64"/>
      <c r="GNL9" s="64"/>
      <c r="GNQ9" s="215"/>
      <c r="GNR9" s="64"/>
      <c r="GNS9" s="64"/>
      <c r="GOB9" s="64"/>
      <c r="GOG9" s="215"/>
      <c r="GOH9" s="64"/>
      <c r="GOI9" s="64"/>
      <c r="GOR9" s="64"/>
      <c r="GOW9" s="215"/>
      <c r="GOX9" s="64"/>
      <c r="GOY9" s="64"/>
      <c r="GPH9" s="64"/>
      <c r="GPM9" s="215"/>
      <c r="GPN9" s="64"/>
      <c r="GPO9" s="64"/>
      <c r="GPX9" s="64"/>
      <c r="GQC9" s="215"/>
      <c r="GQD9" s="64"/>
      <c r="GQE9" s="64"/>
      <c r="GQN9" s="64"/>
      <c r="GQS9" s="215"/>
      <c r="GQT9" s="64"/>
      <c r="GQU9" s="64"/>
      <c r="GRD9" s="64"/>
      <c r="GRI9" s="215"/>
      <c r="GRJ9" s="64"/>
      <c r="GRK9" s="64"/>
      <c r="GRT9" s="64"/>
      <c r="GRY9" s="215"/>
      <c r="GRZ9" s="64"/>
      <c r="GSA9" s="64"/>
      <c r="GSJ9" s="64"/>
      <c r="GSO9" s="215"/>
      <c r="GSP9" s="64"/>
      <c r="GSQ9" s="64"/>
      <c r="GSZ9" s="64"/>
      <c r="GTE9" s="215"/>
      <c r="GTF9" s="64"/>
      <c r="GTG9" s="64"/>
      <c r="GTP9" s="64"/>
      <c r="GTU9" s="215"/>
      <c r="GTV9" s="64"/>
      <c r="GTW9" s="64"/>
      <c r="GUF9" s="64"/>
      <c r="GUK9" s="215"/>
      <c r="GUL9" s="64"/>
      <c r="GUM9" s="64"/>
      <c r="GUV9" s="64"/>
      <c r="GVA9" s="215"/>
      <c r="GVB9" s="64"/>
      <c r="GVC9" s="64"/>
      <c r="GVL9" s="64"/>
      <c r="GVQ9" s="215"/>
      <c r="GVR9" s="64"/>
      <c r="GVS9" s="64"/>
      <c r="GWB9" s="64"/>
      <c r="GWG9" s="215"/>
      <c r="GWH9" s="64"/>
      <c r="GWI9" s="64"/>
      <c r="GWR9" s="64"/>
      <c r="GWW9" s="215"/>
      <c r="GWX9" s="64"/>
      <c r="GWY9" s="64"/>
      <c r="GXH9" s="64"/>
      <c r="GXM9" s="215"/>
      <c r="GXN9" s="64"/>
      <c r="GXO9" s="64"/>
      <c r="GXX9" s="64"/>
      <c r="GYC9" s="215"/>
      <c r="GYD9" s="64"/>
      <c r="GYE9" s="64"/>
      <c r="GYN9" s="64"/>
      <c r="GYS9" s="215"/>
      <c r="GYT9" s="64"/>
      <c r="GYU9" s="64"/>
      <c r="GZD9" s="64"/>
      <c r="GZI9" s="215"/>
      <c r="GZJ9" s="64"/>
      <c r="GZK9" s="64"/>
      <c r="GZT9" s="64"/>
      <c r="GZY9" s="215"/>
      <c r="GZZ9" s="64"/>
      <c r="HAA9" s="64"/>
      <c r="HAJ9" s="64"/>
      <c r="HAO9" s="215"/>
      <c r="HAP9" s="64"/>
      <c r="HAQ9" s="64"/>
      <c r="HAZ9" s="64"/>
      <c r="HBE9" s="215"/>
      <c r="HBF9" s="64"/>
      <c r="HBG9" s="64"/>
      <c r="HBP9" s="64"/>
      <c r="HBU9" s="215"/>
      <c r="HBV9" s="64"/>
      <c r="HBW9" s="64"/>
      <c r="HCF9" s="64"/>
      <c r="HCK9" s="215"/>
      <c r="HCL9" s="64"/>
      <c r="HCM9" s="64"/>
      <c r="HCV9" s="64"/>
      <c r="HDA9" s="215"/>
      <c r="HDB9" s="64"/>
      <c r="HDC9" s="64"/>
      <c r="HDL9" s="64"/>
      <c r="HDQ9" s="215"/>
      <c r="HDR9" s="64"/>
      <c r="HDS9" s="64"/>
      <c r="HEB9" s="64"/>
      <c r="HEG9" s="215"/>
      <c r="HEH9" s="64"/>
      <c r="HEI9" s="64"/>
      <c r="HER9" s="64"/>
      <c r="HEW9" s="215"/>
      <c r="HEX9" s="64"/>
      <c r="HEY9" s="64"/>
      <c r="HFH9" s="64"/>
      <c r="HFM9" s="215"/>
      <c r="HFN9" s="64"/>
      <c r="HFO9" s="64"/>
      <c r="HFX9" s="64"/>
      <c r="HGC9" s="215"/>
      <c r="HGD9" s="64"/>
      <c r="HGE9" s="64"/>
      <c r="HGN9" s="64"/>
      <c r="HGS9" s="215"/>
      <c r="HGT9" s="64"/>
      <c r="HGU9" s="64"/>
      <c r="HHD9" s="64"/>
      <c r="HHI9" s="215"/>
      <c r="HHJ9" s="64"/>
      <c r="HHK9" s="64"/>
      <c r="HHT9" s="64"/>
      <c r="HHY9" s="215"/>
      <c r="HHZ9" s="64"/>
      <c r="HIA9" s="64"/>
      <c r="HIJ9" s="64"/>
      <c r="HIO9" s="215"/>
      <c r="HIP9" s="64"/>
      <c r="HIQ9" s="64"/>
      <c r="HIZ9" s="64"/>
      <c r="HJE9" s="215"/>
      <c r="HJF9" s="64"/>
      <c r="HJG9" s="64"/>
      <c r="HJP9" s="64"/>
      <c r="HJU9" s="215"/>
      <c r="HJV9" s="64"/>
      <c r="HJW9" s="64"/>
      <c r="HKF9" s="64"/>
      <c r="HKK9" s="215"/>
      <c r="HKL9" s="64"/>
      <c r="HKM9" s="64"/>
      <c r="HKV9" s="64"/>
      <c r="HLA9" s="215"/>
      <c r="HLB9" s="64"/>
      <c r="HLC9" s="64"/>
      <c r="HLL9" s="64"/>
      <c r="HLQ9" s="215"/>
      <c r="HLR9" s="64"/>
      <c r="HLS9" s="64"/>
      <c r="HMB9" s="64"/>
      <c r="HMG9" s="215"/>
      <c r="HMH9" s="64"/>
      <c r="HMI9" s="64"/>
      <c r="HMR9" s="64"/>
      <c r="HMW9" s="215"/>
      <c r="HMX9" s="64"/>
      <c r="HMY9" s="64"/>
      <c r="HNH9" s="64"/>
      <c r="HNM9" s="215"/>
      <c r="HNN9" s="64"/>
      <c r="HNO9" s="64"/>
      <c r="HNX9" s="64"/>
      <c r="HOC9" s="215"/>
      <c r="HOD9" s="64"/>
      <c r="HOE9" s="64"/>
      <c r="HON9" s="64"/>
      <c r="HOS9" s="215"/>
      <c r="HOT9" s="64"/>
      <c r="HOU9" s="64"/>
      <c r="HPD9" s="64"/>
      <c r="HPI9" s="215"/>
      <c r="HPJ9" s="64"/>
      <c r="HPK9" s="64"/>
      <c r="HPT9" s="64"/>
      <c r="HPY9" s="215"/>
      <c r="HPZ9" s="64"/>
      <c r="HQA9" s="64"/>
      <c r="HQJ9" s="64"/>
      <c r="HQO9" s="215"/>
      <c r="HQP9" s="64"/>
      <c r="HQQ9" s="64"/>
      <c r="HQZ9" s="64"/>
      <c r="HRE9" s="215"/>
      <c r="HRF9" s="64"/>
      <c r="HRG9" s="64"/>
      <c r="HRP9" s="64"/>
      <c r="HRU9" s="215"/>
      <c r="HRV9" s="64"/>
      <c r="HRW9" s="64"/>
      <c r="HSF9" s="64"/>
      <c r="HSK9" s="215"/>
      <c r="HSL9" s="64"/>
      <c r="HSM9" s="64"/>
      <c r="HSV9" s="64"/>
      <c r="HTA9" s="215"/>
      <c r="HTB9" s="64"/>
      <c r="HTC9" s="64"/>
      <c r="HTL9" s="64"/>
      <c r="HTQ9" s="215"/>
      <c r="HTR9" s="64"/>
      <c r="HTS9" s="64"/>
      <c r="HUB9" s="64"/>
      <c r="HUG9" s="215"/>
      <c r="HUH9" s="64"/>
      <c r="HUI9" s="64"/>
      <c r="HUR9" s="64"/>
      <c r="HUW9" s="215"/>
      <c r="HUX9" s="64"/>
      <c r="HUY9" s="64"/>
      <c r="HVH9" s="64"/>
      <c r="HVM9" s="215"/>
      <c r="HVN9" s="64"/>
      <c r="HVO9" s="64"/>
      <c r="HVX9" s="64"/>
      <c r="HWC9" s="215"/>
      <c r="HWD9" s="64"/>
      <c r="HWE9" s="64"/>
      <c r="HWN9" s="64"/>
      <c r="HWS9" s="215"/>
      <c r="HWT9" s="64"/>
      <c r="HWU9" s="64"/>
      <c r="HXD9" s="64"/>
      <c r="HXI9" s="215"/>
      <c r="HXJ9" s="64"/>
      <c r="HXK9" s="64"/>
      <c r="HXT9" s="64"/>
      <c r="HXY9" s="215"/>
      <c r="HXZ9" s="64"/>
      <c r="HYA9" s="64"/>
      <c r="HYJ9" s="64"/>
      <c r="HYO9" s="215"/>
      <c r="HYP9" s="64"/>
      <c r="HYQ9" s="64"/>
      <c r="HYZ9" s="64"/>
      <c r="HZE9" s="215"/>
      <c r="HZF9" s="64"/>
      <c r="HZG9" s="64"/>
      <c r="HZP9" s="64"/>
      <c r="HZU9" s="215"/>
      <c r="HZV9" s="64"/>
      <c r="HZW9" s="64"/>
      <c r="IAF9" s="64"/>
      <c r="IAK9" s="215"/>
      <c r="IAL9" s="64"/>
      <c r="IAM9" s="64"/>
      <c r="IAV9" s="64"/>
      <c r="IBA9" s="215"/>
      <c r="IBB9" s="64"/>
      <c r="IBC9" s="64"/>
      <c r="IBL9" s="64"/>
      <c r="IBQ9" s="215"/>
      <c r="IBR9" s="64"/>
      <c r="IBS9" s="64"/>
      <c r="ICB9" s="64"/>
      <c r="ICG9" s="215"/>
      <c r="ICH9" s="64"/>
      <c r="ICI9" s="64"/>
      <c r="ICR9" s="64"/>
      <c r="ICW9" s="215"/>
      <c r="ICX9" s="64"/>
      <c r="ICY9" s="64"/>
      <c r="IDH9" s="64"/>
      <c r="IDM9" s="215"/>
      <c r="IDN9" s="64"/>
      <c r="IDO9" s="64"/>
      <c r="IDX9" s="64"/>
      <c r="IEC9" s="215"/>
      <c r="IED9" s="64"/>
      <c r="IEE9" s="64"/>
      <c r="IEN9" s="64"/>
      <c r="IES9" s="215"/>
      <c r="IET9" s="64"/>
      <c r="IEU9" s="64"/>
      <c r="IFD9" s="64"/>
      <c r="IFI9" s="215"/>
      <c r="IFJ9" s="64"/>
      <c r="IFK9" s="64"/>
      <c r="IFT9" s="64"/>
      <c r="IFY9" s="215"/>
      <c r="IFZ9" s="64"/>
      <c r="IGA9" s="64"/>
      <c r="IGJ9" s="64"/>
      <c r="IGO9" s="215"/>
      <c r="IGP9" s="64"/>
      <c r="IGQ9" s="64"/>
      <c r="IGZ9" s="64"/>
      <c r="IHE9" s="215"/>
      <c r="IHF9" s="64"/>
      <c r="IHG9" s="64"/>
      <c r="IHP9" s="64"/>
      <c r="IHU9" s="215"/>
      <c r="IHV9" s="64"/>
      <c r="IHW9" s="64"/>
      <c r="IIF9" s="64"/>
      <c r="IIK9" s="215"/>
      <c r="IIL9" s="64"/>
      <c r="IIM9" s="64"/>
      <c r="IIV9" s="64"/>
      <c r="IJA9" s="215"/>
      <c r="IJB9" s="64"/>
      <c r="IJC9" s="64"/>
      <c r="IJL9" s="64"/>
      <c r="IJQ9" s="215"/>
      <c r="IJR9" s="64"/>
      <c r="IJS9" s="64"/>
      <c r="IKB9" s="64"/>
      <c r="IKG9" s="215"/>
      <c r="IKH9" s="64"/>
      <c r="IKI9" s="64"/>
      <c r="IKR9" s="64"/>
      <c r="IKW9" s="215"/>
      <c r="IKX9" s="64"/>
      <c r="IKY9" s="64"/>
      <c r="ILH9" s="64"/>
      <c r="ILM9" s="215"/>
      <c r="ILN9" s="64"/>
      <c r="ILO9" s="64"/>
      <c r="ILX9" s="64"/>
      <c r="IMC9" s="215"/>
      <c r="IMD9" s="64"/>
      <c r="IME9" s="64"/>
      <c r="IMN9" s="64"/>
      <c r="IMS9" s="215"/>
      <c r="IMT9" s="64"/>
      <c r="IMU9" s="64"/>
      <c r="IND9" s="64"/>
      <c r="INI9" s="215"/>
      <c r="INJ9" s="64"/>
      <c r="INK9" s="64"/>
      <c r="INT9" s="64"/>
      <c r="INY9" s="215"/>
      <c r="INZ9" s="64"/>
      <c r="IOA9" s="64"/>
      <c r="IOJ9" s="64"/>
      <c r="IOO9" s="215"/>
      <c r="IOP9" s="64"/>
      <c r="IOQ9" s="64"/>
      <c r="IOZ9" s="64"/>
      <c r="IPE9" s="215"/>
      <c r="IPF9" s="64"/>
      <c r="IPG9" s="64"/>
      <c r="IPP9" s="64"/>
      <c r="IPU9" s="215"/>
      <c r="IPV9" s="64"/>
      <c r="IPW9" s="64"/>
      <c r="IQF9" s="64"/>
      <c r="IQK9" s="215"/>
      <c r="IQL9" s="64"/>
      <c r="IQM9" s="64"/>
      <c r="IQV9" s="64"/>
      <c r="IRA9" s="215"/>
      <c r="IRB9" s="64"/>
      <c r="IRC9" s="64"/>
      <c r="IRL9" s="64"/>
      <c r="IRQ9" s="215"/>
      <c r="IRR9" s="64"/>
      <c r="IRS9" s="64"/>
      <c r="ISB9" s="64"/>
      <c r="ISG9" s="215"/>
      <c r="ISH9" s="64"/>
      <c r="ISI9" s="64"/>
      <c r="ISR9" s="64"/>
      <c r="ISW9" s="215"/>
      <c r="ISX9" s="64"/>
      <c r="ISY9" s="64"/>
      <c r="ITH9" s="64"/>
      <c r="ITM9" s="215"/>
      <c r="ITN9" s="64"/>
      <c r="ITO9" s="64"/>
      <c r="ITX9" s="64"/>
      <c r="IUC9" s="215"/>
      <c r="IUD9" s="64"/>
      <c r="IUE9" s="64"/>
      <c r="IUN9" s="64"/>
      <c r="IUS9" s="215"/>
      <c r="IUT9" s="64"/>
      <c r="IUU9" s="64"/>
      <c r="IVD9" s="64"/>
      <c r="IVI9" s="215"/>
      <c r="IVJ9" s="64"/>
      <c r="IVK9" s="64"/>
      <c r="IVT9" s="64"/>
      <c r="IVY9" s="215"/>
      <c r="IVZ9" s="64"/>
      <c r="IWA9" s="64"/>
      <c r="IWJ9" s="64"/>
      <c r="IWO9" s="215"/>
      <c r="IWP9" s="64"/>
      <c r="IWQ9" s="64"/>
      <c r="IWZ9" s="64"/>
      <c r="IXE9" s="215"/>
      <c r="IXF9" s="64"/>
      <c r="IXG9" s="64"/>
      <c r="IXP9" s="64"/>
      <c r="IXU9" s="215"/>
      <c r="IXV9" s="64"/>
      <c r="IXW9" s="64"/>
      <c r="IYF9" s="64"/>
      <c r="IYK9" s="215"/>
      <c r="IYL9" s="64"/>
      <c r="IYM9" s="64"/>
      <c r="IYV9" s="64"/>
      <c r="IZA9" s="215"/>
      <c r="IZB9" s="64"/>
      <c r="IZC9" s="64"/>
      <c r="IZL9" s="64"/>
      <c r="IZQ9" s="215"/>
      <c r="IZR9" s="64"/>
      <c r="IZS9" s="64"/>
      <c r="JAB9" s="64"/>
      <c r="JAG9" s="215"/>
      <c r="JAH9" s="64"/>
      <c r="JAI9" s="64"/>
      <c r="JAR9" s="64"/>
      <c r="JAW9" s="215"/>
      <c r="JAX9" s="64"/>
      <c r="JAY9" s="64"/>
      <c r="JBH9" s="64"/>
      <c r="JBM9" s="215"/>
      <c r="JBN9" s="64"/>
      <c r="JBO9" s="64"/>
      <c r="JBX9" s="64"/>
      <c r="JCC9" s="215"/>
      <c r="JCD9" s="64"/>
      <c r="JCE9" s="64"/>
      <c r="JCN9" s="64"/>
      <c r="JCS9" s="215"/>
      <c r="JCT9" s="64"/>
      <c r="JCU9" s="64"/>
      <c r="JDD9" s="64"/>
      <c r="JDI9" s="215"/>
      <c r="JDJ9" s="64"/>
      <c r="JDK9" s="64"/>
      <c r="JDT9" s="64"/>
      <c r="JDY9" s="215"/>
      <c r="JDZ9" s="64"/>
      <c r="JEA9" s="64"/>
      <c r="JEJ9" s="64"/>
      <c r="JEO9" s="215"/>
      <c r="JEP9" s="64"/>
      <c r="JEQ9" s="64"/>
      <c r="JEZ9" s="64"/>
      <c r="JFE9" s="215"/>
      <c r="JFF9" s="64"/>
      <c r="JFG9" s="64"/>
      <c r="JFP9" s="64"/>
      <c r="JFU9" s="215"/>
      <c r="JFV9" s="64"/>
      <c r="JFW9" s="64"/>
      <c r="JGF9" s="64"/>
      <c r="JGK9" s="215"/>
      <c r="JGL9" s="64"/>
      <c r="JGM9" s="64"/>
      <c r="JGV9" s="64"/>
      <c r="JHA9" s="215"/>
      <c r="JHB9" s="64"/>
      <c r="JHC9" s="64"/>
      <c r="JHL9" s="64"/>
      <c r="JHQ9" s="215"/>
      <c r="JHR9" s="64"/>
      <c r="JHS9" s="64"/>
      <c r="JIB9" s="64"/>
      <c r="JIG9" s="215"/>
      <c r="JIH9" s="64"/>
      <c r="JII9" s="64"/>
      <c r="JIR9" s="64"/>
      <c r="JIW9" s="215"/>
      <c r="JIX9" s="64"/>
      <c r="JIY9" s="64"/>
      <c r="JJH9" s="64"/>
      <c r="JJM9" s="215"/>
      <c r="JJN9" s="64"/>
      <c r="JJO9" s="64"/>
      <c r="JJX9" s="64"/>
      <c r="JKC9" s="215"/>
      <c r="JKD9" s="64"/>
      <c r="JKE9" s="64"/>
      <c r="JKN9" s="64"/>
      <c r="JKS9" s="215"/>
      <c r="JKT9" s="64"/>
      <c r="JKU9" s="64"/>
      <c r="JLD9" s="64"/>
      <c r="JLI9" s="215"/>
      <c r="JLJ9" s="64"/>
      <c r="JLK9" s="64"/>
      <c r="JLT9" s="64"/>
      <c r="JLY9" s="215"/>
      <c r="JLZ9" s="64"/>
      <c r="JMA9" s="64"/>
      <c r="JMJ9" s="64"/>
      <c r="JMO9" s="215"/>
      <c r="JMP9" s="64"/>
      <c r="JMQ9" s="64"/>
      <c r="JMZ9" s="64"/>
      <c r="JNE9" s="215"/>
      <c r="JNF9" s="64"/>
      <c r="JNG9" s="64"/>
      <c r="JNP9" s="64"/>
      <c r="JNU9" s="215"/>
      <c r="JNV9" s="64"/>
      <c r="JNW9" s="64"/>
      <c r="JOF9" s="64"/>
      <c r="JOK9" s="215"/>
      <c r="JOL9" s="64"/>
      <c r="JOM9" s="64"/>
      <c r="JOV9" s="64"/>
      <c r="JPA9" s="215"/>
      <c r="JPB9" s="64"/>
      <c r="JPC9" s="64"/>
      <c r="JPL9" s="64"/>
      <c r="JPQ9" s="215"/>
      <c r="JPR9" s="64"/>
      <c r="JPS9" s="64"/>
      <c r="JQB9" s="64"/>
      <c r="JQG9" s="215"/>
      <c r="JQH9" s="64"/>
      <c r="JQI9" s="64"/>
      <c r="JQR9" s="64"/>
      <c r="JQW9" s="215"/>
      <c r="JQX9" s="64"/>
      <c r="JQY9" s="64"/>
      <c r="JRH9" s="64"/>
      <c r="JRM9" s="215"/>
      <c r="JRN9" s="64"/>
      <c r="JRO9" s="64"/>
      <c r="JRX9" s="64"/>
      <c r="JSC9" s="215"/>
      <c r="JSD9" s="64"/>
      <c r="JSE9" s="64"/>
      <c r="JSN9" s="64"/>
      <c r="JSS9" s="215"/>
      <c r="JST9" s="64"/>
      <c r="JSU9" s="64"/>
      <c r="JTD9" s="64"/>
      <c r="JTI9" s="215"/>
      <c r="JTJ9" s="64"/>
      <c r="JTK9" s="64"/>
      <c r="JTT9" s="64"/>
      <c r="JTY9" s="215"/>
      <c r="JTZ9" s="64"/>
      <c r="JUA9" s="64"/>
      <c r="JUJ9" s="64"/>
      <c r="JUO9" s="215"/>
      <c r="JUP9" s="64"/>
      <c r="JUQ9" s="64"/>
      <c r="JUZ9" s="64"/>
      <c r="JVE9" s="215"/>
      <c r="JVF9" s="64"/>
      <c r="JVG9" s="64"/>
      <c r="JVP9" s="64"/>
      <c r="JVU9" s="215"/>
      <c r="JVV9" s="64"/>
      <c r="JVW9" s="64"/>
      <c r="JWF9" s="64"/>
      <c r="JWK9" s="215"/>
      <c r="JWL9" s="64"/>
      <c r="JWM9" s="64"/>
      <c r="JWV9" s="64"/>
      <c r="JXA9" s="215"/>
      <c r="JXB9" s="64"/>
      <c r="JXC9" s="64"/>
      <c r="JXL9" s="64"/>
      <c r="JXQ9" s="215"/>
      <c r="JXR9" s="64"/>
      <c r="JXS9" s="64"/>
      <c r="JYB9" s="64"/>
      <c r="JYG9" s="215"/>
      <c r="JYH9" s="64"/>
      <c r="JYI9" s="64"/>
      <c r="JYR9" s="64"/>
      <c r="JYW9" s="215"/>
      <c r="JYX9" s="64"/>
      <c r="JYY9" s="64"/>
      <c r="JZH9" s="64"/>
      <c r="JZM9" s="215"/>
      <c r="JZN9" s="64"/>
      <c r="JZO9" s="64"/>
      <c r="JZX9" s="64"/>
      <c r="KAC9" s="215"/>
      <c r="KAD9" s="64"/>
      <c r="KAE9" s="64"/>
      <c r="KAN9" s="64"/>
      <c r="KAS9" s="215"/>
      <c r="KAT9" s="64"/>
      <c r="KAU9" s="64"/>
      <c r="KBD9" s="64"/>
      <c r="KBI9" s="215"/>
      <c r="KBJ9" s="64"/>
      <c r="KBK9" s="64"/>
      <c r="KBT9" s="64"/>
      <c r="KBY9" s="215"/>
      <c r="KBZ9" s="64"/>
      <c r="KCA9" s="64"/>
      <c r="KCJ9" s="64"/>
      <c r="KCO9" s="215"/>
      <c r="KCP9" s="64"/>
      <c r="KCQ9" s="64"/>
      <c r="KCZ9" s="64"/>
      <c r="KDE9" s="215"/>
      <c r="KDF9" s="64"/>
      <c r="KDG9" s="64"/>
      <c r="KDP9" s="64"/>
      <c r="KDU9" s="215"/>
      <c r="KDV9" s="64"/>
      <c r="KDW9" s="64"/>
      <c r="KEF9" s="64"/>
      <c r="KEK9" s="215"/>
      <c r="KEL9" s="64"/>
      <c r="KEM9" s="64"/>
      <c r="KEV9" s="64"/>
      <c r="KFA9" s="215"/>
      <c r="KFB9" s="64"/>
      <c r="KFC9" s="64"/>
      <c r="KFL9" s="64"/>
      <c r="KFQ9" s="215"/>
      <c r="KFR9" s="64"/>
      <c r="KFS9" s="64"/>
      <c r="KGB9" s="64"/>
      <c r="KGG9" s="215"/>
      <c r="KGH9" s="64"/>
      <c r="KGI9" s="64"/>
      <c r="KGR9" s="64"/>
      <c r="KGW9" s="215"/>
      <c r="KGX9" s="64"/>
      <c r="KGY9" s="64"/>
      <c r="KHH9" s="64"/>
      <c r="KHM9" s="215"/>
      <c r="KHN9" s="64"/>
      <c r="KHO9" s="64"/>
      <c r="KHX9" s="64"/>
      <c r="KIC9" s="215"/>
      <c r="KID9" s="64"/>
      <c r="KIE9" s="64"/>
      <c r="KIN9" s="64"/>
      <c r="KIS9" s="215"/>
      <c r="KIT9" s="64"/>
      <c r="KIU9" s="64"/>
      <c r="KJD9" s="64"/>
      <c r="KJI9" s="215"/>
      <c r="KJJ9" s="64"/>
      <c r="KJK9" s="64"/>
      <c r="KJT9" s="64"/>
      <c r="KJY9" s="215"/>
      <c r="KJZ9" s="64"/>
      <c r="KKA9" s="64"/>
      <c r="KKJ9" s="64"/>
      <c r="KKO9" s="215"/>
      <c r="KKP9" s="64"/>
      <c r="KKQ9" s="64"/>
      <c r="KKZ9" s="64"/>
      <c r="KLE9" s="215"/>
      <c r="KLF9" s="64"/>
      <c r="KLG9" s="64"/>
      <c r="KLP9" s="64"/>
      <c r="KLU9" s="215"/>
      <c r="KLV9" s="64"/>
      <c r="KLW9" s="64"/>
      <c r="KMF9" s="64"/>
      <c r="KMK9" s="215"/>
      <c r="KML9" s="64"/>
      <c r="KMM9" s="64"/>
      <c r="KMV9" s="64"/>
      <c r="KNA9" s="215"/>
      <c r="KNB9" s="64"/>
      <c r="KNC9" s="64"/>
      <c r="KNL9" s="64"/>
      <c r="KNQ9" s="215"/>
      <c r="KNR9" s="64"/>
      <c r="KNS9" s="64"/>
      <c r="KOB9" s="64"/>
      <c r="KOG9" s="215"/>
      <c r="KOH9" s="64"/>
      <c r="KOI9" s="64"/>
      <c r="KOR9" s="64"/>
      <c r="KOW9" s="215"/>
      <c r="KOX9" s="64"/>
      <c r="KOY9" s="64"/>
      <c r="KPH9" s="64"/>
      <c r="KPM9" s="215"/>
      <c r="KPN9" s="64"/>
      <c r="KPO9" s="64"/>
      <c r="KPX9" s="64"/>
      <c r="KQC9" s="215"/>
      <c r="KQD9" s="64"/>
      <c r="KQE9" s="64"/>
      <c r="KQN9" s="64"/>
      <c r="KQS9" s="215"/>
      <c r="KQT9" s="64"/>
      <c r="KQU9" s="64"/>
      <c r="KRD9" s="64"/>
      <c r="KRI9" s="215"/>
      <c r="KRJ9" s="64"/>
      <c r="KRK9" s="64"/>
      <c r="KRT9" s="64"/>
      <c r="KRY9" s="215"/>
      <c r="KRZ9" s="64"/>
      <c r="KSA9" s="64"/>
      <c r="KSJ9" s="64"/>
      <c r="KSO9" s="215"/>
      <c r="KSP9" s="64"/>
      <c r="KSQ9" s="64"/>
      <c r="KSZ9" s="64"/>
      <c r="KTE9" s="215"/>
      <c r="KTF9" s="64"/>
      <c r="KTG9" s="64"/>
      <c r="KTP9" s="64"/>
      <c r="KTU9" s="215"/>
      <c r="KTV9" s="64"/>
      <c r="KTW9" s="64"/>
      <c r="KUF9" s="64"/>
      <c r="KUK9" s="215"/>
      <c r="KUL9" s="64"/>
      <c r="KUM9" s="64"/>
      <c r="KUV9" s="64"/>
      <c r="KVA9" s="215"/>
      <c r="KVB9" s="64"/>
      <c r="KVC9" s="64"/>
      <c r="KVL9" s="64"/>
      <c r="KVQ9" s="215"/>
      <c r="KVR9" s="64"/>
      <c r="KVS9" s="64"/>
      <c r="KWB9" s="64"/>
      <c r="KWG9" s="215"/>
      <c r="KWH9" s="64"/>
      <c r="KWI9" s="64"/>
      <c r="KWR9" s="64"/>
      <c r="KWW9" s="215"/>
      <c r="KWX9" s="64"/>
      <c r="KWY9" s="64"/>
      <c r="KXH9" s="64"/>
      <c r="KXM9" s="215"/>
      <c r="KXN9" s="64"/>
      <c r="KXO9" s="64"/>
      <c r="KXX9" s="64"/>
      <c r="KYC9" s="215"/>
      <c r="KYD9" s="64"/>
      <c r="KYE9" s="64"/>
      <c r="KYN9" s="64"/>
      <c r="KYS9" s="215"/>
      <c r="KYT9" s="64"/>
      <c r="KYU9" s="64"/>
      <c r="KZD9" s="64"/>
      <c r="KZI9" s="215"/>
      <c r="KZJ9" s="64"/>
      <c r="KZK9" s="64"/>
      <c r="KZT9" s="64"/>
      <c r="KZY9" s="215"/>
      <c r="KZZ9" s="64"/>
      <c r="LAA9" s="64"/>
      <c r="LAJ9" s="64"/>
      <c r="LAO9" s="215"/>
      <c r="LAP9" s="64"/>
      <c r="LAQ9" s="64"/>
      <c r="LAZ9" s="64"/>
      <c r="LBE9" s="215"/>
      <c r="LBF9" s="64"/>
      <c r="LBG9" s="64"/>
      <c r="LBP9" s="64"/>
      <c r="LBU9" s="215"/>
      <c r="LBV9" s="64"/>
      <c r="LBW9" s="64"/>
      <c r="LCF9" s="64"/>
      <c r="LCK9" s="215"/>
      <c r="LCL9" s="64"/>
      <c r="LCM9" s="64"/>
      <c r="LCV9" s="64"/>
      <c r="LDA9" s="215"/>
      <c r="LDB9" s="64"/>
      <c r="LDC9" s="64"/>
      <c r="LDL9" s="64"/>
      <c r="LDQ9" s="215"/>
      <c r="LDR9" s="64"/>
      <c r="LDS9" s="64"/>
      <c r="LEB9" s="64"/>
      <c r="LEG9" s="215"/>
      <c r="LEH9" s="64"/>
      <c r="LEI9" s="64"/>
      <c r="LER9" s="64"/>
      <c r="LEW9" s="215"/>
      <c r="LEX9" s="64"/>
      <c r="LEY9" s="64"/>
      <c r="LFH9" s="64"/>
      <c r="LFM9" s="215"/>
      <c r="LFN9" s="64"/>
      <c r="LFO9" s="64"/>
      <c r="LFX9" s="64"/>
      <c r="LGC9" s="215"/>
      <c r="LGD9" s="64"/>
      <c r="LGE9" s="64"/>
      <c r="LGN9" s="64"/>
      <c r="LGS9" s="215"/>
      <c r="LGT9" s="64"/>
      <c r="LGU9" s="64"/>
      <c r="LHD9" s="64"/>
      <c r="LHI9" s="215"/>
      <c r="LHJ9" s="64"/>
      <c r="LHK9" s="64"/>
      <c r="LHT9" s="64"/>
      <c r="LHY9" s="215"/>
      <c r="LHZ9" s="64"/>
      <c r="LIA9" s="64"/>
      <c r="LIJ9" s="64"/>
      <c r="LIO9" s="215"/>
      <c r="LIP9" s="64"/>
      <c r="LIQ9" s="64"/>
      <c r="LIZ9" s="64"/>
      <c r="LJE9" s="215"/>
      <c r="LJF9" s="64"/>
      <c r="LJG9" s="64"/>
      <c r="LJP9" s="64"/>
      <c r="LJU9" s="215"/>
      <c r="LJV9" s="64"/>
      <c r="LJW9" s="64"/>
      <c r="LKF9" s="64"/>
      <c r="LKK9" s="215"/>
      <c r="LKL9" s="64"/>
      <c r="LKM9" s="64"/>
      <c r="LKV9" s="64"/>
      <c r="LLA9" s="215"/>
      <c r="LLB9" s="64"/>
      <c r="LLC9" s="64"/>
      <c r="LLL9" s="64"/>
      <c r="LLQ9" s="215"/>
      <c r="LLR9" s="64"/>
      <c r="LLS9" s="64"/>
      <c r="LMB9" s="64"/>
      <c r="LMG9" s="215"/>
      <c r="LMH9" s="64"/>
      <c r="LMI9" s="64"/>
      <c r="LMR9" s="64"/>
      <c r="LMW9" s="215"/>
      <c r="LMX9" s="64"/>
      <c r="LMY9" s="64"/>
      <c r="LNH9" s="64"/>
      <c r="LNM9" s="215"/>
      <c r="LNN9" s="64"/>
      <c r="LNO9" s="64"/>
      <c r="LNX9" s="64"/>
      <c r="LOC9" s="215"/>
      <c r="LOD9" s="64"/>
      <c r="LOE9" s="64"/>
      <c r="LON9" s="64"/>
      <c r="LOS9" s="215"/>
      <c r="LOT9" s="64"/>
      <c r="LOU9" s="64"/>
      <c r="LPD9" s="64"/>
      <c r="LPI9" s="215"/>
      <c r="LPJ9" s="64"/>
      <c r="LPK9" s="64"/>
      <c r="LPT9" s="64"/>
      <c r="LPY9" s="215"/>
      <c r="LPZ9" s="64"/>
      <c r="LQA9" s="64"/>
      <c r="LQJ9" s="64"/>
      <c r="LQO9" s="215"/>
      <c r="LQP9" s="64"/>
      <c r="LQQ9" s="64"/>
      <c r="LQZ9" s="64"/>
      <c r="LRE9" s="215"/>
      <c r="LRF9" s="64"/>
      <c r="LRG9" s="64"/>
      <c r="LRP9" s="64"/>
      <c r="LRU9" s="215"/>
      <c r="LRV9" s="64"/>
      <c r="LRW9" s="64"/>
      <c r="LSF9" s="64"/>
      <c r="LSK9" s="215"/>
      <c r="LSL9" s="64"/>
      <c r="LSM9" s="64"/>
      <c r="LSV9" s="64"/>
      <c r="LTA9" s="215"/>
      <c r="LTB9" s="64"/>
      <c r="LTC9" s="64"/>
      <c r="LTL9" s="64"/>
      <c r="LTQ9" s="215"/>
      <c r="LTR9" s="64"/>
      <c r="LTS9" s="64"/>
      <c r="LUB9" s="64"/>
      <c r="LUG9" s="215"/>
      <c r="LUH9" s="64"/>
      <c r="LUI9" s="64"/>
      <c r="LUR9" s="64"/>
      <c r="LUW9" s="215"/>
      <c r="LUX9" s="64"/>
      <c r="LUY9" s="64"/>
      <c r="LVH9" s="64"/>
      <c r="LVM9" s="215"/>
      <c r="LVN9" s="64"/>
      <c r="LVO9" s="64"/>
      <c r="LVX9" s="64"/>
      <c r="LWC9" s="215"/>
      <c r="LWD9" s="64"/>
      <c r="LWE9" s="64"/>
      <c r="LWN9" s="64"/>
      <c r="LWS9" s="215"/>
      <c r="LWT9" s="64"/>
      <c r="LWU9" s="64"/>
      <c r="LXD9" s="64"/>
      <c r="LXI9" s="215"/>
      <c r="LXJ9" s="64"/>
      <c r="LXK9" s="64"/>
      <c r="LXT9" s="64"/>
      <c r="LXY9" s="215"/>
      <c r="LXZ9" s="64"/>
      <c r="LYA9" s="64"/>
      <c r="LYJ9" s="64"/>
      <c r="LYO9" s="215"/>
      <c r="LYP9" s="64"/>
      <c r="LYQ9" s="64"/>
      <c r="LYZ9" s="64"/>
      <c r="LZE9" s="215"/>
      <c r="LZF9" s="64"/>
      <c r="LZG9" s="64"/>
      <c r="LZP9" s="64"/>
      <c r="LZU9" s="215"/>
      <c r="LZV9" s="64"/>
      <c r="LZW9" s="64"/>
      <c r="MAF9" s="64"/>
      <c r="MAK9" s="215"/>
      <c r="MAL9" s="64"/>
      <c r="MAM9" s="64"/>
      <c r="MAV9" s="64"/>
      <c r="MBA9" s="215"/>
      <c r="MBB9" s="64"/>
      <c r="MBC9" s="64"/>
      <c r="MBL9" s="64"/>
      <c r="MBQ9" s="215"/>
      <c r="MBR9" s="64"/>
      <c r="MBS9" s="64"/>
      <c r="MCB9" s="64"/>
      <c r="MCG9" s="215"/>
      <c r="MCH9" s="64"/>
      <c r="MCI9" s="64"/>
      <c r="MCR9" s="64"/>
      <c r="MCW9" s="215"/>
      <c r="MCX9" s="64"/>
      <c r="MCY9" s="64"/>
      <c r="MDH9" s="64"/>
      <c r="MDM9" s="215"/>
      <c r="MDN9" s="64"/>
      <c r="MDO9" s="64"/>
      <c r="MDX9" s="64"/>
      <c r="MEC9" s="215"/>
      <c r="MED9" s="64"/>
      <c r="MEE9" s="64"/>
      <c r="MEN9" s="64"/>
      <c r="MES9" s="215"/>
      <c r="MET9" s="64"/>
      <c r="MEU9" s="64"/>
      <c r="MFD9" s="64"/>
      <c r="MFI9" s="215"/>
      <c r="MFJ9" s="64"/>
      <c r="MFK9" s="64"/>
      <c r="MFT9" s="64"/>
      <c r="MFY9" s="215"/>
      <c r="MFZ9" s="64"/>
      <c r="MGA9" s="64"/>
      <c r="MGJ9" s="64"/>
      <c r="MGO9" s="215"/>
      <c r="MGP9" s="64"/>
      <c r="MGQ9" s="64"/>
      <c r="MGZ9" s="64"/>
      <c r="MHE9" s="215"/>
      <c r="MHF9" s="64"/>
      <c r="MHG9" s="64"/>
      <c r="MHP9" s="64"/>
      <c r="MHU9" s="215"/>
      <c r="MHV9" s="64"/>
      <c r="MHW9" s="64"/>
      <c r="MIF9" s="64"/>
      <c r="MIK9" s="215"/>
      <c r="MIL9" s="64"/>
      <c r="MIM9" s="64"/>
      <c r="MIV9" s="64"/>
      <c r="MJA9" s="215"/>
      <c r="MJB9" s="64"/>
      <c r="MJC9" s="64"/>
      <c r="MJL9" s="64"/>
      <c r="MJQ9" s="215"/>
      <c r="MJR9" s="64"/>
      <c r="MJS9" s="64"/>
      <c r="MKB9" s="64"/>
      <c r="MKG9" s="215"/>
      <c r="MKH9" s="64"/>
      <c r="MKI9" s="64"/>
      <c r="MKR9" s="64"/>
      <c r="MKW9" s="215"/>
      <c r="MKX9" s="64"/>
      <c r="MKY9" s="64"/>
      <c r="MLH9" s="64"/>
      <c r="MLM9" s="215"/>
      <c r="MLN9" s="64"/>
      <c r="MLO9" s="64"/>
      <c r="MLX9" s="64"/>
      <c r="MMC9" s="215"/>
      <c r="MMD9" s="64"/>
      <c r="MME9" s="64"/>
      <c r="MMN9" s="64"/>
      <c r="MMS9" s="215"/>
      <c r="MMT9" s="64"/>
      <c r="MMU9" s="64"/>
      <c r="MND9" s="64"/>
      <c r="MNI9" s="215"/>
      <c r="MNJ9" s="64"/>
      <c r="MNK9" s="64"/>
      <c r="MNT9" s="64"/>
      <c r="MNY9" s="215"/>
      <c r="MNZ9" s="64"/>
      <c r="MOA9" s="64"/>
      <c r="MOJ9" s="64"/>
      <c r="MOO9" s="215"/>
      <c r="MOP9" s="64"/>
      <c r="MOQ9" s="64"/>
      <c r="MOZ9" s="64"/>
      <c r="MPE9" s="215"/>
      <c r="MPF9" s="64"/>
      <c r="MPG9" s="64"/>
      <c r="MPP9" s="64"/>
      <c r="MPU9" s="215"/>
      <c r="MPV9" s="64"/>
      <c r="MPW9" s="64"/>
      <c r="MQF9" s="64"/>
      <c r="MQK9" s="215"/>
      <c r="MQL9" s="64"/>
      <c r="MQM9" s="64"/>
      <c r="MQV9" s="64"/>
      <c r="MRA9" s="215"/>
      <c r="MRB9" s="64"/>
      <c r="MRC9" s="64"/>
      <c r="MRL9" s="64"/>
      <c r="MRQ9" s="215"/>
      <c r="MRR9" s="64"/>
      <c r="MRS9" s="64"/>
      <c r="MSB9" s="64"/>
      <c r="MSG9" s="215"/>
      <c r="MSH9" s="64"/>
      <c r="MSI9" s="64"/>
      <c r="MSR9" s="64"/>
      <c r="MSW9" s="215"/>
      <c r="MSX9" s="64"/>
      <c r="MSY9" s="64"/>
      <c r="MTH9" s="64"/>
      <c r="MTM9" s="215"/>
      <c r="MTN9" s="64"/>
      <c r="MTO9" s="64"/>
      <c r="MTX9" s="64"/>
      <c r="MUC9" s="215"/>
      <c r="MUD9" s="64"/>
      <c r="MUE9" s="64"/>
      <c r="MUN9" s="64"/>
      <c r="MUS9" s="215"/>
      <c r="MUT9" s="64"/>
      <c r="MUU9" s="64"/>
      <c r="MVD9" s="64"/>
      <c r="MVI9" s="215"/>
      <c r="MVJ9" s="64"/>
      <c r="MVK9" s="64"/>
      <c r="MVT9" s="64"/>
      <c r="MVY9" s="215"/>
      <c r="MVZ9" s="64"/>
      <c r="MWA9" s="64"/>
      <c r="MWJ9" s="64"/>
      <c r="MWO9" s="215"/>
      <c r="MWP9" s="64"/>
      <c r="MWQ9" s="64"/>
      <c r="MWZ9" s="64"/>
      <c r="MXE9" s="215"/>
      <c r="MXF9" s="64"/>
      <c r="MXG9" s="64"/>
      <c r="MXP9" s="64"/>
      <c r="MXU9" s="215"/>
      <c r="MXV9" s="64"/>
      <c r="MXW9" s="64"/>
      <c r="MYF9" s="64"/>
      <c r="MYK9" s="215"/>
      <c r="MYL9" s="64"/>
      <c r="MYM9" s="64"/>
      <c r="MYV9" s="64"/>
      <c r="MZA9" s="215"/>
      <c r="MZB9" s="64"/>
      <c r="MZC9" s="64"/>
      <c r="MZL9" s="64"/>
      <c r="MZQ9" s="215"/>
      <c r="MZR9" s="64"/>
      <c r="MZS9" s="64"/>
      <c r="NAB9" s="64"/>
      <c r="NAG9" s="215"/>
      <c r="NAH9" s="64"/>
      <c r="NAI9" s="64"/>
      <c r="NAR9" s="64"/>
      <c r="NAW9" s="215"/>
      <c r="NAX9" s="64"/>
      <c r="NAY9" s="64"/>
      <c r="NBH9" s="64"/>
      <c r="NBM9" s="215"/>
      <c r="NBN9" s="64"/>
      <c r="NBO9" s="64"/>
      <c r="NBX9" s="64"/>
      <c r="NCC9" s="215"/>
      <c r="NCD9" s="64"/>
      <c r="NCE9" s="64"/>
      <c r="NCN9" s="64"/>
      <c r="NCS9" s="215"/>
      <c r="NCT9" s="64"/>
      <c r="NCU9" s="64"/>
      <c r="NDD9" s="64"/>
      <c r="NDI9" s="215"/>
      <c r="NDJ9" s="64"/>
      <c r="NDK9" s="64"/>
      <c r="NDT9" s="64"/>
      <c r="NDY9" s="215"/>
      <c r="NDZ9" s="64"/>
      <c r="NEA9" s="64"/>
      <c r="NEJ9" s="64"/>
      <c r="NEO9" s="215"/>
      <c r="NEP9" s="64"/>
      <c r="NEQ9" s="64"/>
      <c r="NEZ9" s="64"/>
      <c r="NFE9" s="215"/>
      <c r="NFF9" s="64"/>
      <c r="NFG9" s="64"/>
      <c r="NFP9" s="64"/>
      <c r="NFU9" s="215"/>
      <c r="NFV9" s="64"/>
      <c r="NFW9" s="64"/>
      <c r="NGF9" s="64"/>
      <c r="NGK9" s="215"/>
      <c r="NGL9" s="64"/>
      <c r="NGM9" s="64"/>
      <c r="NGV9" s="64"/>
      <c r="NHA9" s="215"/>
      <c r="NHB9" s="64"/>
      <c r="NHC9" s="64"/>
      <c r="NHL9" s="64"/>
      <c r="NHQ9" s="215"/>
      <c r="NHR9" s="64"/>
      <c r="NHS9" s="64"/>
      <c r="NIB9" s="64"/>
      <c r="NIG9" s="215"/>
      <c r="NIH9" s="64"/>
      <c r="NII9" s="64"/>
      <c r="NIR9" s="64"/>
      <c r="NIW9" s="215"/>
      <c r="NIX9" s="64"/>
      <c r="NIY9" s="64"/>
      <c r="NJH9" s="64"/>
      <c r="NJM9" s="215"/>
      <c r="NJN9" s="64"/>
      <c r="NJO9" s="64"/>
      <c r="NJX9" s="64"/>
      <c r="NKC9" s="215"/>
      <c r="NKD9" s="64"/>
      <c r="NKE9" s="64"/>
      <c r="NKN9" s="64"/>
      <c r="NKS9" s="215"/>
      <c r="NKT9" s="64"/>
      <c r="NKU9" s="64"/>
      <c r="NLD9" s="64"/>
      <c r="NLI9" s="215"/>
      <c r="NLJ9" s="64"/>
      <c r="NLK9" s="64"/>
      <c r="NLT9" s="64"/>
      <c r="NLY9" s="215"/>
      <c r="NLZ9" s="64"/>
      <c r="NMA9" s="64"/>
      <c r="NMJ9" s="64"/>
      <c r="NMO9" s="215"/>
      <c r="NMP9" s="64"/>
      <c r="NMQ9" s="64"/>
      <c r="NMZ9" s="64"/>
      <c r="NNE9" s="215"/>
      <c r="NNF9" s="64"/>
      <c r="NNG9" s="64"/>
      <c r="NNP9" s="64"/>
      <c r="NNU9" s="215"/>
      <c r="NNV9" s="64"/>
      <c r="NNW9" s="64"/>
      <c r="NOF9" s="64"/>
      <c r="NOK9" s="215"/>
      <c r="NOL9" s="64"/>
      <c r="NOM9" s="64"/>
      <c r="NOV9" s="64"/>
      <c r="NPA9" s="215"/>
      <c r="NPB9" s="64"/>
      <c r="NPC9" s="64"/>
      <c r="NPL9" s="64"/>
      <c r="NPQ9" s="215"/>
      <c r="NPR9" s="64"/>
      <c r="NPS9" s="64"/>
      <c r="NQB9" s="64"/>
      <c r="NQG9" s="215"/>
      <c r="NQH9" s="64"/>
      <c r="NQI9" s="64"/>
      <c r="NQR9" s="64"/>
      <c r="NQW9" s="215"/>
      <c r="NQX9" s="64"/>
      <c r="NQY9" s="64"/>
      <c r="NRH9" s="64"/>
      <c r="NRM9" s="215"/>
      <c r="NRN9" s="64"/>
      <c r="NRO9" s="64"/>
      <c r="NRX9" s="64"/>
      <c r="NSC9" s="215"/>
      <c r="NSD9" s="64"/>
      <c r="NSE9" s="64"/>
      <c r="NSN9" s="64"/>
      <c r="NSS9" s="215"/>
      <c r="NST9" s="64"/>
      <c r="NSU9" s="64"/>
      <c r="NTD9" s="64"/>
      <c r="NTI9" s="215"/>
      <c r="NTJ9" s="64"/>
      <c r="NTK9" s="64"/>
      <c r="NTT9" s="64"/>
      <c r="NTY9" s="215"/>
      <c r="NTZ9" s="64"/>
      <c r="NUA9" s="64"/>
      <c r="NUJ9" s="64"/>
      <c r="NUO9" s="215"/>
      <c r="NUP9" s="64"/>
      <c r="NUQ9" s="64"/>
      <c r="NUZ9" s="64"/>
      <c r="NVE9" s="215"/>
      <c r="NVF9" s="64"/>
      <c r="NVG9" s="64"/>
      <c r="NVP9" s="64"/>
      <c r="NVU9" s="215"/>
      <c r="NVV9" s="64"/>
      <c r="NVW9" s="64"/>
      <c r="NWF9" s="64"/>
      <c r="NWK9" s="215"/>
      <c r="NWL9" s="64"/>
      <c r="NWM9" s="64"/>
      <c r="NWV9" s="64"/>
      <c r="NXA9" s="215"/>
      <c r="NXB9" s="64"/>
      <c r="NXC9" s="64"/>
      <c r="NXL9" s="64"/>
      <c r="NXQ9" s="215"/>
      <c r="NXR9" s="64"/>
      <c r="NXS9" s="64"/>
      <c r="NYB9" s="64"/>
      <c r="NYG9" s="215"/>
      <c r="NYH9" s="64"/>
      <c r="NYI9" s="64"/>
      <c r="NYR9" s="64"/>
      <c r="NYW9" s="215"/>
      <c r="NYX9" s="64"/>
      <c r="NYY9" s="64"/>
      <c r="NZH9" s="64"/>
      <c r="NZM9" s="215"/>
      <c r="NZN9" s="64"/>
      <c r="NZO9" s="64"/>
      <c r="NZX9" s="64"/>
      <c r="OAC9" s="215"/>
      <c r="OAD9" s="64"/>
      <c r="OAE9" s="64"/>
      <c r="OAN9" s="64"/>
      <c r="OAS9" s="215"/>
      <c r="OAT9" s="64"/>
      <c r="OAU9" s="64"/>
      <c r="OBD9" s="64"/>
      <c r="OBI9" s="215"/>
      <c r="OBJ9" s="64"/>
      <c r="OBK9" s="64"/>
      <c r="OBT9" s="64"/>
      <c r="OBY9" s="215"/>
      <c r="OBZ9" s="64"/>
      <c r="OCA9" s="64"/>
      <c r="OCJ9" s="64"/>
      <c r="OCO9" s="215"/>
      <c r="OCP9" s="64"/>
      <c r="OCQ9" s="64"/>
      <c r="OCZ9" s="64"/>
      <c r="ODE9" s="215"/>
      <c r="ODF9" s="64"/>
      <c r="ODG9" s="64"/>
      <c r="ODP9" s="64"/>
      <c r="ODU9" s="215"/>
      <c r="ODV9" s="64"/>
      <c r="ODW9" s="64"/>
      <c r="OEF9" s="64"/>
      <c r="OEK9" s="215"/>
      <c r="OEL9" s="64"/>
      <c r="OEM9" s="64"/>
      <c r="OEV9" s="64"/>
      <c r="OFA9" s="215"/>
      <c r="OFB9" s="64"/>
      <c r="OFC9" s="64"/>
      <c r="OFL9" s="64"/>
      <c r="OFQ9" s="215"/>
      <c r="OFR9" s="64"/>
      <c r="OFS9" s="64"/>
      <c r="OGB9" s="64"/>
      <c r="OGG9" s="215"/>
      <c r="OGH9" s="64"/>
      <c r="OGI9" s="64"/>
      <c r="OGR9" s="64"/>
      <c r="OGW9" s="215"/>
      <c r="OGX9" s="64"/>
      <c r="OGY9" s="64"/>
      <c r="OHH9" s="64"/>
      <c r="OHM9" s="215"/>
      <c r="OHN9" s="64"/>
      <c r="OHO9" s="64"/>
      <c r="OHX9" s="64"/>
      <c r="OIC9" s="215"/>
      <c r="OID9" s="64"/>
      <c r="OIE9" s="64"/>
      <c r="OIN9" s="64"/>
      <c r="OIS9" s="215"/>
      <c r="OIT9" s="64"/>
      <c r="OIU9" s="64"/>
      <c r="OJD9" s="64"/>
      <c r="OJI9" s="215"/>
      <c r="OJJ9" s="64"/>
      <c r="OJK9" s="64"/>
      <c r="OJT9" s="64"/>
      <c r="OJY9" s="215"/>
      <c r="OJZ9" s="64"/>
      <c r="OKA9" s="64"/>
      <c r="OKJ9" s="64"/>
      <c r="OKO9" s="215"/>
      <c r="OKP9" s="64"/>
      <c r="OKQ9" s="64"/>
      <c r="OKZ9" s="64"/>
      <c r="OLE9" s="215"/>
      <c r="OLF9" s="64"/>
      <c r="OLG9" s="64"/>
      <c r="OLP9" s="64"/>
      <c r="OLU9" s="215"/>
      <c r="OLV9" s="64"/>
      <c r="OLW9" s="64"/>
      <c r="OMF9" s="64"/>
      <c r="OMK9" s="215"/>
      <c r="OML9" s="64"/>
      <c r="OMM9" s="64"/>
      <c r="OMV9" s="64"/>
      <c r="ONA9" s="215"/>
      <c r="ONB9" s="64"/>
      <c r="ONC9" s="64"/>
      <c r="ONL9" s="64"/>
      <c r="ONQ9" s="215"/>
      <c r="ONR9" s="64"/>
      <c r="ONS9" s="64"/>
      <c r="OOB9" s="64"/>
      <c r="OOG9" s="215"/>
      <c r="OOH9" s="64"/>
      <c r="OOI9" s="64"/>
      <c r="OOR9" s="64"/>
      <c r="OOW9" s="215"/>
      <c r="OOX9" s="64"/>
      <c r="OOY9" s="64"/>
      <c r="OPH9" s="64"/>
      <c r="OPM9" s="215"/>
      <c r="OPN9" s="64"/>
      <c r="OPO9" s="64"/>
      <c r="OPX9" s="64"/>
      <c r="OQC9" s="215"/>
      <c r="OQD9" s="64"/>
      <c r="OQE9" s="64"/>
      <c r="OQN9" s="64"/>
      <c r="OQS9" s="215"/>
      <c r="OQT9" s="64"/>
      <c r="OQU9" s="64"/>
      <c r="ORD9" s="64"/>
      <c r="ORI9" s="215"/>
      <c r="ORJ9" s="64"/>
      <c r="ORK9" s="64"/>
      <c r="ORT9" s="64"/>
      <c r="ORY9" s="215"/>
      <c r="ORZ9" s="64"/>
      <c r="OSA9" s="64"/>
      <c r="OSJ9" s="64"/>
      <c r="OSO9" s="215"/>
      <c r="OSP9" s="64"/>
      <c r="OSQ9" s="64"/>
      <c r="OSZ9" s="64"/>
      <c r="OTE9" s="215"/>
      <c r="OTF9" s="64"/>
      <c r="OTG9" s="64"/>
      <c r="OTP9" s="64"/>
      <c r="OTU9" s="215"/>
      <c r="OTV9" s="64"/>
      <c r="OTW9" s="64"/>
      <c r="OUF9" s="64"/>
      <c r="OUK9" s="215"/>
      <c r="OUL9" s="64"/>
      <c r="OUM9" s="64"/>
      <c r="OUV9" s="64"/>
      <c r="OVA9" s="215"/>
      <c r="OVB9" s="64"/>
      <c r="OVC9" s="64"/>
      <c r="OVL9" s="64"/>
      <c r="OVQ9" s="215"/>
      <c r="OVR9" s="64"/>
      <c r="OVS9" s="64"/>
      <c r="OWB9" s="64"/>
      <c r="OWG9" s="215"/>
      <c r="OWH9" s="64"/>
      <c r="OWI9" s="64"/>
      <c r="OWR9" s="64"/>
      <c r="OWW9" s="215"/>
      <c r="OWX9" s="64"/>
      <c r="OWY9" s="64"/>
      <c r="OXH9" s="64"/>
      <c r="OXM9" s="215"/>
      <c r="OXN9" s="64"/>
      <c r="OXO9" s="64"/>
      <c r="OXX9" s="64"/>
      <c r="OYC9" s="215"/>
      <c r="OYD9" s="64"/>
      <c r="OYE9" s="64"/>
      <c r="OYN9" s="64"/>
      <c r="OYS9" s="215"/>
      <c r="OYT9" s="64"/>
      <c r="OYU9" s="64"/>
      <c r="OZD9" s="64"/>
      <c r="OZI9" s="215"/>
      <c r="OZJ9" s="64"/>
      <c r="OZK9" s="64"/>
      <c r="OZT9" s="64"/>
      <c r="OZY9" s="215"/>
      <c r="OZZ9" s="64"/>
      <c r="PAA9" s="64"/>
      <c r="PAJ9" s="64"/>
      <c r="PAO9" s="215"/>
      <c r="PAP9" s="64"/>
      <c r="PAQ9" s="64"/>
      <c r="PAZ9" s="64"/>
      <c r="PBE9" s="215"/>
      <c r="PBF9" s="64"/>
      <c r="PBG9" s="64"/>
      <c r="PBP9" s="64"/>
      <c r="PBU9" s="215"/>
      <c r="PBV9" s="64"/>
      <c r="PBW9" s="64"/>
      <c r="PCF9" s="64"/>
      <c r="PCK9" s="215"/>
      <c r="PCL9" s="64"/>
      <c r="PCM9" s="64"/>
      <c r="PCV9" s="64"/>
      <c r="PDA9" s="215"/>
      <c r="PDB9" s="64"/>
      <c r="PDC9" s="64"/>
      <c r="PDL9" s="64"/>
      <c r="PDQ9" s="215"/>
      <c r="PDR9" s="64"/>
      <c r="PDS9" s="64"/>
      <c r="PEB9" s="64"/>
      <c r="PEG9" s="215"/>
      <c r="PEH9" s="64"/>
      <c r="PEI9" s="64"/>
      <c r="PER9" s="64"/>
      <c r="PEW9" s="215"/>
      <c r="PEX9" s="64"/>
      <c r="PEY9" s="64"/>
      <c r="PFH9" s="64"/>
      <c r="PFM9" s="215"/>
      <c r="PFN9" s="64"/>
      <c r="PFO9" s="64"/>
      <c r="PFX9" s="64"/>
      <c r="PGC9" s="215"/>
      <c r="PGD9" s="64"/>
      <c r="PGE9" s="64"/>
      <c r="PGN9" s="64"/>
      <c r="PGS9" s="215"/>
      <c r="PGT9" s="64"/>
      <c r="PGU9" s="64"/>
      <c r="PHD9" s="64"/>
      <c r="PHI9" s="215"/>
      <c r="PHJ9" s="64"/>
      <c r="PHK9" s="64"/>
      <c r="PHT9" s="64"/>
      <c r="PHY9" s="215"/>
      <c r="PHZ9" s="64"/>
      <c r="PIA9" s="64"/>
      <c r="PIJ9" s="64"/>
      <c r="PIO9" s="215"/>
      <c r="PIP9" s="64"/>
      <c r="PIQ9" s="64"/>
      <c r="PIZ9" s="64"/>
      <c r="PJE9" s="215"/>
      <c r="PJF9" s="64"/>
      <c r="PJG9" s="64"/>
      <c r="PJP9" s="64"/>
      <c r="PJU9" s="215"/>
      <c r="PJV9" s="64"/>
      <c r="PJW9" s="64"/>
      <c r="PKF9" s="64"/>
      <c r="PKK9" s="215"/>
      <c r="PKL9" s="64"/>
      <c r="PKM9" s="64"/>
      <c r="PKV9" s="64"/>
      <c r="PLA9" s="215"/>
      <c r="PLB9" s="64"/>
      <c r="PLC9" s="64"/>
      <c r="PLL9" s="64"/>
      <c r="PLQ9" s="215"/>
      <c r="PLR9" s="64"/>
      <c r="PLS9" s="64"/>
      <c r="PMB9" s="64"/>
      <c r="PMG9" s="215"/>
      <c r="PMH9" s="64"/>
      <c r="PMI9" s="64"/>
      <c r="PMR9" s="64"/>
      <c r="PMW9" s="215"/>
      <c r="PMX9" s="64"/>
      <c r="PMY9" s="64"/>
      <c r="PNH9" s="64"/>
      <c r="PNM9" s="215"/>
      <c r="PNN9" s="64"/>
      <c r="PNO9" s="64"/>
      <c r="PNX9" s="64"/>
      <c r="POC9" s="215"/>
      <c r="POD9" s="64"/>
      <c r="POE9" s="64"/>
      <c r="PON9" s="64"/>
      <c r="POS9" s="215"/>
      <c r="POT9" s="64"/>
      <c r="POU9" s="64"/>
      <c r="PPD9" s="64"/>
      <c r="PPI9" s="215"/>
      <c r="PPJ9" s="64"/>
      <c r="PPK9" s="64"/>
      <c r="PPT9" s="64"/>
      <c r="PPY9" s="215"/>
      <c r="PPZ9" s="64"/>
      <c r="PQA9" s="64"/>
      <c r="PQJ9" s="64"/>
      <c r="PQO9" s="215"/>
      <c r="PQP9" s="64"/>
      <c r="PQQ9" s="64"/>
      <c r="PQZ9" s="64"/>
      <c r="PRE9" s="215"/>
      <c r="PRF9" s="64"/>
      <c r="PRG9" s="64"/>
      <c r="PRP9" s="64"/>
      <c r="PRU9" s="215"/>
      <c r="PRV9" s="64"/>
      <c r="PRW9" s="64"/>
      <c r="PSF9" s="64"/>
      <c r="PSK9" s="215"/>
      <c r="PSL9" s="64"/>
      <c r="PSM9" s="64"/>
      <c r="PSV9" s="64"/>
      <c r="PTA9" s="215"/>
      <c r="PTB9" s="64"/>
      <c r="PTC9" s="64"/>
      <c r="PTL9" s="64"/>
      <c r="PTQ9" s="215"/>
      <c r="PTR9" s="64"/>
      <c r="PTS9" s="64"/>
      <c r="PUB9" s="64"/>
      <c r="PUG9" s="215"/>
      <c r="PUH9" s="64"/>
      <c r="PUI9" s="64"/>
      <c r="PUR9" s="64"/>
      <c r="PUW9" s="215"/>
      <c r="PUX9" s="64"/>
      <c r="PUY9" s="64"/>
      <c r="PVH9" s="64"/>
      <c r="PVM9" s="215"/>
      <c r="PVN9" s="64"/>
      <c r="PVO9" s="64"/>
      <c r="PVX9" s="64"/>
      <c r="PWC9" s="215"/>
      <c r="PWD9" s="64"/>
      <c r="PWE9" s="64"/>
      <c r="PWN9" s="64"/>
      <c r="PWS9" s="215"/>
      <c r="PWT9" s="64"/>
      <c r="PWU9" s="64"/>
      <c r="PXD9" s="64"/>
      <c r="PXI9" s="215"/>
      <c r="PXJ9" s="64"/>
      <c r="PXK9" s="64"/>
      <c r="PXT9" s="64"/>
      <c r="PXY9" s="215"/>
      <c r="PXZ9" s="64"/>
      <c r="PYA9" s="64"/>
      <c r="PYJ9" s="64"/>
      <c r="PYO9" s="215"/>
      <c r="PYP9" s="64"/>
      <c r="PYQ9" s="64"/>
      <c r="PYZ9" s="64"/>
      <c r="PZE9" s="215"/>
      <c r="PZF9" s="64"/>
      <c r="PZG9" s="64"/>
      <c r="PZP9" s="64"/>
      <c r="PZU9" s="215"/>
      <c r="PZV9" s="64"/>
      <c r="PZW9" s="64"/>
      <c r="QAF9" s="64"/>
      <c r="QAK9" s="215"/>
      <c r="QAL9" s="64"/>
      <c r="QAM9" s="64"/>
      <c r="QAV9" s="64"/>
      <c r="QBA9" s="215"/>
      <c r="QBB9" s="64"/>
      <c r="QBC9" s="64"/>
      <c r="QBL9" s="64"/>
      <c r="QBQ9" s="215"/>
      <c r="QBR9" s="64"/>
      <c r="QBS9" s="64"/>
      <c r="QCB9" s="64"/>
      <c r="QCG9" s="215"/>
      <c r="QCH9" s="64"/>
      <c r="QCI9" s="64"/>
      <c r="QCR9" s="64"/>
      <c r="QCW9" s="215"/>
      <c r="QCX9" s="64"/>
      <c r="QCY9" s="64"/>
      <c r="QDH9" s="64"/>
      <c r="QDM9" s="215"/>
      <c r="QDN9" s="64"/>
      <c r="QDO9" s="64"/>
      <c r="QDX9" s="64"/>
      <c r="QEC9" s="215"/>
      <c r="QED9" s="64"/>
      <c r="QEE9" s="64"/>
      <c r="QEN9" s="64"/>
      <c r="QES9" s="215"/>
      <c r="QET9" s="64"/>
      <c r="QEU9" s="64"/>
      <c r="QFD9" s="64"/>
      <c r="QFI9" s="215"/>
      <c r="QFJ9" s="64"/>
      <c r="QFK9" s="64"/>
      <c r="QFT9" s="64"/>
      <c r="QFY9" s="215"/>
      <c r="QFZ9" s="64"/>
      <c r="QGA9" s="64"/>
      <c r="QGJ9" s="64"/>
      <c r="QGO9" s="215"/>
      <c r="QGP9" s="64"/>
      <c r="QGQ9" s="64"/>
      <c r="QGZ9" s="64"/>
      <c r="QHE9" s="215"/>
      <c r="QHF9" s="64"/>
      <c r="QHG9" s="64"/>
      <c r="QHP9" s="64"/>
      <c r="QHU9" s="215"/>
      <c r="QHV9" s="64"/>
      <c r="QHW9" s="64"/>
      <c r="QIF9" s="64"/>
      <c r="QIK9" s="215"/>
      <c r="QIL9" s="64"/>
      <c r="QIM9" s="64"/>
      <c r="QIV9" s="64"/>
      <c r="QJA9" s="215"/>
      <c r="QJB9" s="64"/>
      <c r="QJC9" s="64"/>
      <c r="QJL9" s="64"/>
      <c r="QJQ9" s="215"/>
      <c r="QJR9" s="64"/>
      <c r="QJS9" s="64"/>
      <c r="QKB9" s="64"/>
      <c r="QKG9" s="215"/>
      <c r="QKH9" s="64"/>
      <c r="QKI9" s="64"/>
      <c r="QKR9" s="64"/>
      <c r="QKW9" s="215"/>
      <c r="QKX9" s="64"/>
      <c r="QKY9" s="64"/>
      <c r="QLH9" s="64"/>
      <c r="QLM9" s="215"/>
      <c r="QLN9" s="64"/>
      <c r="QLO9" s="64"/>
      <c r="QLX9" s="64"/>
      <c r="QMC9" s="215"/>
      <c r="QMD9" s="64"/>
      <c r="QME9" s="64"/>
      <c r="QMN9" s="64"/>
      <c r="QMS9" s="215"/>
      <c r="QMT9" s="64"/>
      <c r="QMU9" s="64"/>
      <c r="QND9" s="64"/>
      <c r="QNI9" s="215"/>
      <c r="QNJ9" s="64"/>
      <c r="QNK9" s="64"/>
      <c r="QNT9" s="64"/>
      <c r="QNY9" s="215"/>
      <c r="QNZ9" s="64"/>
      <c r="QOA9" s="64"/>
      <c r="QOJ9" s="64"/>
      <c r="QOO9" s="215"/>
      <c r="QOP9" s="64"/>
      <c r="QOQ9" s="64"/>
      <c r="QOZ9" s="64"/>
      <c r="QPE9" s="215"/>
      <c r="QPF9" s="64"/>
      <c r="QPG9" s="64"/>
      <c r="QPP9" s="64"/>
      <c r="QPU9" s="215"/>
      <c r="QPV9" s="64"/>
      <c r="QPW9" s="64"/>
      <c r="QQF9" s="64"/>
      <c r="QQK9" s="215"/>
      <c r="QQL9" s="64"/>
      <c r="QQM9" s="64"/>
      <c r="QQV9" s="64"/>
      <c r="QRA9" s="215"/>
      <c r="QRB9" s="64"/>
      <c r="QRC9" s="64"/>
      <c r="QRL9" s="64"/>
      <c r="QRQ9" s="215"/>
      <c r="QRR9" s="64"/>
      <c r="QRS9" s="64"/>
      <c r="QSB9" s="64"/>
      <c r="QSG9" s="215"/>
      <c r="QSH9" s="64"/>
      <c r="QSI9" s="64"/>
      <c r="QSR9" s="64"/>
      <c r="QSW9" s="215"/>
      <c r="QSX9" s="64"/>
      <c r="QSY9" s="64"/>
      <c r="QTH9" s="64"/>
      <c r="QTM9" s="215"/>
      <c r="QTN9" s="64"/>
      <c r="QTO9" s="64"/>
      <c r="QTX9" s="64"/>
      <c r="QUC9" s="215"/>
      <c r="QUD9" s="64"/>
      <c r="QUE9" s="64"/>
      <c r="QUN9" s="64"/>
      <c r="QUS9" s="215"/>
      <c r="QUT9" s="64"/>
      <c r="QUU9" s="64"/>
      <c r="QVD9" s="64"/>
      <c r="QVI9" s="215"/>
      <c r="QVJ9" s="64"/>
      <c r="QVK9" s="64"/>
      <c r="QVT9" s="64"/>
      <c r="QVY9" s="215"/>
      <c r="QVZ9" s="64"/>
      <c r="QWA9" s="64"/>
      <c r="QWJ9" s="64"/>
      <c r="QWO9" s="215"/>
      <c r="QWP9" s="64"/>
      <c r="QWQ9" s="64"/>
      <c r="QWZ9" s="64"/>
      <c r="QXE9" s="215"/>
      <c r="QXF9" s="64"/>
      <c r="QXG9" s="64"/>
      <c r="QXP9" s="64"/>
      <c r="QXU9" s="215"/>
      <c r="QXV9" s="64"/>
      <c r="QXW9" s="64"/>
      <c r="QYF9" s="64"/>
      <c r="QYK9" s="215"/>
      <c r="QYL9" s="64"/>
      <c r="QYM9" s="64"/>
      <c r="QYV9" s="64"/>
      <c r="QZA9" s="215"/>
      <c r="QZB9" s="64"/>
      <c r="QZC9" s="64"/>
      <c r="QZL9" s="64"/>
      <c r="QZQ9" s="215"/>
      <c r="QZR9" s="64"/>
      <c r="QZS9" s="64"/>
      <c r="RAB9" s="64"/>
      <c r="RAG9" s="215"/>
      <c r="RAH9" s="64"/>
      <c r="RAI9" s="64"/>
      <c r="RAR9" s="64"/>
      <c r="RAW9" s="215"/>
      <c r="RAX9" s="64"/>
      <c r="RAY9" s="64"/>
      <c r="RBH9" s="64"/>
      <c r="RBM9" s="215"/>
      <c r="RBN9" s="64"/>
      <c r="RBO9" s="64"/>
      <c r="RBX9" s="64"/>
      <c r="RCC9" s="215"/>
      <c r="RCD9" s="64"/>
      <c r="RCE9" s="64"/>
      <c r="RCN9" s="64"/>
      <c r="RCS9" s="215"/>
      <c r="RCT9" s="64"/>
      <c r="RCU9" s="64"/>
      <c r="RDD9" s="64"/>
      <c r="RDI9" s="215"/>
      <c r="RDJ9" s="64"/>
      <c r="RDK9" s="64"/>
      <c r="RDT9" s="64"/>
      <c r="RDY9" s="215"/>
      <c r="RDZ9" s="64"/>
      <c r="REA9" s="64"/>
      <c r="REJ9" s="64"/>
      <c r="REO9" s="215"/>
      <c r="REP9" s="64"/>
      <c r="REQ9" s="64"/>
      <c r="REZ9" s="64"/>
      <c r="RFE9" s="215"/>
      <c r="RFF9" s="64"/>
      <c r="RFG9" s="64"/>
      <c r="RFP9" s="64"/>
      <c r="RFU9" s="215"/>
      <c r="RFV9" s="64"/>
      <c r="RFW9" s="64"/>
      <c r="RGF9" s="64"/>
      <c r="RGK9" s="215"/>
      <c r="RGL9" s="64"/>
      <c r="RGM9" s="64"/>
      <c r="RGV9" s="64"/>
      <c r="RHA9" s="215"/>
      <c r="RHB9" s="64"/>
      <c r="RHC9" s="64"/>
      <c r="RHL9" s="64"/>
      <c r="RHQ9" s="215"/>
      <c r="RHR9" s="64"/>
      <c r="RHS9" s="64"/>
      <c r="RIB9" s="64"/>
      <c r="RIG9" s="215"/>
      <c r="RIH9" s="64"/>
      <c r="RII9" s="64"/>
      <c r="RIR9" s="64"/>
      <c r="RIW9" s="215"/>
      <c r="RIX9" s="64"/>
      <c r="RIY9" s="64"/>
      <c r="RJH9" s="64"/>
      <c r="RJM9" s="215"/>
      <c r="RJN9" s="64"/>
      <c r="RJO9" s="64"/>
      <c r="RJX9" s="64"/>
      <c r="RKC9" s="215"/>
      <c r="RKD9" s="64"/>
      <c r="RKE9" s="64"/>
      <c r="RKN9" s="64"/>
      <c r="RKS9" s="215"/>
      <c r="RKT9" s="64"/>
      <c r="RKU9" s="64"/>
      <c r="RLD9" s="64"/>
      <c r="RLI9" s="215"/>
      <c r="RLJ9" s="64"/>
      <c r="RLK9" s="64"/>
      <c r="RLT9" s="64"/>
      <c r="RLY9" s="215"/>
      <c r="RLZ9" s="64"/>
      <c r="RMA9" s="64"/>
      <c r="RMJ9" s="64"/>
      <c r="RMO9" s="215"/>
      <c r="RMP9" s="64"/>
      <c r="RMQ9" s="64"/>
      <c r="RMZ9" s="64"/>
      <c r="RNE9" s="215"/>
      <c r="RNF9" s="64"/>
      <c r="RNG9" s="64"/>
      <c r="RNP9" s="64"/>
      <c r="RNU9" s="215"/>
      <c r="RNV9" s="64"/>
      <c r="RNW9" s="64"/>
      <c r="ROF9" s="64"/>
      <c r="ROK9" s="215"/>
      <c r="ROL9" s="64"/>
      <c r="ROM9" s="64"/>
      <c r="ROV9" s="64"/>
      <c r="RPA9" s="215"/>
      <c r="RPB9" s="64"/>
      <c r="RPC9" s="64"/>
      <c r="RPL9" s="64"/>
      <c r="RPQ9" s="215"/>
      <c r="RPR9" s="64"/>
      <c r="RPS9" s="64"/>
      <c r="RQB9" s="64"/>
      <c r="RQG9" s="215"/>
      <c r="RQH9" s="64"/>
      <c r="RQI9" s="64"/>
      <c r="RQR9" s="64"/>
      <c r="RQW9" s="215"/>
      <c r="RQX9" s="64"/>
      <c r="RQY9" s="64"/>
      <c r="RRH9" s="64"/>
      <c r="RRM9" s="215"/>
      <c r="RRN9" s="64"/>
      <c r="RRO9" s="64"/>
      <c r="RRX9" s="64"/>
      <c r="RSC9" s="215"/>
      <c r="RSD9" s="64"/>
      <c r="RSE9" s="64"/>
      <c r="RSN9" s="64"/>
      <c r="RSS9" s="215"/>
      <c r="RST9" s="64"/>
      <c r="RSU9" s="64"/>
      <c r="RTD9" s="64"/>
      <c r="RTI9" s="215"/>
      <c r="RTJ9" s="64"/>
      <c r="RTK9" s="64"/>
      <c r="RTT9" s="64"/>
      <c r="RTY9" s="215"/>
      <c r="RTZ9" s="64"/>
      <c r="RUA9" s="64"/>
      <c r="RUJ9" s="64"/>
      <c r="RUO9" s="215"/>
      <c r="RUP9" s="64"/>
      <c r="RUQ9" s="64"/>
      <c r="RUZ9" s="64"/>
      <c r="RVE9" s="215"/>
      <c r="RVF9" s="64"/>
      <c r="RVG9" s="64"/>
      <c r="RVP9" s="64"/>
      <c r="RVU9" s="215"/>
      <c r="RVV9" s="64"/>
      <c r="RVW9" s="64"/>
      <c r="RWF9" s="64"/>
      <c r="RWK9" s="215"/>
      <c r="RWL9" s="64"/>
      <c r="RWM9" s="64"/>
      <c r="RWV9" s="64"/>
      <c r="RXA9" s="215"/>
      <c r="RXB9" s="64"/>
      <c r="RXC9" s="64"/>
      <c r="RXL9" s="64"/>
      <c r="RXQ9" s="215"/>
      <c r="RXR9" s="64"/>
      <c r="RXS9" s="64"/>
      <c r="RYB9" s="64"/>
      <c r="RYG9" s="215"/>
      <c r="RYH9" s="64"/>
      <c r="RYI9" s="64"/>
      <c r="RYR9" s="64"/>
      <c r="RYW9" s="215"/>
      <c r="RYX9" s="64"/>
      <c r="RYY9" s="64"/>
      <c r="RZH9" s="64"/>
      <c r="RZM9" s="215"/>
      <c r="RZN9" s="64"/>
      <c r="RZO9" s="64"/>
      <c r="RZX9" s="64"/>
      <c r="SAC9" s="215"/>
      <c r="SAD9" s="64"/>
      <c r="SAE9" s="64"/>
      <c r="SAN9" s="64"/>
      <c r="SAS9" s="215"/>
      <c r="SAT9" s="64"/>
      <c r="SAU9" s="64"/>
      <c r="SBD9" s="64"/>
      <c r="SBI9" s="215"/>
      <c r="SBJ9" s="64"/>
      <c r="SBK9" s="64"/>
      <c r="SBT9" s="64"/>
      <c r="SBY9" s="215"/>
      <c r="SBZ9" s="64"/>
      <c r="SCA9" s="64"/>
      <c r="SCJ9" s="64"/>
      <c r="SCO9" s="215"/>
      <c r="SCP9" s="64"/>
      <c r="SCQ9" s="64"/>
      <c r="SCZ9" s="64"/>
      <c r="SDE9" s="215"/>
      <c r="SDF9" s="64"/>
      <c r="SDG9" s="64"/>
      <c r="SDP9" s="64"/>
      <c r="SDU9" s="215"/>
      <c r="SDV9" s="64"/>
      <c r="SDW9" s="64"/>
      <c r="SEF9" s="64"/>
      <c r="SEK9" s="215"/>
      <c r="SEL9" s="64"/>
      <c r="SEM9" s="64"/>
      <c r="SEV9" s="64"/>
      <c r="SFA9" s="215"/>
      <c r="SFB9" s="64"/>
      <c r="SFC9" s="64"/>
      <c r="SFL9" s="64"/>
      <c r="SFQ9" s="215"/>
      <c r="SFR9" s="64"/>
      <c r="SFS9" s="64"/>
      <c r="SGB9" s="64"/>
      <c r="SGG9" s="215"/>
      <c r="SGH9" s="64"/>
      <c r="SGI9" s="64"/>
      <c r="SGR9" s="64"/>
      <c r="SGW9" s="215"/>
      <c r="SGX9" s="64"/>
      <c r="SGY9" s="64"/>
      <c r="SHH9" s="64"/>
      <c r="SHM9" s="215"/>
      <c r="SHN9" s="64"/>
      <c r="SHO9" s="64"/>
      <c r="SHX9" s="64"/>
      <c r="SIC9" s="215"/>
      <c r="SID9" s="64"/>
      <c r="SIE9" s="64"/>
      <c r="SIN9" s="64"/>
      <c r="SIS9" s="215"/>
      <c r="SIT9" s="64"/>
      <c r="SIU9" s="64"/>
      <c r="SJD9" s="64"/>
      <c r="SJI9" s="215"/>
      <c r="SJJ9" s="64"/>
      <c r="SJK9" s="64"/>
      <c r="SJT9" s="64"/>
      <c r="SJY9" s="215"/>
      <c r="SJZ9" s="64"/>
      <c r="SKA9" s="64"/>
      <c r="SKJ9" s="64"/>
      <c r="SKO9" s="215"/>
      <c r="SKP9" s="64"/>
      <c r="SKQ9" s="64"/>
      <c r="SKZ9" s="64"/>
      <c r="SLE9" s="215"/>
      <c r="SLF9" s="64"/>
      <c r="SLG9" s="64"/>
      <c r="SLP9" s="64"/>
      <c r="SLU9" s="215"/>
      <c r="SLV9" s="64"/>
      <c r="SLW9" s="64"/>
      <c r="SMF9" s="64"/>
      <c r="SMK9" s="215"/>
      <c r="SML9" s="64"/>
      <c r="SMM9" s="64"/>
      <c r="SMV9" s="64"/>
      <c r="SNA9" s="215"/>
      <c r="SNB9" s="64"/>
      <c r="SNC9" s="64"/>
      <c r="SNL9" s="64"/>
      <c r="SNQ9" s="215"/>
      <c r="SNR9" s="64"/>
      <c r="SNS9" s="64"/>
      <c r="SOB9" s="64"/>
      <c r="SOG9" s="215"/>
      <c r="SOH9" s="64"/>
      <c r="SOI9" s="64"/>
      <c r="SOR9" s="64"/>
      <c r="SOW9" s="215"/>
      <c r="SOX9" s="64"/>
      <c r="SOY9" s="64"/>
      <c r="SPH9" s="64"/>
      <c r="SPM9" s="215"/>
      <c r="SPN9" s="64"/>
      <c r="SPO9" s="64"/>
      <c r="SPX9" s="64"/>
      <c r="SQC9" s="215"/>
      <c r="SQD9" s="64"/>
      <c r="SQE9" s="64"/>
      <c r="SQN9" s="64"/>
      <c r="SQS9" s="215"/>
      <c r="SQT9" s="64"/>
      <c r="SQU9" s="64"/>
      <c r="SRD9" s="64"/>
      <c r="SRI9" s="215"/>
      <c r="SRJ9" s="64"/>
      <c r="SRK9" s="64"/>
      <c r="SRT9" s="64"/>
      <c r="SRY9" s="215"/>
      <c r="SRZ9" s="64"/>
      <c r="SSA9" s="64"/>
      <c r="SSJ9" s="64"/>
      <c r="SSO9" s="215"/>
      <c r="SSP9" s="64"/>
      <c r="SSQ9" s="64"/>
      <c r="SSZ9" s="64"/>
      <c r="STE9" s="215"/>
      <c r="STF9" s="64"/>
      <c r="STG9" s="64"/>
      <c r="STP9" s="64"/>
      <c r="STU9" s="215"/>
      <c r="STV9" s="64"/>
      <c r="STW9" s="64"/>
      <c r="SUF9" s="64"/>
      <c r="SUK9" s="215"/>
      <c r="SUL9" s="64"/>
      <c r="SUM9" s="64"/>
      <c r="SUV9" s="64"/>
      <c r="SVA9" s="215"/>
      <c r="SVB9" s="64"/>
      <c r="SVC9" s="64"/>
      <c r="SVL9" s="64"/>
      <c r="SVQ9" s="215"/>
      <c r="SVR9" s="64"/>
      <c r="SVS9" s="64"/>
      <c r="SWB9" s="64"/>
      <c r="SWG9" s="215"/>
      <c r="SWH9" s="64"/>
      <c r="SWI9" s="64"/>
      <c r="SWR9" s="64"/>
      <c r="SWW9" s="215"/>
      <c r="SWX9" s="64"/>
      <c r="SWY9" s="64"/>
      <c r="SXH9" s="64"/>
      <c r="SXM9" s="215"/>
      <c r="SXN9" s="64"/>
      <c r="SXO9" s="64"/>
      <c r="SXX9" s="64"/>
      <c r="SYC9" s="215"/>
      <c r="SYD9" s="64"/>
      <c r="SYE9" s="64"/>
      <c r="SYN9" s="64"/>
      <c r="SYS9" s="215"/>
      <c r="SYT9" s="64"/>
      <c r="SYU9" s="64"/>
      <c r="SZD9" s="64"/>
      <c r="SZI9" s="215"/>
      <c r="SZJ9" s="64"/>
      <c r="SZK9" s="64"/>
      <c r="SZT9" s="64"/>
      <c r="SZY9" s="215"/>
      <c r="SZZ9" s="64"/>
      <c r="TAA9" s="64"/>
      <c r="TAJ9" s="64"/>
      <c r="TAO9" s="215"/>
      <c r="TAP9" s="64"/>
      <c r="TAQ9" s="64"/>
      <c r="TAZ9" s="64"/>
      <c r="TBE9" s="215"/>
      <c r="TBF9" s="64"/>
      <c r="TBG9" s="64"/>
      <c r="TBP9" s="64"/>
      <c r="TBU9" s="215"/>
      <c r="TBV9" s="64"/>
      <c r="TBW9" s="64"/>
      <c r="TCF9" s="64"/>
      <c r="TCK9" s="215"/>
      <c r="TCL9" s="64"/>
      <c r="TCM9" s="64"/>
      <c r="TCV9" s="64"/>
      <c r="TDA9" s="215"/>
      <c r="TDB9" s="64"/>
      <c r="TDC9" s="64"/>
      <c r="TDL9" s="64"/>
      <c r="TDQ9" s="215"/>
      <c r="TDR9" s="64"/>
      <c r="TDS9" s="64"/>
      <c r="TEB9" s="64"/>
      <c r="TEG9" s="215"/>
      <c r="TEH9" s="64"/>
      <c r="TEI9" s="64"/>
      <c r="TER9" s="64"/>
      <c r="TEW9" s="215"/>
      <c r="TEX9" s="64"/>
      <c r="TEY9" s="64"/>
      <c r="TFH9" s="64"/>
      <c r="TFM9" s="215"/>
      <c r="TFN9" s="64"/>
      <c r="TFO9" s="64"/>
      <c r="TFX9" s="64"/>
      <c r="TGC9" s="215"/>
      <c r="TGD9" s="64"/>
      <c r="TGE9" s="64"/>
      <c r="TGN9" s="64"/>
      <c r="TGS9" s="215"/>
      <c r="TGT9" s="64"/>
      <c r="TGU9" s="64"/>
      <c r="THD9" s="64"/>
      <c r="THI9" s="215"/>
      <c r="THJ9" s="64"/>
      <c r="THK9" s="64"/>
      <c r="THT9" s="64"/>
      <c r="THY9" s="215"/>
      <c r="THZ9" s="64"/>
      <c r="TIA9" s="64"/>
      <c r="TIJ9" s="64"/>
      <c r="TIO9" s="215"/>
      <c r="TIP9" s="64"/>
      <c r="TIQ9" s="64"/>
      <c r="TIZ9" s="64"/>
      <c r="TJE9" s="215"/>
      <c r="TJF9" s="64"/>
      <c r="TJG9" s="64"/>
      <c r="TJP9" s="64"/>
      <c r="TJU9" s="215"/>
      <c r="TJV9" s="64"/>
      <c r="TJW9" s="64"/>
      <c r="TKF9" s="64"/>
      <c r="TKK9" s="215"/>
      <c r="TKL9" s="64"/>
      <c r="TKM9" s="64"/>
      <c r="TKV9" s="64"/>
      <c r="TLA9" s="215"/>
      <c r="TLB9" s="64"/>
      <c r="TLC9" s="64"/>
      <c r="TLL9" s="64"/>
      <c r="TLQ9" s="215"/>
      <c r="TLR9" s="64"/>
      <c r="TLS9" s="64"/>
      <c r="TMB9" s="64"/>
      <c r="TMG9" s="215"/>
      <c r="TMH9" s="64"/>
      <c r="TMI9" s="64"/>
      <c r="TMR9" s="64"/>
      <c r="TMW9" s="215"/>
      <c r="TMX9" s="64"/>
      <c r="TMY9" s="64"/>
      <c r="TNH9" s="64"/>
      <c r="TNM9" s="215"/>
      <c r="TNN9" s="64"/>
      <c r="TNO9" s="64"/>
      <c r="TNX9" s="64"/>
      <c r="TOC9" s="215"/>
      <c r="TOD9" s="64"/>
      <c r="TOE9" s="64"/>
      <c r="TON9" s="64"/>
      <c r="TOS9" s="215"/>
      <c r="TOT9" s="64"/>
      <c r="TOU9" s="64"/>
      <c r="TPD9" s="64"/>
      <c r="TPI9" s="215"/>
      <c r="TPJ9" s="64"/>
      <c r="TPK9" s="64"/>
      <c r="TPT9" s="64"/>
      <c r="TPY9" s="215"/>
      <c r="TPZ9" s="64"/>
      <c r="TQA9" s="64"/>
      <c r="TQJ9" s="64"/>
      <c r="TQO9" s="215"/>
      <c r="TQP9" s="64"/>
      <c r="TQQ9" s="64"/>
      <c r="TQZ9" s="64"/>
      <c r="TRE9" s="215"/>
      <c r="TRF9" s="64"/>
      <c r="TRG9" s="64"/>
      <c r="TRP9" s="64"/>
      <c r="TRU9" s="215"/>
      <c r="TRV9" s="64"/>
      <c r="TRW9" s="64"/>
      <c r="TSF9" s="64"/>
      <c r="TSK9" s="215"/>
      <c r="TSL9" s="64"/>
      <c r="TSM9" s="64"/>
      <c r="TSV9" s="64"/>
      <c r="TTA9" s="215"/>
      <c r="TTB9" s="64"/>
      <c r="TTC9" s="64"/>
      <c r="TTL9" s="64"/>
      <c r="TTQ9" s="215"/>
      <c r="TTR9" s="64"/>
      <c r="TTS9" s="64"/>
      <c r="TUB9" s="64"/>
      <c r="TUG9" s="215"/>
      <c r="TUH9" s="64"/>
      <c r="TUI9" s="64"/>
      <c r="TUR9" s="64"/>
      <c r="TUW9" s="215"/>
      <c r="TUX9" s="64"/>
      <c r="TUY9" s="64"/>
      <c r="TVH9" s="64"/>
      <c r="TVM9" s="215"/>
      <c r="TVN9" s="64"/>
      <c r="TVO9" s="64"/>
      <c r="TVX9" s="64"/>
      <c r="TWC9" s="215"/>
      <c r="TWD9" s="64"/>
      <c r="TWE9" s="64"/>
      <c r="TWN9" s="64"/>
      <c r="TWS9" s="215"/>
      <c r="TWT9" s="64"/>
      <c r="TWU9" s="64"/>
      <c r="TXD9" s="64"/>
      <c r="TXI9" s="215"/>
      <c r="TXJ9" s="64"/>
      <c r="TXK9" s="64"/>
      <c r="TXT9" s="64"/>
      <c r="TXY9" s="215"/>
      <c r="TXZ9" s="64"/>
      <c r="TYA9" s="64"/>
      <c r="TYJ9" s="64"/>
      <c r="TYO9" s="215"/>
      <c r="TYP9" s="64"/>
      <c r="TYQ9" s="64"/>
      <c r="TYZ9" s="64"/>
      <c r="TZE9" s="215"/>
      <c r="TZF9" s="64"/>
      <c r="TZG9" s="64"/>
      <c r="TZP9" s="64"/>
      <c r="TZU9" s="215"/>
      <c r="TZV9" s="64"/>
      <c r="TZW9" s="64"/>
      <c r="UAF9" s="64"/>
      <c r="UAK9" s="215"/>
      <c r="UAL9" s="64"/>
      <c r="UAM9" s="64"/>
      <c r="UAV9" s="64"/>
      <c r="UBA9" s="215"/>
      <c r="UBB9" s="64"/>
      <c r="UBC9" s="64"/>
      <c r="UBL9" s="64"/>
      <c r="UBQ9" s="215"/>
      <c r="UBR9" s="64"/>
      <c r="UBS9" s="64"/>
      <c r="UCB9" s="64"/>
      <c r="UCG9" s="215"/>
      <c r="UCH9" s="64"/>
      <c r="UCI9" s="64"/>
      <c r="UCR9" s="64"/>
      <c r="UCW9" s="215"/>
      <c r="UCX9" s="64"/>
      <c r="UCY9" s="64"/>
      <c r="UDH9" s="64"/>
      <c r="UDM9" s="215"/>
      <c r="UDN9" s="64"/>
      <c r="UDO9" s="64"/>
      <c r="UDX9" s="64"/>
      <c r="UEC9" s="215"/>
      <c r="UED9" s="64"/>
      <c r="UEE9" s="64"/>
      <c r="UEN9" s="64"/>
      <c r="UES9" s="215"/>
      <c r="UET9" s="64"/>
      <c r="UEU9" s="64"/>
      <c r="UFD9" s="64"/>
      <c r="UFI9" s="215"/>
      <c r="UFJ9" s="64"/>
      <c r="UFK9" s="64"/>
      <c r="UFT9" s="64"/>
      <c r="UFY9" s="215"/>
      <c r="UFZ9" s="64"/>
      <c r="UGA9" s="64"/>
      <c r="UGJ9" s="64"/>
      <c r="UGO9" s="215"/>
      <c r="UGP9" s="64"/>
      <c r="UGQ9" s="64"/>
      <c r="UGZ9" s="64"/>
      <c r="UHE9" s="215"/>
      <c r="UHF9" s="64"/>
      <c r="UHG9" s="64"/>
      <c r="UHP9" s="64"/>
      <c r="UHU9" s="215"/>
      <c r="UHV9" s="64"/>
      <c r="UHW9" s="64"/>
      <c r="UIF9" s="64"/>
      <c r="UIK9" s="215"/>
      <c r="UIL9" s="64"/>
      <c r="UIM9" s="64"/>
      <c r="UIV9" s="64"/>
      <c r="UJA9" s="215"/>
      <c r="UJB9" s="64"/>
      <c r="UJC9" s="64"/>
      <c r="UJL9" s="64"/>
      <c r="UJQ9" s="215"/>
      <c r="UJR9" s="64"/>
      <c r="UJS9" s="64"/>
      <c r="UKB9" s="64"/>
      <c r="UKG9" s="215"/>
      <c r="UKH9" s="64"/>
      <c r="UKI9" s="64"/>
      <c r="UKR9" s="64"/>
      <c r="UKW9" s="215"/>
      <c r="UKX9" s="64"/>
      <c r="UKY9" s="64"/>
      <c r="ULH9" s="64"/>
      <c r="ULM9" s="215"/>
      <c r="ULN9" s="64"/>
      <c r="ULO9" s="64"/>
      <c r="ULX9" s="64"/>
      <c r="UMC9" s="215"/>
      <c r="UMD9" s="64"/>
      <c r="UME9" s="64"/>
      <c r="UMN9" s="64"/>
      <c r="UMS9" s="215"/>
      <c r="UMT9" s="64"/>
      <c r="UMU9" s="64"/>
      <c r="UND9" s="64"/>
      <c r="UNI9" s="215"/>
      <c r="UNJ9" s="64"/>
      <c r="UNK9" s="64"/>
      <c r="UNT9" s="64"/>
      <c r="UNY9" s="215"/>
      <c r="UNZ9" s="64"/>
      <c r="UOA9" s="64"/>
      <c r="UOJ9" s="64"/>
      <c r="UOO9" s="215"/>
      <c r="UOP9" s="64"/>
      <c r="UOQ9" s="64"/>
      <c r="UOZ9" s="64"/>
      <c r="UPE9" s="215"/>
      <c r="UPF9" s="64"/>
      <c r="UPG9" s="64"/>
      <c r="UPP9" s="64"/>
      <c r="UPU9" s="215"/>
      <c r="UPV9" s="64"/>
      <c r="UPW9" s="64"/>
      <c r="UQF9" s="64"/>
      <c r="UQK9" s="215"/>
      <c r="UQL9" s="64"/>
      <c r="UQM9" s="64"/>
      <c r="UQV9" s="64"/>
      <c r="URA9" s="215"/>
      <c r="URB9" s="64"/>
      <c r="URC9" s="64"/>
      <c r="URL9" s="64"/>
      <c r="URQ9" s="215"/>
      <c r="URR9" s="64"/>
      <c r="URS9" s="64"/>
      <c r="USB9" s="64"/>
      <c r="USG9" s="215"/>
      <c r="USH9" s="64"/>
      <c r="USI9" s="64"/>
      <c r="USR9" s="64"/>
      <c r="USW9" s="215"/>
      <c r="USX9" s="64"/>
      <c r="USY9" s="64"/>
      <c r="UTH9" s="64"/>
      <c r="UTM9" s="215"/>
      <c r="UTN9" s="64"/>
      <c r="UTO9" s="64"/>
      <c r="UTX9" s="64"/>
      <c r="UUC9" s="215"/>
      <c r="UUD9" s="64"/>
      <c r="UUE9" s="64"/>
      <c r="UUN9" s="64"/>
      <c r="UUS9" s="215"/>
      <c r="UUT9" s="64"/>
      <c r="UUU9" s="64"/>
      <c r="UVD9" s="64"/>
      <c r="UVI9" s="215"/>
      <c r="UVJ9" s="64"/>
      <c r="UVK9" s="64"/>
      <c r="UVT9" s="64"/>
      <c r="UVY9" s="215"/>
      <c r="UVZ9" s="64"/>
      <c r="UWA9" s="64"/>
      <c r="UWJ9" s="64"/>
      <c r="UWO9" s="215"/>
      <c r="UWP9" s="64"/>
      <c r="UWQ9" s="64"/>
      <c r="UWZ9" s="64"/>
      <c r="UXE9" s="215"/>
      <c r="UXF9" s="64"/>
      <c r="UXG9" s="64"/>
      <c r="UXP9" s="64"/>
      <c r="UXU9" s="215"/>
      <c r="UXV9" s="64"/>
      <c r="UXW9" s="64"/>
      <c r="UYF9" s="64"/>
      <c r="UYK9" s="215"/>
      <c r="UYL9" s="64"/>
      <c r="UYM9" s="64"/>
      <c r="UYV9" s="64"/>
      <c r="UZA9" s="215"/>
      <c r="UZB9" s="64"/>
      <c r="UZC9" s="64"/>
      <c r="UZL9" s="64"/>
      <c r="UZQ9" s="215"/>
      <c r="UZR9" s="64"/>
      <c r="UZS9" s="64"/>
      <c r="VAB9" s="64"/>
      <c r="VAG9" s="215"/>
      <c r="VAH9" s="64"/>
      <c r="VAI9" s="64"/>
      <c r="VAR9" s="64"/>
      <c r="VAW9" s="215"/>
      <c r="VAX9" s="64"/>
      <c r="VAY9" s="64"/>
      <c r="VBH9" s="64"/>
      <c r="VBM9" s="215"/>
      <c r="VBN9" s="64"/>
      <c r="VBO9" s="64"/>
      <c r="VBX9" s="64"/>
      <c r="VCC9" s="215"/>
      <c r="VCD9" s="64"/>
      <c r="VCE9" s="64"/>
      <c r="VCN9" s="64"/>
      <c r="VCS9" s="215"/>
      <c r="VCT9" s="64"/>
      <c r="VCU9" s="64"/>
      <c r="VDD9" s="64"/>
      <c r="VDI9" s="215"/>
      <c r="VDJ9" s="64"/>
      <c r="VDK9" s="64"/>
      <c r="VDT9" s="64"/>
      <c r="VDY9" s="215"/>
      <c r="VDZ9" s="64"/>
      <c r="VEA9" s="64"/>
      <c r="VEJ9" s="64"/>
      <c r="VEO9" s="215"/>
      <c r="VEP9" s="64"/>
      <c r="VEQ9" s="64"/>
      <c r="VEZ9" s="64"/>
      <c r="VFE9" s="215"/>
      <c r="VFF9" s="64"/>
      <c r="VFG9" s="64"/>
      <c r="VFP9" s="64"/>
      <c r="VFU9" s="215"/>
      <c r="VFV9" s="64"/>
      <c r="VFW9" s="64"/>
      <c r="VGF9" s="64"/>
      <c r="VGK9" s="215"/>
      <c r="VGL9" s="64"/>
      <c r="VGM9" s="64"/>
      <c r="VGV9" s="64"/>
      <c r="VHA9" s="215"/>
      <c r="VHB9" s="64"/>
      <c r="VHC9" s="64"/>
      <c r="VHL9" s="64"/>
      <c r="VHQ9" s="215"/>
      <c r="VHR9" s="64"/>
      <c r="VHS9" s="64"/>
      <c r="VIB9" s="64"/>
      <c r="VIG9" s="215"/>
      <c r="VIH9" s="64"/>
      <c r="VII9" s="64"/>
      <c r="VIR9" s="64"/>
      <c r="VIW9" s="215"/>
      <c r="VIX9" s="64"/>
      <c r="VIY9" s="64"/>
      <c r="VJH9" s="64"/>
      <c r="VJM9" s="215"/>
      <c r="VJN9" s="64"/>
      <c r="VJO9" s="64"/>
      <c r="VJX9" s="64"/>
      <c r="VKC9" s="215"/>
      <c r="VKD9" s="64"/>
      <c r="VKE9" s="64"/>
      <c r="VKN9" s="64"/>
      <c r="VKS9" s="215"/>
      <c r="VKT9" s="64"/>
      <c r="VKU9" s="64"/>
      <c r="VLD9" s="64"/>
      <c r="VLI9" s="215"/>
      <c r="VLJ9" s="64"/>
      <c r="VLK9" s="64"/>
      <c r="VLT9" s="64"/>
      <c r="VLY9" s="215"/>
      <c r="VLZ9" s="64"/>
      <c r="VMA9" s="64"/>
      <c r="VMJ9" s="64"/>
      <c r="VMO9" s="215"/>
      <c r="VMP9" s="64"/>
      <c r="VMQ9" s="64"/>
      <c r="VMZ9" s="64"/>
      <c r="VNE9" s="215"/>
      <c r="VNF9" s="64"/>
      <c r="VNG9" s="64"/>
      <c r="VNP9" s="64"/>
      <c r="VNU9" s="215"/>
      <c r="VNV9" s="64"/>
      <c r="VNW9" s="64"/>
      <c r="VOF9" s="64"/>
      <c r="VOK9" s="215"/>
      <c r="VOL9" s="64"/>
      <c r="VOM9" s="64"/>
      <c r="VOV9" s="64"/>
      <c r="VPA9" s="215"/>
      <c r="VPB9" s="64"/>
      <c r="VPC9" s="64"/>
      <c r="VPL9" s="64"/>
      <c r="VPQ9" s="215"/>
      <c r="VPR9" s="64"/>
      <c r="VPS9" s="64"/>
      <c r="VQB9" s="64"/>
      <c r="VQG9" s="215"/>
      <c r="VQH9" s="64"/>
      <c r="VQI9" s="64"/>
      <c r="VQR9" s="64"/>
      <c r="VQW9" s="215"/>
      <c r="VQX9" s="64"/>
      <c r="VQY9" s="64"/>
      <c r="VRH9" s="64"/>
      <c r="VRM9" s="215"/>
      <c r="VRN9" s="64"/>
      <c r="VRO9" s="64"/>
      <c r="VRX9" s="64"/>
      <c r="VSC9" s="215"/>
      <c r="VSD9" s="64"/>
      <c r="VSE9" s="64"/>
      <c r="VSN9" s="64"/>
      <c r="VSS9" s="215"/>
      <c r="VST9" s="64"/>
      <c r="VSU9" s="64"/>
      <c r="VTD9" s="64"/>
      <c r="VTI9" s="215"/>
      <c r="VTJ9" s="64"/>
      <c r="VTK9" s="64"/>
      <c r="VTT9" s="64"/>
      <c r="VTY9" s="215"/>
      <c r="VTZ9" s="64"/>
      <c r="VUA9" s="64"/>
      <c r="VUJ9" s="64"/>
      <c r="VUO9" s="215"/>
      <c r="VUP9" s="64"/>
      <c r="VUQ9" s="64"/>
      <c r="VUZ9" s="64"/>
      <c r="VVE9" s="215"/>
      <c r="VVF9" s="64"/>
      <c r="VVG9" s="64"/>
      <c r="VVP9" s="64"/>
      <c r="VVU9" s="215"/>
      <c r="VVV9" s="64"/>
      <c r="VVW9" s="64"/>
      <c r="VWF9" s="64"/>
      <c r="VWK9" s="215"/>
      <c r="VWL9" s="64"/>
      <c r="VWM9" s="64"/>
      <c r="VWV9" s="64"/>
      <c r="VXA9" s="215"/>
      <c r="VXB9" s="64"/>
      <c r="VXC9" s="64"/>
      <c r="VXL9" s="64"/>
      <c r="VXQ9" s="215"/>
      <c r="VXR9" s="64"/>
      <c r="VXS9" s="64"/>
      <c r="VYB9" s="64"/>
      <c r="VYG9" s="215"/>
      <c r="VYH9" s="64"/>
      <c r="VYI9" s="64"/>
      <c r="VYR9" s="64"/>
      <c r="VYW9" s="215"/>
      <c r="VYX9" s="64"/>
      <c r="VYY9" s="64"/>
      <c r="VZH9" s="64"/>
      <c r="VZM9" s="215"/>
      <c r="VZN9" s="64"/>
      <c r="VZO9" s="64"/>
      <c r="VZX9" s="64"/>
      <c r="WAC9" s="215"/>
      <c r="WAD9" s="64"/>
      <c r="WAE9" s="64"/>
      <c r="WAN9" s="64"/>
      <c r="WAS9" s="215"/>
      <c r="WAT9" s="64"/>
      <c r="WAU9" s="64"/>
      <c r="WBD9" s="64"/>
      <c r="WBI9" s="215"/>
      <c r="WBJ9" s="64"/>
      <c r="WBK9" s="64"/>
      <c r="WBT9" s="64"/>
      <c r="WBY9" s="215"/>
      <c r="WBZ9" s="64"/>
      <c r="WCA9" s="64"/>
      <c r="WCJ9" s="64"/>
      <c r="WCO9" s="215"/>
      <c r="WCP9" s="64"/>
      <c r="WCQ9" s="64"/>
      <c r="WCZ9" s="64"/>
      <c r="WDE9" s="215"/>
      <c r="WDF9" s="64"/>
      <c r="WDG9" s="64"/>
      <c r="WDP9" s="64"/>
      <c r="WDU9" s="215"/>
      <c r="WDV9" s="64"/>
      <c r="WDW9" s="64"/>
      <c r="WEF9" s="64"/>
      <c r="WEK9" s="215"/>
      <c r="WEL9" s="64"/>
      <c r="WEM9" s="64"/>
      <c r="WEV9" s="64"/>
      <c r="WFA9" s="215"/>
      <c r="WFB9" s="64"/>
      <c r="WFC9" s="64"/>
      <c r="WFL9" s="64"/>
      <c r="WFQ9" s="215"/>
      <c r="WFR9" s="64"/>
      <c r="WFS9" s="64"/>
      <c r="WGB9" s="64"/>
      <c r="WGG9" s="215"/>
      <c r="WGH9" s="64"/>
      <c r="WGI9" s="64"/>
      <c r="WGR9" s="64"/>
      <c r="WGW9" s="215"/>
      <c r="WGX9" s="64"/>
      <c r="WGY9" s="64"/>
      <c r="WHH9" s="64"/>
      <c r="WHM9" s="215"/>
      <c r="WHN9" s="64"/>
      <c r="WHO9" s="64"/>
      <c r="WHX9" s="64"/>
      <c r="WIC9" s="215"/>
      <c r="WID9" s="64"/>
      <c r="WIE9" s="64"/>
      <c r="WIN9" s="64"/>
      <c r="WIS9" s="215"/>
      <c r="WIT9" s="64"/>
      <c r="WIU9" s="64"/>
      <c r="WJD9" s="64"/>
      <c r="WJI9" s="215"/>
      <c r="WJJ9" s="64"/>
      <c r="WJK9" s="64"/>
      <c r="WJT9" s="64"/>
      <c r="WJY9" s="215"/>
      <c r="WJZ9" s="64"/>
      <c r="WKA9" s="64"/>
      <c r="WKJ9" s="64"/>
      <c r="WKO9" s="215"/>
      <c r="WKP9" s="64"/>
      <c r="WKQ9" s="64"/>
      <c r="WKZ9" s="64"/>
      <c r="WLE9" s="215"/>
      <c r="WLF9" s="64"/>
      <c r="WLG9" s="64"/>
      <c r="WLP9" s="64"/>
      <c r="WLU9" s="215"/>
      <c r="WLV9" s="64"/>
      <c r="WLW9" s="64"/>
      <c r="WMF9" s="64"/>
      <c r="WMK9" s="215"/>
      <c r="WML9" s="64"/>
      <c r="WMM9" s="64"/>
      <c r="WMV9" s="64"/>
      <c r="WNA9" s="215"/>
      <c r="WNB9" s="64"/>
      <c r="WNC9" s="64"/>
      <c r="WNL9" s="64"/>
      <c r="WNQ9" s="215"/>
      <c r="WNR9" s="64"/>
      <c r="WNS9" s="64"/>
      <c r="WOB9" s="64"/>
      <c r="WOG9" s="215"/>
      <c r="WOH9" s="64"/>
      <c r="WOI9" s="64"/>
      <c r="WOR9" s="64"/>
      <c r="WOW9" s="215"/>
      <c r="WOX9" s="64"/>
      <c r="WOY9" s="64"/>
      <c r="WPH9" s="64"/>
      <c r="WPM9" s="215"/>
      <c r="WPN9" s="64"/>
      <c r="WPO9" s="64"/>
      <c r="WPX9" s="64"/>
      <c r="WQC9" s="215"/>
      <c r="WQD9" s="64"/>
      <c r="WQE9" s="64"/>
      <c r="WQN9" s="64"/>
      <c r="WQS9" s="215"/>
      <c r="WQT9" s="64"/>
      <c r="WQU9" s="64"/>
      <c r="WRD9" s="64"/>
      <c r="WRI9" s="215"/>
      <c r="WRJ9" s="64"/>
      <c r="WRK9" s="64"/>
      <c r="WRT9" s="64"/>
      <c r="WRY9" s="215"/>
      <c r="WRZ9" s="64"/>
      <c r="WSA9" s="64"/>
      <c r="WSJ9" s="64"/>
      <c r="WSO9" s="215"/>
      <c r="WSP9" s="64"/>
      <c r="WSQ9" s="64"/>
      <c r="WSZ9" s="64"/>
      <c r="WTE9" s="215"/>
      <c r="WTF9" s="64"/>
      <c r="WTG9" s="64"/>
      <c r="WTP9" s="64"/>
      <c r="WTU9" s="215"/>
      <c r="WTV9" s="64"/>
      <c r="WTW9" s="64"/>
      <c r="WUF9" s="64"/>
      <c r="WUK9" s="215"/>
      <c r="WUL9" s="64"/>
      <c r="WUM9" s="64"/>
      <c r="WUV9" s="64"/>
      <c r="WVA9" s="215"/>
      <c r="WVB9" s="64"/>
      <c r="WVC9" s="64"/>
      <c r="WVL9" s="64"/>
      <c r="WVQ9" s="215"/>
      <c r="WVR9" s="64"/>
      <c r="WVS9" s="64"/>
      <c r="WWB9" s="64"/>
      <c r="WWG9" s="215"/>
      <c r="WWH9" s="64"/>
      <c r="WWI9" s="64"/>
      <c r="WWR9" s="64"/>
      <c r="WWW9" s="215"/>
      <c r="WWX9" s="64"/>
      <c r="WWY9" s="64"/>
      <c r="WXH9" s="64"/>
      <c r="WXM9" s="215"/>
      <c r="WXN9" s="64"/>
      <c r="WXO9" s="64"/>
      <c r="WXX9" s="64"/>
      <c r="WYC9" s="215"/>
      <c r="WYD9" s="64"/>
      <c r="WYE9" s="64"/>
      <c r="WYN9" s="64"/>
      <c r="WYS9" s="215"/>
      <c r="WYT9" s="64"/>
      <c r="WYU9" s="64"/>
      <c r="WZD9" s="64"/>
      <c r="WZI9" s="215"/>
      <c r="WZJ9" s="64"/>
      <c r="WZK9" s="64"/>
      <c r="WZT9" s="64"/>
      <c r="WZY9" s="215"/>
      <c r="WZZ9" s="64"/>
      <c r="XAA9" s="64"/>
      <c r="XAJ9" s="64"/>
      <c r="XAO9" s="215"/>
      <c r="XAP9" s="64"/>
      <c r="XAQ9" s="64"/>
      <c r="XAZ9" s="64"/>
      <c r="XBE9" s="215"/>
      <c r="XBF9" s="64"/>
      <c r="XBG9" s="64"/>
      <c r="XBP9" s="64"/>
      <c r="XBU9" s="215"/>
      <c r="XBV9" s="64"/>
      <c r="XBW9" s="64"/>
      <c r="XCF9" s="64"/>
      <c r="XCK9" s="215"/>
      <c r="XCL9" s="64"/>
      <c r="XCM9" s="64"/>
      <c r="XCV9" s="64"/>
      <c r="XDA9" s="215"/>
      <c r="XDB9" s="64"/>
      <c r="XDC9" s="64"/>
      <c r="XDL9" s="64"/>
      <c r="XDQ9" s="215"/>
      <c r="XDR9" s="64"/>
      <c r="XDS9" s="64"/>
      <c r="XEB9" s="64"/>
      <c r="XEG9" s="215"/>
      <c r="XEH9" s="64"/>
      <c r="XEI9" s="64"/>
      <c r="XER9" s="64"/>
    </row>
    <row r="10" spans="1:1019 1028:2043 2052:3067 3076:4091 4100:5115 5124:6139 6148:7163 7172:8187 8196:9211 9220:10235 10244:11259 11268:12283 12292:13307 13316:14331 14340:15355 15364:16372" ht="31.5" x14ac:dyDescent="0.2">
      <c r="A10" s="215"/>
      <c r="B10" s="67" t="s">
        <v>939</v>
      </c>
      <c r="C10" s="68">
        <v>72</v>
      </c>
      <c r="D10" s="68">
        <v>0</v>
      </c>
      <c r="E10" s="69">
        <v>2114.1393271699999</v>
      </c>
      <c r="F10" s="70" t="s">
        <v>913</v>
      </c>
      <c r="G10" s="71">
        <v>0</v>
      </c>
      <c r="H10" s="72">
        <v>0</v>
      </c>
      <c r="I10" s="63"/>
      <c r="J10" s="63"/>
      <c r="K10" s="64"/>
      <c r="T10" s="64"/>
      <c r="Y10" s="215"/>
      <c r="Z10" s="64"/>
      <c r="AA10" s="64"/>
      <c r="AJ10" s="64"/>
      <c r="AO10" s="215"/>
      <c r="AP10" s="64"/>
      <c r="AQ10" s="64"/>
      <c r="AZ10" s="64"/>
      <c r="BE10" s="215"/>
      <c r="BF10" s="64"/>
      <c r="BG10" s="64"/>
      <c r="BP10" s="64"/>
      <c r="BU10" s="215"/>
      <c r="BV10" s="64"/>
      <c r="BW10" s="64"/>
      <c r="CF10" s="64"/>
      <c r="CK10" s="215"/>
      <c r="CL10" s="64"/>
      <c r="CM10" s="64"/>
      <c r="CV10" s="64"/>
      <c r="DA10" s="215"/>
      <c r="DB10" s="64"/>
      <c r="DC10" s="64"/>
      <c r="DL10" s="64"/>
      <c r="DQ10" s="215"/>
      <c r="DR10" s="64"/>
      <c r="DS10" s="64"/>
      <c r="EB10" s="64"/>
      <c r="EG10" s="215"/>
      <c r="EH10" s="64"/>
      <c r="EI10" s="64"/>
      <c r="ER10" s="64"/>
      <c r="EW10" s="215"/>
      <c r="EX10" s="64"/>
      <c r="EY10" s="64"/>
      <c r="FH10" s="64"/>
      <c r="FM10" s="215"/>
      <c r="FN10" s="64"/>
      <c r="FO10" s="64"/>
      <c r="FX10" s="64"/>
      <c r="GC10" s="215"/>
      <c r="GD10" s="64"/>
      <c r="GE10" s="64"/>
      <c r="GN10" s="64"/>
      <c r="GS10" s="215"/>
      <c r="GT10" s="64"/>
      <c r="GU10" s="64"/>
      <c r="HD10" s="64"/>
      <c r="HI10" s="215"/>
      <c r="HJ10" s="64"/>
      <c r="HK10" s="64"/>
      <c r="HT10" s="64"/>
      <c r="HY10" s="215"/>
      <c r="HZ10" s="64"/>
      <c r="IA10" s="64"/>
      <c r="IJ10" s="64"/>
      <c r="IO10" s="215"/>
      <c r="IP10" s="64"/>
      <c r="IQ10" s="64"/>
      <c r="IZ10" s="64"/>
      <c r="JE10" s="215"/>
      <c r="JF10" s="64"/>
      <c r="JG10" s="64"/>
      <c r="JP10" s="64"/>
      <c r="JU10" s="215"/>
      <c r="JV10" s="64"/>
      <c r="JW10" s="64"/>
      <c r="KF10" s="64"/>
      <c r="KK10" s="215"/>
      <c r="KL10" s="64"/>
      <c r="KM10" s="64"/>
      <c r="KV10" s="64"/>
      <c r="LA10" s="215"/>
      <c r="LB10" s="64"/>
      <c r="LC10" s="64"/>
      <c r="LL10" s="64"/>
      <c r="LQ10" s="215"/>
      <c r="LR10" s="64"/>
      <c r="LS10" s="64"/>
      <c r="MB10" s="64"/>
      <c r="MG10" s="215"/>
      <c r="MH10" s="64"/>
      <c r="MI10" s="64"/>
      <c r="MR10" s="64"/>
      <c r="MW10" s="215"/>
      <c r="MX10" s="64"/>
      <c r="MY10" s="64"/>
      <c r="NH10" s="64"/>
      <c r="NM10" s="215"/>
      <c r="NN10" s="64"/>
      <c r="NO10" s="64"/>
      <c r="NX10" s="64"/>
      <c r="OC10" s="215"/>
      <c r="OD10" s="64"/>
      <c r="OE10" s="64"/>
      <c r="ON10" s="64"/>
      <c r="OS10" s="215"/>
      <c r="OT10" s="64"/>
      <c r="OU10" s="64"/>
      <c r="PD10" s="64"/>
      <c r="PI10" s="215"/>
      <c r="PJ10" s="64"/>
      <c r="PK10" s="64"/>
      <c r="PT10" s="64"/>
      <c r="PY10" s="215"/>
      <c r="PZ10" s="64"/>
      <c r="QA10" s="64"/>
      <c r="QJ10" s="64"/>
      <c r="QO10" s="215"/>
      <c r="QP10" s="64"/>
      <c r="QQ10" s="64"/>
      <c r="QZ10" s="64"/>
      <c r="RE10" s="215"/>
      <c r="RF10" s="64"/>
      <c r="RG10" s="64"/>
      <c r="RP10" s="64"/>
      <c r="RU10" s="215"/>
      <c r="RV10" s="64"/>
      <c r="RW10" s="64"/>
      <c r="SF10" s="64"/>
      <c r="SK10" s="215"/>
      <c r="SL10" s="64"/>
      <c r="SM10" s="64"/>
      <c r="SV10" s="64"/>
      <c r="TA10" s="215"/>
      <c r="TB10" s="64"/>
      <c r="TC10" s="64"/>
      <c r="TL10" s="64"/>
      <c r="TQ10" s="215"/>
      <c r="TR10" s="64"/>
      <c r="TS10" s="64"/>
      <c r="UB10" s="64"/>
      <c r="UG10" s="215"/>
      <c r="UH10" s="64"/>
      <c r="UI10" s="64"/>
      <c r="UR10" s="64"/>
      <c r="UW10" s="215"/>
      <c r="UX10" s="64"/>
      <c r="UY10" s="64"/>
      <c r="VH10" s="64"/>
      <c r="VM10" s="215"/>
      <c r="VN10" s="64"/>
      <c r="VO10" s="64"/>
      <c r="VX10" s="64"/>
      <c r="WC10" s="215"/>
      <c r="WD10" s="64"/>
      <c r="WE10" s="64"/>
      <c r="WN10" s="64"/>
      <c r="WS10" s="215"/>
      <c r="WT10" s="64"/>
      <c r="WU10" s="64"/>
      <c r="XD10" s="64"/>
      <c r="XI10" s="215"/>
      <c r="XJ10" s="64"/>
      <c r="XK10" s="64"/>
      <c r="XT10" s="64"/>
      <c r="XY10" s="215"/>
      <c r="XZ10" s="64"/>
      <c r="YA10" s="64"/>
      <c r="YJ10" s="64"/>
      <c r="YO10" s="215"/>
      <c r="YP10" s="64"/>
      <c r="YQ10" s="64"/>
      <c r="YZ10" s="64"/>
      <c r="ZE10" s="215"/>
      <c r="ZF10" s="64"/>
      <c r="ZG10" s="64"/>
      <c r="ZP10" s="64"/>
      <c r="ZU10" s="215"/>
      <c r="ZV10" s="64"/>
      <c r="ZW10" s="64"/>
      <c r="AAF10" s="64"/>
      <c r="AAK10" s="215"/>
      <c r="AAL10" s="64"/>
      <c r="AAM10" s="64"/>
      <c r="AAV10" s="64"/>
      <c r="ABA10" s="215"/>
      <c r="ABB10" s="64"/>
      <c r="ABC10" s="64"/>
      <c r="ABL10" s="64"/>
      <c r="ABQ10" s="215"/>
      <c r="ABR10" s="64"/>
      <c r="ABS10" s="64"/>
      <c r="ACB10" s="64"/>
      <c r="ACG10" s="215"/>
      <c r="ACH10" s="64"/>
      <c r="ACI10" s="64"/>
      <c r="ACR10" s="64"/>
      <c r="ACW10" s="215"/>
      <c r="ACX10" s="64"/>
      <c r="ACY10" s="64"/>
      <c r="ADH10" s="64"/>
      <c r="ADM10" s="215"/>
      <c r="ADN10" s="64"/>
      <c r="ADO10" s="64"/>
      <c r="ADX10" s="64"/>
      <c r="AEC10" s="215"/>
      <c r="AED10" s="64"/>
      <c r="AEE10" s="64"/>
      <c r="AEN10" s="64"/>
      <c r="AES10" s="215"/>
      <c r="AET10" s="64"/>
      <c r="AEU10" s="64"/>
      <c r="AFD10" s="64"/>
      <c r="AFI10" s="215"/>
      <c r="AFJ10" s="64"/>
      <c r="AFK10" s="64"/>
      <c r="AFT10" s="64"/>
      <c r="AFY10" s="215"/>
      <c r="AFZ10" s="64"/>
      <c r="AGA10" s="64"/>
      <c r="AGJ10" s="64"/>
      <c r="AGO10" s="215"/>
      <c r="AGP10" s="64"/>
      <c r="AGQ10" s="64"/>
      <c r="AGZ10" s="64"/>
      <c r="AHE10" s="215"/>
      <c r="AHF10" s="64"/>
      <c r="AHG10" s="64"/>
      <c r="AHP10" s="64"/>
      <c r="AHU10" s="215"/>
      <c r="AHV10" s="64"/>
      <c r="AHW10" s="64"/>
      <c r="AIF10" s="64"/>
      <c r="AIK10" s="215"/>
      <c r="AIL10" s="64"/>
      <c r="AIM10" s="64"/>
      <c r="AIV10" s="64"/>
      <c r="AJA10" s="215"/>
      <c r="AJB10" s="64"/>
      <c r="AJC10" s="64"/>
      <c r="AJL10" s="64"/>
      <c r="AJQ10" s="215"/>
      <c r="AJR10" s="64"/>
      <c r="AJS10" s="64"/>
      <c r="AKB10" s="64"/>
      <c r="AKG10" s="215"/>
      <c r="AKH10" s="64"/>
      <c r="AKI10" s="64"/>
      <c r="AKR10" s="64"/>
      <c r="AKW10" s="215"/>
      <c r="AKX10" s="64"/>
      <c r="AKY10" s="64"/>
      <c r="ALH10" s="64"/>
      <c r="ALM10" s="215"/>
      <c r="ALN10" s="64"/>
      <c r="ALO10" s="64"/>
      <c r="ALX10" s="64"/>
      <c r="AMC10" s="215"/>
      <c r="AMD10" s="64"/>
      <c r="AME10" s="64"/>
      <c r="AMN10" s="64"/>
      <c r="AMS10" s="215"/>
      <c r="AMT10" s="64"/>
      <c r="AMU10" s="64"/>
      <c r="AND10" s="64"/>
      <c r="ANI10" s="215"/>
      <c r="ANJ10" s="64"/>
      <c r="ANK10" s="64"/>
      <c r="ANT10" s="64"/>
      <c r="ANY10" s="215"/>
      <c r="ANZ10" s="64"/>
      <c r="AOA10" s="64"/>
      <c r="AOJ10" s="64"/>
      <c r="AOO10" s="215"/>
      <c r="AOP10" s="64"/>
      <c r="AOQ10" s="64"/>
      <c r="AOZ10" s="64"/>
      <c r="APE10" s="215"/>
      <c r="APF10" s="64"/>
      <c r="APG10" s="64"/>
      <c r="APP10" s="64"/>
      <c r="APU10" s="215"/>
      <c r="APV10" s="64"/>
      <c r="APW10" s="64"/>
      <c r="AQF10" s="64"/>
      <c r="AQK10" s="215"/>
      <c r="AQL10" s="64"/>
      <c r="AQM10" s="64"/>
      <c r="AQV10" s="64"/>
      <c r="ARA10" s="215"/>
      <c r="ARB10" s="64"/>
      <c r="ARC10" s="64"/>
      <c r="ARL10" s="64"/>
      <c r="ARQ10" s="215"/>
      <c r="ARR10" s="64"/>
      <c r="ARS10" s="64"/>
      <c r="ASB10" s="64"/>
      <c r="ASG10" s="215"/>
      <c r="ASH10" s="64"/>
      <c r="ASI10" s="64"/>
      <c r="ASR10" s="64"/>
      <c r="ASW10" s="215"/>
      <c r="ASX10" s="64"/>
      <c r="ASY10" s="64"/>
      <c r="ATH10" s="64"/>
      <c r="ATM10" s="215"/>
      <c r="ATN10" s="64"/>
      <c r="ATO10" s="64"/>
      <c r="ATX10" s="64"/>
      <c r="AUC10" s="215"/>
      <c r="AUD10" s="64"/>
      <c r="AUE10" s="64"/>
      <c r="AUN10" s="64"/>
      <c r="AUS10" s="215"/>
      <c r="AUT10" s="64"/>
      <c r="AUU10" s="64"/>
      <c r="AVD10" s="64"/>
      <c r="AVI10" s="215"/>
      <c r="AVJ10" s="64"/>
      <c r="AVK10" s="64"/>
      <c r="AVT10" s="64"/>
      <c r="AVY10" s="215"/>
      <c r="AVZ10" s="64"/>
      <c r="AWA10" s="64"/>
      <c r="AWJ10" s="64"/>
      <c r="AWO10" s="215"/>
      <c r="AWP10" s="64"/>
      <c r="AWQ10" s="64"/>
      <c r="AWZ10" s="64"/>
      <c r="AXE10" s="215"/>
      <c r="AXF10" s="64"/>
      <c r="AXG10" s="64"/>
      <c r="AXP10" s="64"/>
      <c r="AXU10" s="215"/>
      <c r="AXV10" s="64"/>
      <c r="AXW10" s="64"/>
      <c r="AYF10" s="64"/>
      <c r="AYK10" s="215"/>
      <c r="AYL10" s="64"/>
      <c r="AYM10" s="64"/>
      <c r="AYV10" s="64"/>
      <c r="AZA10" s="215"/>
      <c r="AZB10" s="64"/>
      <c r="AZC10" s="64"/>
      <c r="AZL10" s="64"/>
      <c r="AZQ10" s="215"/>
      <c r="AZR10" s="64"/>
      <c r="AZS10" s="64"/>
      <c r="BAB10" s="64"/>
      <c r="BAG10" s="215"/>
      <c r="BAH10" s="64"/>
      <c r="BAI10" s="64"/>
      <c r="BAR10" s="64"/>
      <c r="BAW10" s="215"/>
      <c r="BAX10" s="64"/>
      <c r="BAY10" s="64"/>
      <c r="BBH10" s="64"/>
      <c r="BBM10" s="215"/>
      <c r="BBN10" s="64"/>
      <c r="BBO10" s="64"/>
      <c r="BBX10" s="64"/>
      <c r="BCC10" s="215"/>
      <c r="BCD10" s="64"/>
      <c r="BCE10" s="64"/>
      <c r="BCN10" s="64"/>
      <c r="BCS10" s="215"/>
      <c r="BCT10" s="64"/>
      <c r="BCU10" s="64"/>
      <c r="BDD10" s="64"/>
      <c r="BDI10" s="215"/>
      <c r="BDJ10" s="64"/>
      <c r="BDK10" s="64"/>
      <c r="BDT10" s="64"/>
      <c r="BDY10" s="215"/>
      <c r="BDZ10" s="64"/>
      <c r="BEA10" s="64"/>
      <c r="BEJ10" s="64"/>
      <c r="BEO10" s="215"/>
      <c r="BEP10" s="64"/>
      <c r="BEQ10" s="64"/>
      <c r="BEZ10" s="64"/>
      <c r="BFE10" s="215"/>
      <c r="BFF10" s="64"/>
      <c r="BFG10" s="64"/>
      <c r="BFP10" s="64"/>
      <c r="BFU10" s="215"/>
      <c r="BFV10" s="64"/>
      <c r="BFW10" s="64"/>
      <c r="BGF10" s="64"/>
      <c r="BGK10" s="215"/>
      <c r="BGL10" s="64"/>
      <c r="BGM10" s="64"/>
      <c r="BGV10" s="64"/>
      <c r="BHA10" s="215"/>
      <c r="BHB10" s="64"/>
      <c r="BHC10" s="64"/>
      <c r="BHL10" s="64"/>
      <c r="BHQ10" s="215"/>
      <c r="BHR10" s="64"/>
      <c r="BHS10" s="64"/>
      <c r="BIB10" s="64"/>
      <c r="BIG10" s="215"/>
      <c r="BIH10" s="64"/>
      <c r="BII10" s="64"/>
      <c r="BIR10" s="64"/>
      <c r="BIW10" s="215"/>
      <c r="BIX10" s="64"/>
      <c r="BIY10" s="64"/>
      <c r="BJH10" s="64"/>
      <c r="BJM10" s="215"/>
      <c r="BJN10" s="64"/>
      <c r="BJO10" s="64"/>
      <c r="BJX10" s="64"/>
      <c r="BKC10" s="215"/>
      <c r="BKD10" s="64"/>
      <c r="BKE10" s="64"/>
      <c r="BKN10" s="64"/>
      <c r="BKS10" s="215"/>
      <c r="BKT10" s="64"/>
      <c r="BKU10" s="64"/>
      <c r="BLD10" s="64"/>
      <c r="BLI10" s="215"/>
      <c r="BLJ10" s="64"/>
      <c r="BLK10" s="64"/>
      <c r="BLT10" s="64"/>
      <c r="BLY10" s="215"/>
      <c r="BLZ10" s="64"/>
      <c r="BMA10" s="64"/>
      <c r="BMJ10" s="64"/>
      <c r="BMO10" s="215"/>
      <c r="BMP10" s="64"/>
      <c r="BMQ10" s="64"/>
      <c r="BMZ10" s="64"/>
      <c r="BNE10" s="215"/>
      <c r="BNF10" s="64"/>
      <c r="BNG10" s="64"/>
      <c r="BNP10" s="64"/>
      <c r="BNU10" s="215"/>
      <c r="BNV10" s="64"/>
      <c r="BNW10" s="64"/>
      <c r="BOF10" s="64"/>
      <c r="BOK10" s="215"/>
      <c r="BOL10" s="64"/>
      <c r="BOM10" s="64"/>
      <c r="BOV10" s="64"/>
      <c r="BPA10" s="215"/>
      <c r="BPB10" s="64"/>
      <c r="BPC10" s="64"/>
      <c r="BPL10" s="64"/>
      <c r="BPQ10" s="215"/>
      <c r="BPR10" s="64"/>
      <c r="BPS10" s="64"/>
      <c r="BQB10" s="64"/>
      <c r="BQG10" s="215"/>
      <c r="BQH10" s="64"/>
      <c r="BQI10" s="64"/>
      <c r="BQR10" s="64"/>
      <c r="BQW10" s="215"/>
      <c r="BQX10" s="64"/>
      <c r="BQY10" s="64"/>
      <c r="BRH10" s="64"/>
      <c r="BRM10" s="215"/>
      <c r="BRN10" s="64"/>
      <c r="BRO10" s="64"/>
      <c r="BRX10" s="64"/>
      <c r="BSC10" s="215"/>
      <c r="BSD10" s="64"/>
      <c r="BSE10" s="64"/>
      <c r="BSN10" s="64"/>
      <c r="BSS10" s="215"/>
      <c r="BST10" s="64"/>
      <c r="BSU10" s="64"/>
      <c r="BTD10" s="64"/>
      <c r="BTI10" s="215"/>
      <c r="BTJ10" s="64"/>
      <c r="BTK10" s="64"/>
      <c r="BTT10" s="64"/>
      <c r="BTY10" s="215"/>
      <c r="BTZ10" s="64"/>
      <c r="BUA10" s="64"/>
      <c r="BUJ10" s="64"/>
      <c r="BUO10" s="215"/>
      <c r="BUP10" s="64"/>
      <c r="BUQ10" s="64"/>
      <c r="BUZ10" s="64"/>
      <c r="BVE10" s="215"/>
      <c r="BVF10" s="64"/>
      <c r="BVG10" s="64"/>
      <c r="BVP10" s="64"/>
      <c r="BVU10" s="215"/>
      <c r="BVV10" s="64"/>
      <c r="BVW10" s="64"/>
      <c r="BWF10" s="64"/>
      <c r="BWK10" s="215"/>
      <c r="BWL10" s="64"/>
      <c r="BWM10" s="64"/>
      <c r="BWV10" s="64"/>
      <c r="BXA10" s="215"/>
      <c r="BXB10" s="64"/>
      <c r="BXC10" s="64"/>
      <c r="BXL10" s="64"/>
      <c r="BXQ10" s="215"/>
      <c r="BXR10" s="64"/>
      <c r="BXS10" s="64"/>
      <c r="BYB10" s="64"/>
      <c r="BYG10" s="215"/>
      <c r="BYH10" s="64"/>
      <c r="BYI10" s="64"/>
      <c r="BYR10" s="64"/>
      <c r="BYW10" s="215"/>
      <c r="BYX10" s="64"/>
      <c r="BYY10" s="64"/>
      <c r="BZH10" s="64"/>
      <c r="BZM10" s="215"/>
      <c r="BZN10" s="64"/>
      <c r="BZO10" s="64"/>
      <c r="BZX10" s="64"/>
      <c r="CAC10" s="215"/>
      <c r="CAD10" s="64"/>
      <c r="CAE10" s="64"/>
      <c r="CAN10" s="64"/>
      <c r="CAS10" s="215"/>
      <c r="CAT10" s="64"/>
      <c r="CAU10" s="64"/>
      <c r="CBD10" s="64"/>
      <c r="CBI10" s="215"/>
      <c r="CBJ10" s="64"/>
      <c r="CBK10" s="64"/>
      <c r="CBT10" s="64"/>
      <c r="CBY10" s="215"/>
      <c r="CBZ10" s="64"/>
      <c r="CCA10" s="64"/>
      <c r="CCJ10" s="64"/>
      <c r="CCO10" s="215"/>
      <c r="CCP10" s="64"/>
      <c r="CCQ10" s="64"/>
      <c r="CCZ10" s="64"/>
      <c r="CDE10" s="215"/>
      <c r="CDF10" s="64"/>
      <c r="CDG10" s="64"/>
      <c r="CDP10" s="64"/>
      <c r="CDU10" s="215"/>
      <c r="CDV10" s="64"/>
      <c r="CDW10" s="64"/>
      <c r="CEF10" s="64"/>
      <c r="CEK10" s="215"/>
      <c r="CEL10" s="64"/>
      <c r="CEM10" s="64"/>
      <c r="CEV10" s="64"/>
      <c r="CFA10" s="215"/>
      <c r="CFB10" s="64"/>
      <c r="CFC10" s="64"/>
      <c r="CFL10" s="64"/>
      <c r="CFQ10" s="215"/>
      <c r="CFR10" s="64"/>
      <c r="CFS10" s="64"/>
      <c r="CGB10" s="64"/>
      <c r="CGG10" s="215"/>
      <c r="CGH10" s="64"/>
      <c r="CGI10" s="64"/>
      <c r="CGR10" s="64"/>
      <c r="CGW10" s="215"/>
      <c r="CGX10" s="64"/>
      <c r="CGY10" s="64"/>
      <c r="CHH10" s="64"/>
      <c r="CHM10" s="215"/>
      <c r="CHN10" s="64"/>
      <c r="CHO10" s="64"/>
      <c r="CHX10" s="64"/>
      <c r="CIC10" s="215"/>
      <c r="CID10" s="64"/>
      <c r="CIE10" s="64"/>
      <c r="CIN10" s="64"/>
      <c r="CIS10" s="215"/>
      <c r="CIT10" s="64"/>
      <c r="CIU10" s="64"/>
      <c r="CJD10" s="64"/>
      <c r="CJI10" s="215"/>
      <c r="CJJ10" s="64"/>
      <c r="CJK10" s="64"/>
      <c r="CJT10" s="64"/>
      <c r="CJY10" s="215"/>
      <c r="CJZ10" s="64"/>
      <c r="CKA10" s="64"/>
      <c r="CKJ10" s="64"/>
      <c r="CKO10" s="215"/>
      <c r="CKP10" s="64"/>
      <c r="CKQ10" s="64"/>
      <c r="CKZ10" s="64"/>
      <c r="CLE10" s="215"/>
      <c r="CLF10" s="64"/>
      <c r="CLG10" s="64"/>
      <c r="CLP10" s="64"/>
      <c r="CLU10" s="215"/>
      <c r="CLV10" s="64"/>
      <c r="CLW10" s="64"/>
      <c r="CMF10" s="64"/>
      <c r="CMK10" s="215"/>
      <c r="CML10" s="64"/>
      <c r="CMM10" s="64"/>
      <c r="CMV10" s="64"/>
      <c r="CNA10" s="215"/>
      <c r="CNB10" s="64"/>
      <c r="CNC10" s="64"/>
      <c r="CNL10" s="64"/>
      <c r="CNQ10" s="215"/>
      <c r="CNR10" s="64"/>
      <c r="CNS10" s="64"/>
      <c r="COB10" s="64"/>
      <c r="COG10" s="215"/>
      <c r="COH10" s="64"/>
      <c r="COI10" s="64"/>
      <c r="COR10" s="64"/>
      <c r="COW10" s="215"/>
      <c r="COX10" s="64"/>
      <c r="COY10" s="64"/>
      <c r="CPH10" s="64"/>
      <c r="CPM10" s="215"/>
      <c r="CPN10" s="64"/>
      <c r="CPO10" s="64"/>
      <c r="CPX10" s="64"/>
      <c r="CQC10" s="215"/>
      <c r="CQD10" s="64"/>
      <c r="CQE10" s="64"/>
      <c r="CQN10" s="64"/>
      <c r="CQS10" s="215"/>
      <c r="CQT10" s="64"/>
      <c r="CQU10" s="64"/>
      <c r="CRD10" s="64"/>
      <c r="CRI10" s="215"/>
      <c r="CRJ10" s="64"/>
      <c r="CRK10" s="64"/>
      <c r="CRT10" s="64"/>
      <c r="CRY10" s="215"/>
      <c r="CRZ10" s="64"/>
      <c r="CSA10" s="64"/>
      <c r="CSJ10" s="64"/>
      <c r="CSO10" s="215"/>
      <c r="CSP10" s="64"/>
      <c r="CSQ10" s="64"/>
      <c r="CSZ10" s="64"/>
      <c r="CTE10" s="215"/>
      <c r="CTF10" s="64"/>
      <c r="CTG10" s="64"/>
      <c r="CTP10" s="64"/>
      <c r="CTU10" s="215"/>
      <c r="CTV10" s="64"/>
      <c r="CTW10" s="64"/>
      <c r="CUF10" s="64"/>
      <c r="CUK10" s="215"/>
      <c r="CUL10" s="64"/>
      <c r="CUM10" s="64"/>
      <c r="CUV10" s="64"/>
      <c r="CVA10" s="215"/>
      <c r="CVB10" s="64"/>
      <c r="CVC10" s="64"/>
      <c r="CVL10" s="64"/>
      <c r="CVQ10" s="215"/>
      <c r="CVR10" s="64"/>
      <c r="CVS10" s="64"/>
      <c r="CWB10" s="64"/>
      <c r="CWG10" s="215"/>
      <c r="CWH10" s="64"/>
      <c r="CWI10" s="64"/>
      <c r="CWR10" s="64"/>
      <c r="CWW10" s="215"/>
      <c r="CWX10" s="64"/>
      <c r="CWY10" s="64"/>
      <c r="CXH10" s="64"/>
      <c r="CXM10" s="215"/>
      <c r="CXN10" s="64"/>
      <c r="CXO10" s="64"/>
      <c r="CXX10" s="64"/>
      <c r="CYC10" s="215"/>
      <c r="CYD10" s="64"/>
      <c r="CYE10" s="64"/>
      <c r="CYN10" s="64"/>
      <c r="CYS10" s="215"/>
      <c r="CYT10" s="64"/>
      <c r="CYU10" s="64"/>
      <c r="CZD10" s="64"/>
      <c r="CZI10" s="215"/>
      <c r="CZJ10" s="64"/>
      <c r="CZK10" s="64"/>
      <c r="CZT10" s="64"/>
      <c r="CZY10" s="215"/>
      <c r="CZZ10" s="64"/>
      <c r="DAA10" s="64"/>
      <c r="DAJ10" s="64"/>
      <c r="DAO10" s="215"/>
      <c r="DAP10" s="64"/>
      <c r="DAQ10" s="64"/>
      <c r="DAZ10" s="64"/>
      <c r="DBE10" s="215"/>
      <c r="DBF10" s="64"/>
      <c r="DBG10" s="64"/>
      <c r="DBP10" s="64"/>
      <c r="DBU10" s="215"/>
      <c r="DBV10" s="64"/>
      <c r="DBW10" s="64"/>
      <c r="DCF10" s="64"/>
      <c r="DCK10" s="215"/>
      <c r="DCL10" s="64"/>
      <c r="DCM10" s="64"/>
      <c r="DCV10" s="64"/>
      <c r="DDA10" s="215"/>
      <c r="DDB10" s="64"/>
      <c r="DDC10" s="64"/>
      <c r="DDL10" s="64"/>
      <c r="DDQ10" s="215"/>
      <c r="DDR10" s="64"/>
      <c r="DDS10" s="64"/>
      <c r="DEB10" s="64"/>
      <c r="DEG10" s="215"/>
      <c r="DEH10" s="64"/>
      <c r="DEI10" s="64"/>
      <c r="DER10" s="64"/>
      <c r="DEW10" s="215"/>
      <c r="DEX10" s="64"/>
      <c r="DEY10" s="64"/>
      <c r="DFH10" s="64"/>
      <c r="DFM10" s="215"/>
      <c r="DFN10" s="64"/>
      <c r="DFO10" s="64"/>
      <c r="DFX10" s="64"/>
      <c r="DGC10" s="215"/>
      <c r="DGD10" s="64"/>
      <c r="DGE10" s="64"/>
      <c r="DGN10" s="64"/>
      <c r="DGS10" s="215"/>
      <c r="DGT10" s="64"/>
      <c r="DGU10" s="64"/>
      <c r="DHD10" s="64"/>
      <c r="DHI10" s="215"/>
      <c r="DHJ10" s="64"/>
      <c r="DHK10" s="64"/>
      <c r="DHT10" s="64"/>
      <c r="DHY10" s="215"/>
      <c r="DHZ10" s="64"/>
      <c r="DIA10" s="64"/>
      <c r="DIJ10" s="64"/>
      <c r="DIO10" s="215"/>
      <c r="DIP10" s="64"/>
      <c r="DIQ10" s="64"/>
      <c r="DIZ10" s="64"/>
      <c r="DJE10" s="215"/>
      <c r="DJF10" s="64"/>
      <c r="DJG10" s="64"/>
      <c r="DJP10" s="64"/>
      <c r="DJU10" s="215"/>
      <c r="DJV10" s="64"/>
      <c r="DJW10" s="64"/>
      <c r="DKF10" s="64"/>
      <c r="DKK10" s="215"/>
      <c r="DKL10" s="64"/>
      <c r="DKM10" s="64"/>
      <c r="DKV10" s="64"/>
      <c r="DLA10" s="215"/>
      <c r="DLB10" s="64"/>
      <c r="DLC10" s="64"/>
      <c r="DLL10" s="64"/>
      <c r="DLQ10" s="215"/>
      <c r="DLR10" s="64"/>
      <c r="DLS10" s="64"/>
      <c r="DMB10" s="64"/>
      <c r="DMG10" s="215"/>
      <c r="DMH10" s="64"/>
      <c r="DMI10" s="64"/>
      <c r="DMR10" s="64"/>
      <c r="DMW10" s="215"/>
      <c r="DMX10" s="64"/>
      <c r="DMY10" s="64"/>
      <c r="DNH10" s="64"/>
      <c r="DNM10" s="215"/>
      <c r="DNN10" s="64"/>
      <c r="DNO10" s="64"/>
      <c r="DNX10" s="64"/>
      <c r="DOC10" s="215"/>
      <c r="DOD10" s="64"/>
      <c r="DOE10" s="64"/>
      <c r="DON10" s="64"/>
      <c r="DOS10" s="215"/>
      <c r="DOT10" s="64"/>
      <c r="DOU10" s="64"/>
      <c r="DPD10" s="64"/>
      <c r="DPI10" s="215"/>
      <c r="DPJ10" s="64"/>
      <c r="DPK10" s="64"/>
      <c r="DPT10" s="64"/>
      <c r="DPY10" s="215"/>
      <c r="DPZ10" s="64"/>
      <c r="DQA10" s="64"/>
      <c r="DQJ10" s="64"/>
      <c r="DQO10" s="215"/>
      <c r="DQP10" s="64"/>
      <c r="DQQ10" s="64"/>
      <c r="DQZ10" s="64"/>
      <c r="DRE10" s="215"/>
      <c r="DRF10" s="64"/>
      <c r="DRG10" s="64"/>
      <c r="DRP10" s="64"/>
      <c r="DRU10" s="215"/>
      <c r="DRV10" s="64"/>
      <c r="DRW10" s="64"/>
      <c r="DSF10" s="64"/>
      <c r="DSK10" s="215"/>
      <c r="DSL10" s="64"/>
      <c r="DSM10" s="64"/>
      <c r="DSV10" s="64"/>
      <c r="DTA10" s="215"/>
      <c r="DTB10" s="64"/>
      <c r="DTC10" s="64"/>
      <c r="DTL10" s="64"/>
      <c r="DTQ10" s="215"/>
      <c r="DTR10" s="64"/>
      <c r="DTS10" s="64"/>
      <c r="DUB10" s="64"/>
      <c r="DUG10" s="215"/>
      <c r="DUH10" s="64"/>
      <c r="DUI10" s="64"/>
      <c r="DUR10" s="64"/>
      <c r="DUW10" s="215"/>
      <c r="DUX10" s="64"/>
      <c r="DUY10" s="64"/>
      <c r="DVH10" s="64"/>
      <c r="DVM10" s="215"/>
      <c r="DVN10" s="64"/>
      <c r="DVO10" s="64"/>
      <c r="DVX10" s="64"/>
      <c r="DWC10" s="215"/>
      <c r="DWD10" s="64"/>
      <c r="DWE10" s="64"/>
      <c r="DWN10" s="64"/>
      <c r="DWS10" s="215"/>
      <c r="DWT10" s="64"/>
      <c r="DWU10" s="64"/>
      <c r="DXD10" s="64"/>
      <c r="DXI10" s="215"/>
      <c r="DXJ10" s="64"/>
      <c r="DXK10" s="64"/>
      <c r="DXT10" s="64"/>
      <c r="DXY10" s="215"/>
      <c r="DXZ10" s="64"/>
      <c r="DYA10" s="64"/>
      <c r="DYJ10" s="64"/>
      <c r="DYO10" s="215"/>
      <c r="DYP10" s="64"/>
      <c r="DYQ10" s="64"/>
      <c r="DYZ10" s="64"/>
      <c r="DZE10" s="215"/>
      <c r="DZF10" s="64"/>
      <c r="DZG10" s="64"/>
      <c r="DZP10" s="64"/>
      <c r="DZU10" s="215"/>
      <c r="DZV10" s="64"/>
      <c r="DZW10" s="64"/>
      <c r="EAF10" s="64"/>
      <c r="EAK10" s="215"/>
      <c r="EAL10" s="64"/>
      <c r="EAM10" s="64"/>
      <c r="EAV10" s="64"/>
      <c r="EBA10" s="215"/>
      <c r="EBB10" s="64"/>
      <c r="EBC10" s="64"/>
      <c r="EBL10" s="64"/>
      <c r="EBQ10" s="215"/>
      <c r="EBR10" s="64"/>
      <c r="EBS10" s="64"/>
      <c r="ECB10" s="64"/>
      <c r="ECG10" s="215"/>
      <c r="ECH10" s="64"/>
      <c r="ECI10" s="64"/>
      <c r="ECR10" s="64"/>
      <c r="ECW10" s="215"/>
      <c r="ECX10" s="64"/>
      <c r="ECY10" s="64"/>
      <c r="EDH10" s="64"/>
      <c r="EDM10" s="215"/>
      <c r="EDN10" s="64"/>
      <c r="EDO10" s="64"/>
      <c r="EDX10" s="64"/>
      <c r="EEC10" s="215"/>
      <c r="EED10" s="64"/>
      <c r="EEE10" s="64"/>
      <c r="EEN10" s="64"/>
      <c r="EES10" s="215"/>
      <c r="EET10" s="64"/>
      <c r="EEU10" s="64"/>
      <c r="EFD10" s="64"/>
      <c r="EFI10" s="215"/>
      <c r="EFJ10" s="64"/>
      <c r="EFK10" s="64"/>
      <c r="EFT10" s="64"/>
      <c r="EFY10" s="215"/>
      <c r="EFZ10" s="64"/>
      <c r="EGA10" s="64"/>
      <c r="EGJ10" s="64"/>
      <c r="EGO10" s="215"/>
      <c r="EGP10" s="64"/>
      <c r="EGQ10" s="64"/>
      <c r="EGZ10" s="64"/>
      <c r="EHE10" s="215"/>
      <c r="EHF10" s="64"/>
      <c r="EHG10" s="64"/>
      <c r="EHP10" s="64"/>
      <c r="EHU10" s="215"/>
      <c r="EHV10" s="64"/>
      <c r="EHW10" s="64"/>
      <c r="EIF10" s="64"/>
      <c r="EIK10" s="215"/>
      <c r="EIL10" s="64"/>
      <c r="EIM10" s="64"/>
      <c r="EIV10" s="64"/>
      <c r="EJA10" s="215"/>
      <c r="EJB10" s="64"/>
      <c r="EJC10" s="64"/>
      <c r="EJL10" s="64"/>
      <c r="EJQ10" s="215"/>
      <c r="EJR10" s="64"/>
      <c r="EJS10" s="64"/>
      <c r="EKB10" s="64"/>
      <c r="EKG10" s="215"/>
      <c r="EKH10" s="64"/>
      <c r="EKI10" s="64"/>
      <c r="EKR10" s="64"/>
      <c r="EKW10" s="215"/>
      <c r="EKX10" s="64"/>
      <c r="EKY10" s="64"/>
      <c r="ELH10" s="64"/>
      <c r="ELM10" s="215"/>
      <c r="ELN10" s="64"/>
      <c r="ELO10" s="64"/>
      <c r="ELX10" s="64"/>
      <c r="EMC10" s="215"/>
      <c r="EMD10" s="64"/>
      <c r="EME10" s="64"/>
      <c r="EMN10" s="64"/>
      <c r="EMS10" s="215"/>
      <c r="EMT10" s="64"/>
      <c r="EMU10" s="64"/>
      <c r="END10" s="64"/>
      <c r="ENI10" s="215"/>
      <c r="ENJ10" s="64"/>
      <c r="ENK10" s="64"/>
      <c r="ENT10" s="64"/>
      <c r="ENY10" s="215"/>
      <c r="ENZ10" s="64"/>
      <c r="EOA10" s="64"/>
      <c r="EOJ10" s="64"/>
      <c r="EOO10" s="215"/>
      <c r="EOP10" s="64"/>
      <c r="EOQ10" s="64"/>
      <c r="EOZ10" s="64"/>
      <c r="EPE10" s="215"/>
      <c r="EPF10" s="64"/>
      <c r="EPG10" s="64"/>
      <c r="EPP10" s="64"/>
      <c r="EPU10" s="215"/>
      <c r="EPV10" s="64"/>
      <c r="EPW10" s="64"/>
      <c r="EQF10" s="64"/>
      <c r="EQK10" s="215"/>
      <c r="EQL10" s="64"/>
      <c r="EQM10" s="64"/>
      <c r="EQV10" s="64"/>
      <c r="ERA10" s="215"/>
      <c r="ERB10" s="64"/>
      <c r="ERC10" s="64"/>
      <c r="ERL10" s="64"/>
      <c r="ERQ10" s="215"/>
      <c r="ERR10" s="64"/>
      <c r="ERS10" s="64"/>
      <c r="ESB10" s="64"/>
      <c r="ESG10" s="215"/>
      <c r="ESH10" s="64"/>
      <c r="ESI10" s="64"/>
      <c r="ESR10" s="64"/>
      <c r="ESW10" s="215"/>
      <c r="ESX10" s="64"/>
      <c r="ESY10" s="64"/>
      <c r="ETH10" s="64"/>
      <c r="ETM10" s="215"/>
      <c r="ETN10" s="64"/>
      <c r="ETO10" s="64"/>
      <c r="ETX10" s="64"/>
      <c r="EUC10" s="215"/>
      <c r="EUD10" s="64"/>
      <c r="EUE10" s="64"/>
      <c r="EUN10" s="64"/>
      <c r="EUS10" s="215"/>
      <c r="EUT10" s="64"/>
      <c r="EUU10" s="64"/>
      <c r="EVD10" s="64"/>
      <c r="EVI10" s="215"/>
      <c r="EVJ10" s="64"/>
      <c r="EVK10" s="64"/>
      <c r="EVT10" s="64"/>
      <c r="EVY10" s="215"/>
      <c r="EVZ10" s="64"/>
      <c r="EWA10" s="64"/>
      <c r="EWJ10" s="64"/>
      <c r="EWO10" s="215"/>
      <c r="EWP10" s="64"/>
      <c r="EWQ10" s="64"/>
      <c r="EWZ10" s="64"/>
      <c r="EXE10" s="215"/>
      <c r="EXF10" s="64"/>
      <c r="EXG10" s="64"/>
      <c r="EXP10" s="64"/>
      <c r="EXU10" s="215"/>
      <c r="EXV10" s="64"/>
      <c r="EXW10" s="64"/>
      <c r="EYF10" s="64"/>
      <c r="EYK10" s="215"/>
      <c r="EYL10" s="64"/>
      <c r="EYM10" s="64"/>
      <c r="EYV10" s="64"/>
      <c r="EZA10" s="215"/>
      <c r="EZB10" s="64"/>
      <c r="EZC10" s="64"/>
      <c r="EZL10" s="64"/>
      <c r="EZQ10" s="215"/>
      <c r="EZR10" s="64"/>
      <c r="EZS10" s="64"/>
      <c r="FAB10" s="64"/>
      <c r="FAG10" s="215"/>
      <c r="FAH10" s="64"/>
      <c r="FAI10" s="64"/>
      <c r="FAR10" s="64"/>
      <c r="FAW10" s="215"/>
      <c r="FAX10" s="64"/>
      <c r="FAY10" s="64"/>
      <c r="FBH10" s="64"/>
      <c r="FBM10" s="215"/>
      <c r="FBN10" s="64"/>
      <c r="FBO10" s="64"/>
      <c r="FBX10" s="64"/>
      <c r="FCC10" s="215"/>
      <c r="FCD10" s="64"/>
      <c r="FCE10" s="64"/>
      <c r="FCN10" s="64"/>
      <c r="FCS10" s="215"/>
      <c r="FCT10" s="64"/>
      <c r="FCU10" s="64"/>
      <c r="FDD10" s="64"/>
      <c r="FDI10" s="215"/>
      <c r="FDJ10" s="64"/>
      <c r="FDK10" s="64"/>
      <c r="FDT10" s="64"/>
      <c r="FDY10" s="215"/>
      <c r="FDZ10" s="64"/>
      <c r="FEA10" s="64"/>
      <c r="FEJ10" s="64"/>
      <c r="FEO10" s="215"/>
      <c r="FEP10" s="64"/>
      <c r="FEQ10" s="64"/>
      <c r="FEZ10" s="64"/>
      <c r="FFE10" s="215"/>
      <c r="FFF10" s="64"/>
      <c r="FFG10" s="64"/>
      <c r="FFP10" s="64"/>
      <c r="FFU10" s="215"/>
      <c r="FFV10" s="64"/>
      <c r="FFW10" s="64"/>
      <c r="FGF10" s="64"/>
      <c r="FGK10" s="215"/>
      <c r="FGL10" s="64"/>
      <c r="FGM10" s="64"/>
      <c r="FGV10" s="64"/>
      <c r="FHA10" s="215"/>
      <c r="FHB10" s="64"/>
      <c r="FHC10" s="64"/>
      <c r="FHL10" s="64"/>
      <c r="FHQ10" s="215"/>
      <c r="FHR10" s="64"/>
      <c r="FHS10" s="64"/>
      <c r="FIB10" s="64"/>
      <c r="FIG10" s="215"/>
      <c r="FIH10" s="64"/>
      <c r="FII10" s="64"/>
      <c r="FIR10" s="64"/>
      <c r="FIW10" s="215"/>
      <c r="FIX10" s="64"/>
      <c r="FIY10" s="64"/>
      <c r="FJH10" s="64"/>
      <c r="FJM10" s="215"/>
      <c r="FJN10" s="64"/>
      <c r="FJO10" s="64"/>
      <c r="FJX10" s="64"/>
      <c r="FKC10" s="215"/>
      <c r="FKD10" s="64"/>
      <c r="FKE10" s="64"/>
      <c r="FKN10" s="64"/>
      <c r="FKS10" s="215"/>
      <c r="FKT10" s="64"/>
      <c r="FKU10" s="64"/>
      <c r="FLD10" s="64"/>
      <c r="FLI10" s="215"/>
      <c r="FLJ10" s="64"/>
      <c r="FLK10" s="64"/>
      <c r="FLT10" s="64"/>
      <c r="FLY10" s="215"/>
      <c r="FLZ10" s="64"/>
      <c r="FMA10" s="64"/>
      <c r="FMJ10" s="64"/>
      <c r="FMO10" s="215"/>
      <c r="FMP10" s="64"/>
      <c r="FMQ10" s="64"/>
      <c r="FMZ10" s="64"/>
      <c r="FNE10" s="215"/>
      <c r="FNF10" s="64"/>
      <c r="FNG10" s="64"/>
      <c r="FNP10" s="64"/>
      <c r="FNU10" s="215"/>
      <c r="FNV10" s="64"/>
      <c r="FNW10" s="64"/>
      <c r="FOF10" s="64"/>
      <c r="FOK10" s="215"/>
      <c r="FOL10" s="64"/>
      <c r="FOM10" s="64"/>
      <c r="FOV10" s="64"/>
      <c r="FPA10" s="215"/>
      <c r="FPB10" s="64"/>
      <c r="FPC10" s="64"/>
      <c r="FPL10" s="64"/>
      <c r="FPQ10" s="215"/>
      <c r="FPR10" s="64"/>
      <c r="FPS10" s="64"/>
      <c r="FQB10" s="64"/>
      <c r="FQG10" s="215"/>
      <c r="FQH10" s="64"/>
      <c r="FQI10" s="64"/>
      <c r="FQR10" s="64"/>
      <c r="FQW10" s="215"/>
      <c r="FQX10" s="64"/>
      <c r="FQY10" s="64"/>
      <c r="FRH10" s="64"/>
      <c r="FRM10" s="215"/>
      <c r="FRN10" s="64"/>
      <c r="FRO10" s="64"/>
      <c r="FRX10" s="64"/>
      <c r="FSC10" s="215"/>
      <c r="FSD10" s="64"/>
      <c r="FSE10" s="64"/>
      <c r="FSN10" s="64"/>
      <c r="FSS10" s="215"/>
      <c r="FST10" s="64"/>
      <c r="FSU10" s="64"/>
      <c r="FTD10" s="64"/>
      <c r="FTI10" s="215"/>
      <c r="FTJ10" s="64"/>
      <c r="FTK10" s="64"/>
      <c r="FTT10" s="64"/>
      <c r="FTY10" s="215"/>
      <c r="FTZ10" s="64"/>
      <c r="FUA10" s="64"/>
      <c r="FUJ10" s="64"/>
      <c r="FUO10" s="215"/>
      <c r="FUP10" s="64"/>
      <c r="FUQ10" s="64"/>
      <c r="FUZ10" s="64"/>
      <c r="FVE10" s="215"/>
      <c r="FVF10" s="64"/>
      <c r="FVG10" s="64"/>
      <c r="FVP10" s="64"/>
      <c r="FVU10" s="215"/>
      <c r="FVV10" s="64"/>
      <c r="FVW10" s="64"/>
      <c r="FWF10" s="64"/>
      <c r="FWK10" s="215"/>
      <c r="FWL10" s="64"/>
      <c r="FWM10" s="64"/>
      <c r="FWV10" s="64"/>
      <c r="FXA10" s="215"/>
      <c r="FXB10" s="64"/>
      <c r="FXC10" s="64"/>
      <c r="FXL10" s="64"/>
      <c r="FXQ10" s="215"/>
      <c r="FXR10" s="64"/>
      <c r="FXS10" s="64"/>
      <c r="FYB10" s="64"/>
      <c r="FYG10" s="215"/>
      <c r="FYH10" s="64"/>
      <c r="FYI10" s="64"/>
      <c r="FYR10" s="64"/>
      <c r="FYW10" s="215"/>
      <c r="FYX10" s="64"/>
      <c r="FYY10" s="64"/>
      <c r="FZH10" s="64"/>
      <c r="FZM10" s="215"/>
      <c r="FZN10" s="64"/>
      <c r="FZO10" s="64"/>
      <c r="FZX10" s="64"/>
      <c r="GAC10" s="215"/>
      <c r="GAD10" s="64"/>
      <c r="GAE10" s="64"/>
      <c r="GAN10" s="64"/>
      <c r="GAS10" s="215"/>
      <c r="GAT10" s="64"/>
      <c r="GAU10" s="64"/>
      <c r="GBD10" s="64"/>
      <c r="GBI10" s="215"/>
      <c r="GBJ10" s="64"/>
      <c r="GBK10" s="64"/>
      <c r="GBT10" s="64"/>
      <c r="GBY10" s="215"/>
      <c r="GBZ10" s="64"/>
      <c r="GCA10" s="64"/>
      <c r="GCJ10" s="64"/>
      <c r="GCO10" s="215"/>
      <c r="GCP10" s="64"/>
      <c r="GCQ10" s="64"/>
      <c r="GCZ10" s="64"/>
      <c r="GDE10" s="215"/>
      <c r="GDF10" s="64"/>
      <c r="GDG10" s="64"/>
      <c r="GDP10" s="64"/>
      <c r="GDU10" s="215"/>
      <c r="GDV10" s="64"/>
      <c r="GDW10" s="64"/>
      <c r="GEF10" s="64"/>
      <c r="GEK10" s="215"/>
      <c r="GEL10" s="64"/>
      <c r="GEM10" s="64"/>
      <c r="GEV10" s="64"/>
      <c r="GFA10" s="215"/>
      <c r="GFB10" s="64"/>
      <c r="GFC10" s="64"/>
      <c r="GFL10" s="64"/>
      <c r="GFQ10" s="215"/>
      <c r="GFR10" s="64"/>
      <c r="GFS10" s="64"/>
      <c r="GGB10" s="64"/>
      <c r="GGG10" s="215"/>
      <c r="GGH10" s="64"/>
      <c r="GGI10" s="64"/>
      <c r="GGR10" s="64"/>
      <c r="GGW10" s="215"/>
      <c r="GGX10" s="64"/>
      <c r="GGY10" s="64"/>
      <c r="GHH10" s="64"/>
      <c r="GHM10" s="215"/>
      <c r="GHN10" s="64"/>
      <c r="GHO10" s="64"/>
      <c r="GHX10" s="64"/>
      <c r="GIC10" s="215"/>
      <c r="GID10" s="64"/>
      <c r="GIE10" s="64"/>
      <c r="GIN10" s="64"/>
      <c r="GIS10" s="215"/>
      <c r="GIT10" s="64"/>
      <c r="GIU10" s="64"/>
      <c r="GJD10" s="64"/>
      <c r="GJI10" s="215"/>
      <c r="GJJ10" s="64"/>
      <c r="GJK10" s="64"/>
      <c r="GJT10" s="64"/>
      <c r="GJY10" s="215"/>
      <c r="GJZ10" s="64"/>
      <c r="GKA10" s="64"/>
      <c r="GKJ10" s="64"/>
      <c r="GKO10" s="215"/>
      <c r="GKP10" s="64"/>
      <c r="GKQ10" s="64"/>
      <c r="GKZ10" s="64"/>
      <c r="GLE10" s="215"/>
      <c r="GLF10" s="64"/>
      <c r="GLG10" s="64"/>
      <c r="GLP10" s="64"/>
      <c r="GLU10" s="215"/>
      <c r="GLV10" s="64"/>
      <c r="GLW10" s="64"/>
      <c r="GMF10" s="64"/>
      <c r="GMK10" s="215"/>
      <c r="GML10" s="64"/>
      <c r="GMM10" s="64"/>
      <c r="GMV10" s="64"/>
      <c r="GNA10" s="215"/>
      <c r="GNB10" s="64"/>
      <c r="GNC10" s="64"/>
      <c r="GNL10" s="64"/>
      <c r="GNQ10" s="215"/>
      <c r="GNR10" s="64"/>
      <c r="GNS10" s="64"/>
      <c r="GOB10" s="64"/>
      <c r="GOG10" s="215"/>
      <c r="GOH10" s="64"/>
      <c r="GOI10" s="64"/>
      <c r="GOR10" s="64"/>
      <c r="GOW10" s="215"/>
      <c r="GOX10" s="64"/>
      <c r="GOY10" s="64"/>
      <c r="GPH10" s="64"/>
      <c r="GPM10" s="215"/>
      <c r="GPN10" s="64"/>
      <c r="GPO10" s="64"/>
      <c r="GPX10" s="64"/>
      <c r="GQC10" s="215"/>
      <c r="GQD10" s="64"/>
      <c r="GQE10" s="64"/>
      <c r="GQN10" s="64"/>
      <c r="GQS10" s="215"/>
      <c r="GQT10" s="64"/>
      <c r="GQU10" s="64"/>
      <c r="GRD10" s="64"/>
      <c r="GRI10" s="215"/>
      <c r="GRJ10" s="64"/>
      <c r="GRK10" s="64"/>
      <c r="GRT10" s="64"/>
      <c r="GRY10" s="215"/>
      <c r="GRZ10" s="64"/>
      <c r="GSA10" s="64"/>
      <c r="GSJ10" s="64"/>
      <c r="GSO10" s="215"/>
      <c r="GSP10" s="64"/>
      <c r="GSQ10" s="64"/>
      <c r="GSZ10" s="64"/>
      <c r="GTE10" s="215"/>
      <c r="GTF10" s="64"/>
      <c r="GTG10" s="64"/>
      <c r="GTP10" s="64"/>
      <c r="GTU10" s="215"/>
      <c r="GTV10" s="64"/>
      <c r="GTW10" s="64"/>
      <c r="GUF10" s="64"/>
      <c r="GUK10" s="215"/>
      <c r="GUL10" s="64"/>
      <c r="GUM10" s="64"/>
      <c r="GUV10" s="64"/>
      <c r="GVA10" s="215"/>
      <c r="GVB10" s="64"/>
      <c r="GVC10" s="64"/>
      <c r="GVL10" s="64"/>
      <c r="GVQ10" s="215"/>
      <c r="GVR10" s="64"/>
      <c r="GVS10" s="64"/>
      <c r="GWB10" s="64"/>
      <c r="GWG10" s="215"/>
      <c r="GWH10" s="64"/>
      <c r="GWI10" s="64"/>
      <c r="GWR10" s="64"/>
      <c r="GWW10" s="215"/>
      <c r="GWX10" s="64"/>
      <c r="GWY10" s="64"/>
      <c r="GXH10" s="64"/>
      <c r="GXM10" s="215"/>
      <c r="GXN10" s="64"/>
      <c r="GXO10" s="64"/>
      <c r="GXX10" s="64"/>
      <c r="GYC10" s="215"/>
      <c r="GYD10" s="64"/>
      <c r="GYE10" s="64"/>
      <c r="GYN10" s="64"/>
      <c r="GYS10" s="215"/>
      <c r="GYT10" s="64"/>
      <c r="GYU10" s="64"/>
      <c r="GZD10" s="64"/>
      <c r="GZI10" s="215"/>
      <c r="GZJ10" s="64"/>
      <c r="GZK10" s="64"/>
      <c r="GZT10" s="64"/>
      <c r="GZY10" s="215"/>
      <c r="GZZ10" s="64"/>
      <c r="HAA10" s="64"/>
      <c r="HAJ10" s="64"/>
      <c r="HAO10" s="215"/>
      <c r="HAP10" s="64"/>
      <c r="HAQ10" s="64"/>
      <c r="HAZ10" s="64"/>
      <c r="HBE10" s="215"/>
      <c r="HBF10" s="64"/>
      <c r="HBG10" s="64"/>
      <c r="HBP10" s="64"/>
      <c r="HBU10" s="215"/>
      <c r="HBV10" s="64"/>
      <c r="HBW10" s="64"/>
      <c r="HCF10" s="64"/>
      <c r="HCK10" s="215"/>
      <c r="HCL10" s="64"/>
      <c r="HCM10" s="64"/>
      <c r="HCV10" s="64"/>
      <c r="HDA10" s="215"/>
      <c r="HDB10" s="64"/>
      <c r="HDC10" s="64"/>
      <c r="HDL10" s="64"/>
      <c r="HDQ10" s="215"/>
      <c r="HDR10" s="64"/>
      <c r="HDS10" s="64"/>
      <c r="HEB10" s="64"/>
      <c r="HEG10" s="215"/>
      <c r="HEH10" s="64"/>
      <c r="HEI10" s="64"/>
      <c r="HER10" s="64"/>
      <c r="HEW10" s="215"/>
      <c r="HEX10" s="64"/>
      <c r="HEY10" s="64"/>
      <c r="HFH10" s="64"/>
      <c r="HFM10" s="215"/>
      <c r="HFN10" s="64"/>
      <c r="HFO10" s="64"/>
      <c r="HFX10" s="64"/>
      <c r="HGC10" s="215"/>
      <c r="HGD10" s="64"/>
      <c r="HGE10" s="64"/>
      <c r="HGN10" s="64"/>
      <c r="HGS10" s="215"/>
      <c r="HGT10" s="64"/>
      <c r="HGU10" s="64"/>
      <c r="HHD10" s="64"/>
      <c r="HHI10" s="215"/>
      <c r="HHJ10" s="64"/>
      <c r="HHK10" s="64"/>
      <c r="HHT10" s="64"/>
      <c r="HHY10" s="215"/>
      <c r="HHZ10" s="64"/>
      <c r="HIA10" s="64"/>
      <c r="HIJ10" s="64"/>
      <c r="HIO10" s="215"/>
      <c r="HIP10" s="64"/>
      <c r="HIQ10" s="64"/>
      <c r="HIZ10" s="64"/>
      <c r="HJE10" s="215"/>
      <c r="HJF10" s="64"/>
      <c r="HJG10" s="64"/>
      <c r="HJP10" s="64"/>
      <c r="HJU10" s="215"/>
      <c r="HJV10" s="64"/>
      <c r="HJW10" s="64"/>
      <c r="HKF10" s="64"/>
      <c r="HKK10" s="215"/>
      <c r="HKL10" s="64"/>
      <c r="HKM10" s="64"/>
      <c r="HKV10" s="64"/>
      <c r="HLA10" s="215"/>
      <c r="HLB10" s="64"/>
      <c r="HLC10" s="64"/>
      <c r="HLL10" s="64"/>
      <c r="HLQ10" s="215"/>
      <c r="HLR10" s="64"/>
      <c r="HLS10" s="64"/>
      <c r="HMB10" s="64"/>
      <c r="HMG10" s="215"/>
      <c r="HMH10" s="64"/>
      <c r="HMI10" s="64"/>
      <c r="HMR10" s="64"/>
      <c r="HMW10" s="215"/>
      <c r="HMX10" s="64"/>
      <c r="HMY10" s="64"/>
      <c r="HNH10" s="64"/>
      <c r="HNM10" s="215"/>
      <c r="HNN10" s="64"/>
      <c r="HNO10" s="64"/>
      <c r="HNX10" s="64"/>
      <c r="HOC10" s="215"/>
      <c r="HOD10" s="64"/>
      <c r="HOE10" s="64"/>
      <c r="HON10" s="64"/>
      <c r="HOS10" s="215"/>
      <c r="HOT10" s="64"/>
      <c r="HOU10" s="64"/>
      <c r="HPD10" s="64"/>
      <c r="HPI10" s="215"/>
      <c r="HPJ10" s="64"/>
      <c r="HPK10" s="64"/>
      <c r="HPT10" s="64"/>
      <c r="HPY10" s="215"/>
      <c r="HPZ10" s="64"/>
      <c r="HQA10" s="64"/>
      <c r="HQJ10" s="64"/>
      <c r="HQO10" s="215"/>
      <c r="HQP10" s="64"/>
      <c r="HQQ10" s="64"/>
      <c r="HQZ10" s="64"/>
      <c r="HRE10" s="215"/>
      <c r="HRF10" s="64"/>
      <c r="HRG10" s="64"/>
      <c r="HRP10" s="64"/>
      <c r="HRU10" s="215"/>
      <c r="HRV10" s="64"/>
      <c r="HRW10" s="64"/>
      <c r="HSF10" s="64"/>
      <c r="HSK10" s="215"/>
      <c r="HSL10" s="64"/>
      <c r="HSM10" s="64"/>
      <c r="HSV10" s="64"/>
      <c r="HTA10" s="215"/>
      <c r="HTB10" s="64"/>
      <c r="HTC10" s="64"/>
      <c r="HTL10" s="64"/>
      <c r="HTQ10" s="215"/>
      <c r="HTR10" s="64"/>
      <c r="HTS10" s="64"/>
      <c r="HUB10" s="64"/>
      <c r="HUG10" s="215"/>
      <c r="HUH10" s="64"/>
      <c r="HUI10" s="64"/>
      <c r="HUR10" s="64"/>
      <c r="HUW10" s="215"/>
      <c r="HUX10" s="64"/>
      <c r="HUY10" s="64"/>
      <c r="HVH10" s="64"/>
      <c r="HVM10" s="215"/>
      <c r="HVN10" s="64"/>
      <c r="HVO10" s="64"/>
      <c r="HVX10" s="64"/>
      <c r="HWC10" s="215"/>
      <c r="HWD10" s="64"/>
      <c r="HWE10" s="64"/>
      <c r="HWN10" s="64"/>
      <c r="HWS10" s="215"/>
      <c r="HWT10" s="64"/>
      <c r="HWU10" s="64"/>
      <c r="HXD10" s="64"/>
      <c r="HXI10" s="215"/>
      <c r="HXJ10" s="64"/>
      <c r="HXK10" s="64"/>
      <c r="HXT10" s="64"/>
      <c r="HXY10" s="215"/>
      <c r="HXZ10" s="64"/>
      <c r="HYA10" s="64"/>
      <c r="HYJ10" s="64"/>
      <c r="HYO10" s="215"/>
      <c r="HYP10" s="64"/>
      <c r="HYQ10" s="64"/>
      <c r="HYZ10" s="64"/>
      <c r="HZE10" s="215"/>
      <c r="HZF10" s="64"/>
      <c r="HZG10" s="64"/>
      <c r="HZP10" s="64"/>
      <c r="HZU10" s="215"/>
      <c r="HZV10" s="64"/>
      <c r="HZW10" s="64"/>
      <c r="IAF10" s="64"/>
      <c r="IAK10" s="215"/>
      <c r="IAL10" s="64"/>
      <c r="IAM10" s="64"/>
      <c r="IAV10" s="64"/>
      <c r="IBA10" s="215"/>
      <c r="IBB10" s="64"/>
      <c r="IBC10" s="64"/>
      <c r="IBL10" s="64"/>
      <c r="IBQ10" s="215"/>
      <c r="IBR10" s="64"/>
      <c r="IBS10" s="64"/>
      <c r="ICB10" s="64"/>
      <c r="ICG10" s="215"/>
      <c r="ICH10" s="64"/>
      <c r="ICI10" s="64"/>
      <c r="ICR10" s="64"/>
      <c r="ICW10" s="215"/>
      <c r="ICX10" s="64"/>
      <c r="ICY10" s="64"/>
      <c r="IDH10" s="64"/>
      <c r="IDM10" s="215"/>
      <c r="IDN10" s="64"/>
      <c r="IDO10" s="64"/>
      <c r="IDX10" s="64"/>
      <c r="IEC10" s="215"/>
      <c r="IED10" s="64"/>
      <c r="IEE10" s="64"/>
      <c r="IEN10" s="64"/>
      <c r="IES10" s="215"/>
      <c r="IET10" s="64"/>
      <c r="IEU10" s="64"/>
      <c r="IFD10" s="64"/>
      <c r="IFI10" s="215"/>
      <c r="IFJ10" s="64"/>
      <c r="IFK10" s="64"/>
      <c r="IFT10" s="64"/>
      <c r="IFY10" s="215"/>
      <c r="IFZ10" s="64"/>
      <c r="IGA10" s="64"/>
      <c r="IGJ10" s="64"/>
      <c r="IGO10" s="215"/>
      <c r="IGP10" s="64"/>
      <c r="IGQ10" s="64"/>
      <c r="IGZ10" s="64"/>
      <c r="IHE10" s="215"/>
      <c r="IHF10" s="64"/>
      <c r="IHG10" s="64"/>
      <c r="IHP10" s="64"/>
      <c r="IHU10" s="215"/>
      <c r="IHV10" s="64"/>
      <c r="IHW10" s="64"/>
      <c r="IIF10" s="64"/>
      <c r="IIK10" s="215"/>
      <c r="IIL10" s="64"/>
      <c r="IIM10" s="64"/>
      <c r="IIV10" s="64"/>
      <c r="IJA10" s="215"/>
      <c r="IJB10" s="64"/>
      <c r="IJC10" s="64"/>
      <c r="IJL10" s="64"/>
      <c r="IJQ10" s="215"/>
      <c r="IJR10" s="64"/>
      <c r="IJS10" s="64"/>
      <c r="IKB10" s="64"/>
      <c r="IKG10" s="215"/>
      <c r="IKH10" s="64"/>
      <c r="IKI10" s="64"/>
      <c r="IKR10" s="64"/>
      <c r="IKW10" s="215"/>
      <c r="IKX10" s="64"/>
      <c r="IKY10" s="64"/>
      <c r="ILH10" s="64"/>
      <c r="ILM10" s="215"/>
      <c r="ILN10" s="64"/>
      <c r="ILO10" s="64"/>
      <c r="ILX10" s="64"/>
      <c r="IMC10" s="215"/>
      <c r="IMD10" s="64"/>
      <c r="IME10" s="64"/>
      <c r="IMN10" s="64"/>
      <c r="IMS10" s="215"/>
      <c r="IMT10" s="64"/>
      <c r="IMU10" s="64"/>
      <c r="IND10" s="64"/>
      <c r="INI10" s="215"/>
      <c r="INJ10" s="64"/>
      <c r="INK10" s="64"/>
      <c r="INT10" s="64"/>
      <c r="INY10" s="215"/>
      <c r="INZ10" s="64"/>
      <c r="IOA10" s="64"/>
      <c r="IOJ10" s="64"/>
      <c r="IOO10" s="215"/>
      <c r="IOP10" s="64"/>
      <c r="IOQ10" s="64"/>
      <c r="IOZ10" s="64"/>
      <c r="IPE10" s="215"/>
      <c r="IPF10" s="64"/>
      <c r="IPG10" s="64"/>
      <c r="IPP10" s="64"/>
      <c r="IPU10" s="215"/>
      <c r="IPV10" s="64"/>
      <c r="IPW10" s="64"/>
      <c r="IQF10" s="64"/>
      <c r="IQK10" s="215"/>
      <c r="IQL10" s="64"/>
      <c r="IQM10" s="64"/>
      <c r="IQV10" s="64"/>
      <c r="IRA10" s="215"/>
      <c r="IRB10" s="64"/>
      <c r="IRC10" s="64"/>
      <c r="IRL10" s="64"/>
      <c r="IRQ10" s="215"/>
      <c r="IRR10" s="64"/>
      <c r="IRS10" s="64"/>
      <c r="ISB10" s="64"/>
      <c r="ISG10" s="215"/>
      <c r="ISH10" s="64"/>
      <c r="ISI10" s="64"/>
      <c r="ISR10" s="64"/>
      <c r="ISW10" s="215"/>
      <c r="ISX10" s="64"/>
      <c r="ISY10" s="64"/>
      <c r="ITH10" s="64"/>
      <c r="ITM10" s="215"/>
      <c r="ITN10" s="64"/>
      <c r="ITO10" s="64"/>
      <c r="ITX10" s="64"/>
      <c r="IUC10" s="215"/>
      <c r="IUD10" s="64"/>
      <c r="IUE10" s="64"/>
      <c r="IUN10" s="64"/>
      <c r="IUS10" s="215"/>
      <c r="IUT10" s="64"/>
      <c r="IUU10" s="64"/>
      <c r="IVD10" s="64"/>
      <c r="IVI10" s="215"/>
      <c r="IVJ10" s="64"/>
      <c r="IVK10" s="64"/>
      <c r="IVT10" s="64"/>
      <c r="IVY10" s="215"/>
      <c r="IVZ10" s="64"/>
      <c r="IWA10" s="64"/>
      <c r="IWJ10" s="64"/>
      <c r="IWO10" s="215"/>
      <c r="IWP10" s="64"/>
      <c r="IWQ10" s="64"/>
      <c r="IWZ10" s="64"/>
      <c r="IXE10" s="215"/>
      <c r="IXF10" s="64"/>
      <c r="IXG10" s="64"/>
      <c r="IXP10" s="64"/>
      <c r="IXU10" s="215"/>
      <c r="IXV10" s="64"/>
      <c r="IXW10" s="64"/>
      <c r="IYF10" s="64"/>
      <c r="IYK10" s="215"/>
      <c r="IYL10" s="64"/>
      <c r="IYM10" s="64"/>
      <c r="IYV10" s="64"/>
      <c r="IZA10" s="215"/>
      <c r="IZB10" s="64"/>
      <c r="IZC10" s="64"/>
      <c r="IZL10" s="64"/>
      <c r="IZQ10" s="215"/>
      <c r="IZR10" s="64"/>
      <c r="IZS10" s="64"/>
      <c r="JAB10" s="64"/>
      <c r="JAG10" s="215"/>
      <c r="JAH10" s="64"/>
      <c r="JAI10" s="64"/>
      <c r="JAR10" s="64"/>
      <c r="JAW10" s="215"/>
      <c r="JAX10" s="64"/>
      <c r="JAY10" s="64"/>
      <c r="JBH10" s="64"/>
      <c r="JBM10" s="215"/>
      <c r="JBN10" s="64"/>
      <c r="JBO10" s="64"/>
      <c r="JBX10" s="64"/>
      <c r="JCC10" s="215"/>
      <c r="JCD10" s="64"/>
      <c r="JCE10" s="64"/>
      <c r="JCN10" s="64"/>
      <c r="JCS10" s="215"/>
      <c r="JCT10" s="64"/>
      <c r="JCU10" s="64"/>
      <c r="JDD10" s="64"/>
      <c r="JDI10" s="215"/>
      <c r="JDJ10" s="64"/>
      <c r="JDK10" s="64"/>
      <c r="JDT10" s="64"/>
      <c r="JDY10" s="215"/>
      <c r="JDZ10" s="64"/>
      <c r="JEA10" s="64"/>
      <c r="JEJ10" s="64"/>
      <c r="JEO10" s="215"/>
      <c r="JEP10" s="64"/>
      <c r="JEQ10" s="64"/>
      <c r="JEZ10" s="64"/>
      <c r="JFE10" s="215"/>
      <c r="JFF10" s="64"/>
      <c r="JFG10" s="64"/>
      <c r="JFP10" s="64"/>
      <c r="JFU10" s="215"/>
      <c r="JFV10" s="64"/>
      <c r="JFW10" s="64"/>
      <c r="JGF10" s="64"/>
      <c r="JGK10" s="215"/>
      <c r="JGL10" s="64"/>
      <c r="JGM10" s="64"/>
      <c r="JGV10" s="64"/>
      <c r="JHA10" s="215"/>
      <c r="JHB10" s="64"/>
      <c r="JHC10" s="64"/>
      <c r="JHL10" s="64"/>
      <c r="JHQ10" s="215"/>
      <c r="JHR10" s="64"/>
      <c r="JHS10" s="64"/>
      <c r="JIB10" s="64"/>
      <c r="JIG10" s="215"/>
      <c r="JIH10" s="64"/>
      <c r="JII10" s="64"/>
      <c r="JIR10" s="64"/>
      <c r="JIW10" s="215"/>
      <c r="JIX10" s="64"/>
      <c r="JIY10" s="64"/>
      <c r="JJH10" s="64"/>
      <c r="JJM10" s="215"/>
      <c r="JJN10" s="64"/>
      <c r="JJO10" s="64"/>
      <c r="JJX10" s="64"/>
      <c r="JKC10" s="215"/>
      <c r="JKD10" s="64"/>
      <c r="JKE10" s="64"/>
      <c r="JKN10" s="64"/>
      <c r="JKS10" s="215"/>
      <c r="JKT10" s="64"/>
      <c r="JKU10" s="64"/>
      <c r="JLD10" s="64"/>
      <c r="JLI10" s="215"/>
      <c r="JLJ10" s="64"/>
      <c r="JLK10" s="64"/>
      <c r="JLT10" s="64"/>
      <c r="JLY10" s="215"/>
      <c r="JLZ10" s="64"/>
      <c r="JMA10" s="64"/>
      <c r="JMJ10" s="64"/>
      <c r="JMO10" s="215"/>
      <c r="JMP10" s="64"/>
      <c r="JMQ10" s="64"/>
      <c r="JMZ10" s="64"/>
      <c r="JNE10" s="215"/>
      <c r="JNF10" s="64"/>
      <c r="JNG10" s="64"/>
      <c r="JNP10" s="64"/>
      <c r="JNU10" s="215"/>
      <c r="JNV10" s="64"/>
      <c r="JNW10" s="64"/>
      <c r="JOF10" s="64"/>
      <c r="JOK10" s="215"/>
      <c r="JOL10" s="64"/>
      <c r="JOM10" s="64"/>
      <c r="JOV10" s="64"/>
      <c r="JPA10" s="215"/>
      <c r="JPB10" s="64"/>
      <c r="JPC10" s="64"/>
      <c r="JPL10" s="64"/>
      <c r="JPQ10" s="215"/>
      <c r="JPR10" s="64"/>
      <c r="JPS10" s="64"/>
      <c r="JQB10" s="64"/>
      <c r="JQG10" s="215"/>
      <c r="JQH10" s="64"/>
      <c r="JQI10" s="64"/>
      <c r="JQR10" s="64"/>
      <c r="JQW10" s="215"/>
      <c r="JQX10" s="64"/>
      <c r="JQY10" s="64"/>
      <c r="JRH10" s="64"/>
      <c r="JRM10" s="215"/>
      <c r="JRN10" s="64"/>
      <c r="JRO10" s="64"/>
      <c r="JRX10" s="64"/>
      <c r="JSC10" s="215"/>
      <c r="JSD10" s="64"/>
      <c r="JSE10" s="64"/>
      <c r="JSN10" s="64"/>
      <c r="JSS10" s="215"/>
      <c r="JST10" s="64"/>
      <c r="JSU10" s="64"/>
      <c r="JTD10" s="64"/>
      <c r="JTI10" s="215"/>
      <c r="JTJ10" s="64"/>
      <c r="JTK10" s="64"/>
      <c r="JTT10" s="64"/>
      <c r="JTY10" s="215"/>
      <c r="JTZ10" s="64"/>
      <c r="JUA10" s="64"/>
      <c r="JUJ10" s="64"/>
      <c r="JUO10" s="215"/>
      <c r="JUP10" s="64"/>
      <c r="JUQ10" s="64"/>
      <c r="JUZ10" s="64"/>
      <c r="JVE10" s="215"/>
      <c r="JVF10" s="64"/>
      <c r="JVG10" s="64"/>
      <c r="JVP10" s="64"/>
      <c r="JVU10" s="215"/>
      <c r="JVV10" s="64"/>
      <c r="JVW10" s="64"/>
      <c r="JWF10" s="64"/>
      <c r="JWK10" s="215"/>
      <c r="JWL10" s="64"/>
      <c r="JWM10" s="64"/>
      <c r="JWV10" s="64"/>
      <c r="JXA10" s="215"/>
      <c r="JXB10" s="64"/>
      <c r="JXC10" s="64"/>
      <c r="JXL10" s="64"/>
      <c r="JXQ10" s="215"/>
      <c r="JXR10" s="64"/>
      <c r="JXS10" s="64"/>
      <c r="JYB10" s="64"/>
      <c r="JYG10" s="215"/>
      <c r="JYH10" s="64"/>
      <c r="JYI10" s="64"/>
      <c r="JYR10" s="64"/>
      <c r="JYW10" s="215"/>
      <c r="JYX10" s="64"/>
      <c r="JYY10" s="64"/>
      <c r="JZH10" s="64"/>
      <c r="JZM10" s="215"/>
      <c r="JZN10" s="64"/>
      <c r="JZO10" s="64"/>
      <c r="JZX10" s="64"/>
      <c r="KAC10" s="215"/>
      <c r="KAD10" s="64"/>
      <c r="KAE10" s="64"/>
      <c r="KAN10" s="64"/>
      <c r="KAS10" s="215"/>
      <c r="KAT10" s="64"/>
      <c r="KAU10" s="64"/>
      <c r="KBD10" s="64"/>
      <c r="KBI10" s="215"/>
      <c r="KBJ10" s="64"/>
      <c r="KBK10" s="64"/>
      <c r="KBT10" s="64"/>
      <c r="KBY10" s="215"/>
      <c r="KBZ10" s="64"/>
      <c r="KCA10" s="64"/>
      <c r="KCJ10" s="64"/>
      <c r="KCO10" s="215"/>
      <c r="KCP10" s="64"/>
      <c r="KCQ10" s="64"/>
      <c r="KCZ10" s="64"/>
      <c r="KDE10" s="215"/>
      <c r="KDF10" s="64"/>
      <c r="KDG10" s="64"/>
      <c r="KDP10" s="64"/>
      <c r="KDU10" s="215"/>
      <c r="KDV10" s="64"/>
      <c r="KDW10" s="64"/>
      <c r="KEF10" s="64"/>
      <c r="KEK10" s="215"/>
      <c r="KEL10" s="64"/>
      <c r="KEM10" s="64"/>
      <c r="KEV10" s="64"/>
      <c r="KFA10" s="215"/>
      <c r="KFB10" s="64"/>
      <c r="KFC10" s="64"/>
      <c r="KFL10" s="64"/>
      <c r="KFQ10" s="215"/>
      <c r="KFR10" s="64"/>
      <c r="KFS10" s="64"/>
      <c r="KGB10" s="64"/>
      <c r="KGG10" s="215"/>
      <c r="KGH10" s="64"/>
      <c r="KGI10" s="64"/>
      <c r="KGR10" s="64"/>
      <c r="KGW10" s="215"/>
      <c r="KGX10" s="64"/>
      <c r="KGY10" s="64"/>
      <c r="KHH10" s="64"/>
      <c r="KHM10" s="215"/>
      <c r="KHN10" s="64"/>
      <c r="KHO10" s="64"/>
      <c r="KHX10" s="64"/>
      <c r="KIC10" s="215"/>
      <c r="KID10" s="64"/>
      <c r="KIE10" s="64"/>
      <c r="KIN10" s="64"/>
      <c r="KIS10" s="215"/>
      <c r="KIT10" s="64"/>
      <c r="KIU10" s="64"/>
      <c r="KJD10" s="64"/>
      <c r="KJI10" s="215"/>
      <c r="KJJ10" s="64"/>
      <c r="KJK10" s="64"/>
      <c r="KJT10" s="64"/>
      <c r="KJY10" s="215"/>
      <c r="KJZ10" s="64"/>
      <c r="KKA10" s="64"/>
      <c r="KKJ10" s="64"/>
      <c r="KKO10" s="215"/>
      <c r="KKP10" s="64"/>
      <c r="KKQ10" s="64"/>
      <c r="KKZ10" s="64"/>
      <c r="KLE10" s="215"/>
      <c r="KLF10" s="64"/>
      <c r="KLG10" s="64"/>
      <c r="KLP10" s="64"/>
      <c r="KLU10" s="215"/>
      <c r="KLV10" s="64"/>
      <c r="KLW10" s="64"/>
      <c r="KMF10" s="64"/>
      <c r="KMK10" s="215"/>
      <c r="KML10" s="64"/>
      <c r="KMM10" s="64"/>
      <c r="KMV10" s="64"/>
      <c r="KNA10" s="215"/>
      <c r="KNB10" s="64"/>
      <c r="KNC10" s="64"/>
      <c r="KNL10" s="64"/>
      <c r="KNQ10" s="215"/>
      <c r="KNR10" s="64"/>
      <c r="KNS10" s="64"/>
      <c r="KOB10" s="64"/>
      <c r="KOG10" s="215"/>
      <c r="KOH10" s="64"/>
      <c r="KOI10" s="64"/>
      <c r="KOR10" s="64"/>
      <c r="KOW10" s="215"/>
      <c r="KOX10" s="64"/>
      <c r="KOY10" s="64"/>
      <c r="KPH10" s="64"/>
      <c r="KPM10" s="215"/>
      <c r="KPN10" s="64"/>
      <c r="KPO10" s="64"/>
      <c r="KPX10" s="64"/>
      <c r="KQC10" s="215"/>
      <c r="KQD10" s="64"/>
      <c r="KQE10" s="64"/>
      <c r="KQN10" s="64"/>
      <c r="KQS10" s="215"/>
      <c r="KQT10" s="64"/>
      <c r="KQU10" s="64"/>
      <c r="KRD10" s="64"/>
      <c r="KRI10" s="215"/>
      <c r="KRJ10" s="64"/>
      <c r="KRK10" s="64"/>
      <c r="KRT10" s="64"/>
      <c r="KRY10" s="215"/>
      <c r="KRZ10" s="64"/>
      <c r="KSA10" s="64"/>
      <c r="KSJ10" s="64"/>
      <c r="KSO10" s="215"/>
      <c r="KSP10" s="64"/>
      <c r="KSQ10" s="64"/>
      <c r="KSZ10" s="64"/>
      <c r="KTE10" s="215"/>
      <c r="KTF10" s="64"/>
      <c r="KTG10" s="64"/>
      <c r="KTP10" s="64"/>
      <c r="KTU10" s="215"/>
      <c r="KTV10" s="64"/>
      <c r="KTW10" s="64"/>
      <c r="KUF10" s="64"/>
      <c r="KUK10" s="215"/>
      <c r="KUL10" s="64"/>
      <c r="KUM10" s="64"/>
      <c r="KUV10" s="64"/>
      <c r="KVA10" s="215"/>
      <c r="KVB10" s="64"/>
      <c r="KVC10" s="64"/>
      <c r="KVL10" s="64"/>
      <c r="KVQ10" s="215"/>
      <c r="KVR10" s="64"/>
      <c r="KVS10" s="64"/>
      <c r="KWB10" s="64"/>
      <c r="KWG10" s="215"/>
      <c r="KWH10" s="64"/>
      <c r="KWI10" s="64"/>
      <c r="KWR10" s="64"/>
      <c r="KWW10" s="215"/>
      <c r="KWX10" s="64"/>
      <c r="KWY10" s="64"/>
      <c r="KXH10" s="64"/>
      <c r="KXM10" s="215"/>
      <c r="KXN10" s="64"/>
      <c r="KXO10" s="64"/>
      <c r="KXX10" s="64"/>
      <c r="KYC10" s="215"/>
      <c r="KYD10" s="64"/>
      <c r="KYE10" s="64"/>
      <c r="KYN10" s="64"/>
      <c r="KYS10" s="215"/>
      <c r="KYT10" s="64"/>
      <c r="KYU10" s="64"/>
      <c r="KZD10" s="64"/>
      <c r="KZI10" s="215"/>
      <c r="KZJ10" s="64"/>
      <c r="KZK10" s="64"/>
      <c r="KZT10" s="64"/>
      <c r="KZY10" s="215"/>
      <c r="KZZ10" s="64"/>
      <c r="LAA10" s="64"/>
      <c r="LAJ10" s="64"/>
      <c r="LAO10" s="215"/>
      <c r="LAP10" s="64"/>
      <c r="LAQ10" s="64"/>
      <c r="LAZ10" s="64"/>
      <c r="LBE10" s="215"/>
      <c r="LBF10" s="64"/>
      <c r="LBG10" s="64"/>
      <c r="LBP10" s="64"/>
      <c r="LBU10" s="215"/>
      <c r="LBV10" s="64"/>
      <c r="LBW10" s="64"/>
      <c r="LCF10" s="64"/>
      <c r="LCK10" s="215"/>
      <c r="LCL10" s="64"/>
      <c r="LCM10" s="64"/>
      <c r="LCV10" s="64"/>
      <c r="LDA10" s="215"/>
      <c r="LDB10" s="64"/>
      <c r="LDC10" s="64"/>
      <c r="LDL10" s="64"/>
      <c r="LDQ10" s="215"/>
      <c r="LDR10" s="64"/>
      <c r="LDS10" s="64"/>
      <c r="LEB10" s="64"/>
      <c r="LEG10" s="215"/>
      <c r="LEH10" s="64"/>
      <c r="LEI10" s="64"/>
      <c r="LER10" s="64"/>
      <c r="LEW10" s="215"/>
      <c r="LEX10" s="64"/>
      <c r="LEY10" s="64"/>
      <c r="LFH10" s="64"/>
      <c r="LFM10" s="215"/>
      <c r="LFN10" s="64"/>
      <c r="LFO10" s="64"/>
      <c r="LFX10" s="64"/>
      <c r="LGC10" s="215"/>
      <c r="LGD10" s="64"/>
      <c r="LGE10" s="64"/>
      <c r="LGN10" s="64"/>
      <c r="LGS10" s="215"/>
      <c r="LGT10" s="64"/>
      <c r="LGU10" s="64"/>
      <c r="LHD10" s="64"/>
      <c r="LHI10" s="215"/>
      <c r="LHJ10" s="64"/>
      <c r="LHK10" s="64"/>
      <c r="LHT10" s="64"/>
      <c r="LHY10" s="215"/>
      <c r="LHZ10" s="64"/>
      <c r="LIA10" s="64"/>
      <c r="LIJ10" s="64"/>
      <c r="LIO10" s="215"/>
      <c r="LIP10" s="64"/>
      <c r="LIQ10" s="64"/>
      <c r="LIZ10" s="64"/>
      <c r="LJE10" s="215"/>
      <c r="LJF10" s="64"/>
      <c r="LJG10" s="64"/>
      <c r="LJP10" s="64"/>
      <c r="LJU10" s="215"/>
      <c r="LJV10" s="64"/>
      <c r="LJW10" s="64"/>
      <c r="LKF10" s="64"/>
      <c r="LKK10" s="215"/>
      <c r="LKL10" s="64"/>
      <c r="LKM10" s="64"/>
      <c r="LKV10" s="64"/>
      <c r="LLA10" s="215"/>
      <c r="LLB10" s="64"/>
      <c r="LLC10" s="64"/>
      <c r="LLL10" s="64"/>
      <c r="LLQ10" s="215"/>
      <c r="LLR10" s="64"/>
      <c r="LLS10" s="64"/>
      <c r="LMB10" s="64"/>
      <c r="LMG10" s="215"/>
      <c r="LMH10" s="64"/>
      <c r="LMI10" s="64"/>
      <c r="LMR10" s="64"/>
      <c r="LMW10" s="215"/>
      <c r="LMX10" s="64"/>
      <c r="LMY10" s="64"/>
      <c r="LNH10" s="64"/>
      <c r="LNM10" s="215"/>
      <c r="LNN10" s="64"/>
      <c r="LNO10" s="64"/>
      <c r="LNX10" s="64"/>
      <c r="LOC10" s="215"/>
      <c r="LOD10" s="64"/>
      <c r="LOE10" s="64"/>
      <c r="LON10" s="64"/>
      <c r="LOS10" s="215"/>
      <c r="LOT10" s="64"/>
      <c r="LOU10" s="64"/>
      <c r="LPD10" s="64"/>
      <c r="LPI10" s="215"/>
      <c r="LPJ10" s="64"/>
      <c r="LPK10" s="64"/>
      <c r="LPT10" s="64"/>
      <c r="LPY10" s="215"/>
      <c r="LPZ10" s="64"/>
      <c r="LQA10" s="64"/>
      <c r="LQJ10" s="64"/>
      <c r="LQO10" s="215"/>
      <c r="LQP10" s="64"/>
      <c r="LQQ10" s="64"/>
      <c r="LQZ10" s="64"/>
      <c r="LRE10" s="215"/>
      <c r="LRF10" s="64"/>
      <c r="LRG10" s="64"/>
      <c r="LRP10" s="64"/>
      <c r="LRU10" s="215"/>
      <c r="LRV10" s="64"/>
      <c r="LRW10" s="64"/>
      <c r="LSF10" s="64"/>
      <c r="LSK10" s="215"/>
      <c r="LSL10" s="64"/>
      <c r="LSM10" s="64"/>
      <c r="LSV10" s="64"/>
      <c r="LTA10" s="215"/>
      <c r="LTB10" s="64"/>
      <c r="LTC10" s="64"/>
      <c r="LTL10" s="64"/>
      <c r="LTQ10" s="215"/>
      <c r="LTR10" s="64"/>
      <c r="LTS10" s="64"/>
      <c r="LUB10" s="64"/>
      <c r="LUG10" s="215"/>
      <c r="LUH10" s="64"/>
      <c r="LUI10" s="64"/>
      <c r="LUR10" s="64"/>
      <c r="LUW10" s="215"/>
      <c r="LUX10" s="64"/>
      <c r="LUY10" s="64"/>
      <c r="LVH10" s="64"/>
      <c r="LVM10" s="215"/>
      <c r="LVN10" s="64"/>
      <c r="LVO10" s="64"/>
      <c r="LVX10" s="64"/>
      <c r="LWC10" s="215"/>
      <c r="LWD10" s="64"/>
      <c r="LWE10" s="64"/>
      <c r="LWN10" s="64"/>
      <c r="LWS10" s="215"/>
      <c r="LWT10" s="64"/>
      <c r="LWU10" s="64"/>
      <c r="LXD10" s="64"/>
      <c r="LXI10" s="215"/>
      <c r="LXJ10" s="64"/>
      <c r="LXK10" s="64"/>
      <c r="LXT10" s="64"/>
      <c r="LXY10" s="215"/>
      <c r="LXZ10" s="64"/>
      <c r="LYA10" s="64"/>
      <c r="LYJ10" s="64"/>
      <c r="LYO10" s="215"/>
      <c r="LYP10" s="64"/>
      <c r="LYQ10" s="64"/>
      <c r="LYZ10" s="64"/>
      <c r="LZE10" s="215"/>
      <c r="LZF10" s="64"/>
      <c r="LZG10" s="64"/>
      <c r="LZP10" s="64"/>
      <c r="LZU10" s="215"/>
      <c r="LZV10" s="64"/>
      <c r="LZW10" s="64"/>
      <c r="MAF10" s="64"/>
      <c r="MAK10" s="215"/>
      <c r="MAL10" s="64"/>
      <c r="MAM10" s="64"/>
      <c r="MAV10" s="64"/>
      <c r="MBA10" s="215"/>
      <c r="MBB10" s="64"/>
      <c r="MBC10" s="64"/>
      <c r="MBL10" s="64"/>
      <c r="MBQ10" s="215"/>
      <c r="MBR10" s="64"/>
      <c r="MBS10" s="64"/>
      <c r="MCB10" s="64"/>
      <c r="MCG10" s="215"/>
      <c r="MCH10" s="64"/>
      <c r="MCI10" s="64"/>
      <c r="MCR10" s="64"/>
      <c r="MCW10" s="215"/>
      <c r="MCX10" s="64"/>
      <c r="MCY10" s="64"/>
      <c r="MDH10" s="64"/>
      <c r="MDM10" s="215"/>
      <c r="MDN10" s="64"/>
      <c r="MDO10" s="64"/>
      <c r="MDX10" s="64"/>
      <c r="MEC10" s="215"/>
      <c r="MED10" s="64"/>
      <c r="MEE10" s="64"/>
      <c r="MEN10" s="64"/>
      <c r="MES10" s="215"/>
      <c r="MET10" s="64"/>
      <c r="MEU10" s="64"/>
      <c r="MFD10" s="64"/>
      <c r="MFI10" s="215"/>
      <c r="MFJ10" s="64"/>
      <c r="MFK10" s="64"/>
      <c r="MFT10" s="64"/>
      <c r="MFY10" s="215"/>
      <c r="MFZ10" s="64"/>
      <c r="MGA10" s="64"/>
      <c r="MGJ10" s="64"/>
      <c r="MGO10" s="215"/>
      <c r="MGP10" s="64"/>
      <c r="MGQ10" s="64"/>
      <c r="MGZ10" s="64"/>
      <c r="MHE10" s="215"/>
      <c r="MHF10" s="64"/>
      <c r="MHG10" s="64"/>
      <c r="MHP10" s="64"/>
      <c r="MHU10" s="215"/>
      <c r="MHV10" s="64"/>
      <c r="MHW10" s="64"/>
      <c r="MIF10" s="64"/>
      <c r="MIK10" s="215"/>
      <c r="MIL10" s="64"/>
      <c r="MIM10" s="64"/>
      <c r="MIV10" s="64"/>
      <c r="MJA10" s="215"/>
      <c r="MJB10" s="64"/>
      <c r="MJC10" s="64"/>
      <c r="MJL10" s="64"/>
      <c r="MJQ10" s="215"/>
      <c r="MJR10" s="64"/>
      <c r="MJS10" s="64"/>
      <c r="MKB10" s="64"/>
      <c r="MKG10" s="215"/>
      <c r="MKH10" s="64"/>
      <c r="MKI10" s="64"/>
      <c r="MKR10" s="64"/>
      <c r="MKW10" s="215"/>
      <c r="MKX10" s="64"/>
      <c r="MKY10" s="64"/>
      <c r="MLH10" s="64"/>
      <c r="MLM10" s="215"/>
      <c r="MLN10" s="64"/>
      <c r="MLO10" s="64"/>
      <c r="MLX10" s="64"/>
      <c r="MMC10" s="215"/>
      <c r="MMD10" s="64"/>
      <c r="MME10" s="64"/>
      <c r="MMN10" s="64"/>
      <c r="MMS10" s="215"/>
      <c r="MMT10" s="64"/>
      <c r="MMU10" s="64"/>
      <c r="MND10" s="64"/>
      <c r="MNI10" s="215"/>
      <c r="MNJ10" s="64"/>
      <c r="MNK10" s="64"/>
      <c r="MNT10" s="64"/>
      <c r="MNY10" s="215"/>
      <c r="MNZ10" s="64"/>
      <c r="MOA10" s="64"/>
      <c r="MOJ10" s="64"/>
      <c r="MOO10" s="215"/>
      <c r="MOP10" s="64"/>
      <c r="MOQ10" s="64"/>
      <c r="MOZ10" s="64"/>
      <c r="MPE10" s="215"/>
      <c r="MPF10" s="64"/>
      <c r="MPG10" s="64"/>
      <c r="MPP10" s="64"/>
      <c r="MPU10" s="215"/>
      <c r="MPV10" s="64"/>
      <c r="MPW10" s="64"/>
      <c r="MQF10" s="64"/>
      <c r="MQK10" s="215"/>
      <c r="MQL10" s="64"/>
      <c r="MQM10" s="64"/>
      <c r="MQV10" s="64"/>
      <c r="MRA10" s="215"/>
      <c r="MRB10" s="64"/>
      <c r="MRC10" s="64"/>
      <c r="MRL10" s="64"/>
      <c r="MRQ10" s="215"/>
      <c r="MRR10" s="64"/>
      <c r="MRS10" s="64"/>
      <c r="MSB10" s="64"/>
      <c r="MSG10" s="215"/>
      <c r="MSH10" s="64"/>
      <c r="MSI10" s="64"/>
      <c r="MSR10" s="64"/>
      <c r="MSW10" s="215"/>
      <c r="MSX10" s="64"/>
      <c r="MSY10" s="64"/>
      <c r="MTH10" s="64"/>
      <c r="MTM10" s="215"/>
      <c r="MTN10" s="64"/>
      <c r="MTO10" s="64"/>
      <c r="MTX10" s="64"/>
      <c r="MUC10" s="215"/>
      <c r="MUD10" s="64"/>
      <c r="MUE10" s="64"/>
      <c r="MUN10" s="64"/>
      <c r="MUS10" s="215"/>
      <c r="MUT10" s="64"/>
      <c r="MUU10" s="64"/>
      <c r="MVD10" s="64"/>
      <c r="MVI10" s="215"/>
      <c r="MVJ10" s="64"/>
      <c r="MVK10" s="64"/>
      <c r="MVT10" s="64"/>
      <c r="MVY10" s="215"/>
      <c r="MVZ10" s="64"/>
      <c r="MWA10" s="64"/>
      <c r="MWJ10" s="64"/>
      <c r="MWO10" s="215"/>
      <c r="MWP10" s="64"/>
      <c r="MWQ10" s="64"/>
      <c r="MWZ10" s="64"/>
      <c r="MXE10" s="215"/>
      <c r="MXF10" s="64"/>
      <c r="MXG10" s="64"/>
      <c r="MXP10" s="64"/>
      <c r="MXU10" s="215"/>
      <c r="MXV10" s="64"/>
      <c r="MXW10" s="64"/>
      <c r="MYF10" s="64"/>
      <c r="MYK10" s="215"/>
      <c r="MYL10" s="64"/>
      <c r="MYM10" s="64"/>
      <c r="MYV10" s="64"/>
      <c r="MZA10" s="215"/>
      <c r="MZB10" s="64"/>
      <c r="MZC10" s="64"/>
      <c r="MZL10" s="64"/>
      <c r="MZQ10" s="215"/>
      <c r="MZR10" s="64"/>
      <c r="MZS10" s="64"/>
      <c r="NAB10" s="64"/>
      <c r="NAG10" s="215"/>
      <c r="NAH10" s="64"/>
      <c r="NAI10" s="64"/>
      <c r="NAR10" s="64"/>
      <c r="NAW10" s="215"/>
      <c r="NAX10" s="64"/>
      <c r="NAY10" s="64"/>
      <c r="NBH10" s="64"/>
      <c r="NBM10" s="215"/>
      <c r="NBN10" s="64"/>
      <c r="NBO10" s="64"/>
      <c r="NBX10" s="64"/>
      <c r="NCC10" s="215"/>
      <c r="NCD10" s="64"/>
      <c r="NCE10" s="64"/>
      <c r="NCN10" s="64"/>
      <c r="NCS10" s="215"/>
      <c r="NCT10" s="64"/>
      <c r="NCU10" s="64"/>
      <c r="NDD10" s="64"/>
      <c r="NDI10" s="215"/>
      <c r="NDJ10" s="64"/>
      <c r="NDK10" s="64"/>
      <c r="NDT10" s="64"/>
      <c r="NDY10" s="215"/>
      <c r="NDZ10" s="64"/>
      <c r="NEA10" s="64"/>
      <c r="NEJ10" s="64"/>
      <c r="NEO10" s="215"/>
      <c r="NEP10" s="64"/>
      <c r="NEQ10" s="64"/>
      <c r="NEZ10" s="64"/>
      <c r="NFE10" s="215"/>
      <c r="NFF10" s="64"/>
      <c r="NFG10" s="64"/>
      <c r="NFP10" s="64"/>
      <c r="NFU10" s="215"/>
      <c r="NFV10" s="64"/>
      <c r="NFW10" s="64"/>
      <c r="NGF10" s="64"/>
      <c r="NGK10" s="215"/>
      <c r="NGL10" s="64"/>
      <c r="NGM10" s="64"/>
      <c r="NGV10" s="64"/>
      <c r="NHA10" s="215"/>
      <c r="NHB10" s="64"/>
      <c r="NHC10" s="64"/>
      <c r="NHL10" s="64"/>
      <c r="NHQ10" s="215"/>
      <c r="NHR10" s="64"/>
      <c r="NHS10" s="64"/>
      <c r="NIB10" s="64"/>
      <c r="NIG10" s="215"/>
      <c r="NIH10" s="64"/>
      <c r="NII10" s="64"/>
      <c r="NIR10" s="64"/>
      <c r="NIW10" s="215"/>
      <c r="NIX10" s="64"/>
      <c r="NIY10" s="64"/>
      <c r="NJH10" s="64"/>
      <c r="NJM10" s="215"/>
      <c r="NJN10" s="64"/>
      <c r="NJO10" s="64"/>
      <c r="NJX10" s="64"/>
      <c r="NKC10" s="215"/>
      <c r="NKD10" s="64"/>
      <c r="NKE10" s="64"/>
      <c r="NKN10" s="64"/>
      <c r="NKS10" s="215"/>
      <c r="NKT10" s="64"/>
      <c r="NKU10" s="64"/>
      <c r="NLD10" s="64"/>
      <c r="NLI10" s="215"/>
      <c r="NLJ10" s="64"/>
      <c r="NLK10" s="64"/>
      <c r="NLT10" s="64"/>
      <c r="NLY10" s="215"/>
      <c r="NLZ10" s="64"/>
      <c r="NMA10" s="64"/>
      <c r="NMJ10" s="64"/>
      <c r="NMO10" s="215"/>
      <c r="NMP10" s="64"/>
      <c r="NMQ10" s="64"/>
      <c r="NMZ10" s="64"/>
      <c r="NNE10" s="215"/>
      <c r="NNF10" s="64"/>
      <c r="NNG10" s="64"/>
      <c r="NNP10" s="64"/>
      <c r="NNU10" s="215"/>
      <c r="NNV10" s="64"/>
      <c r="NNW10" s="64"/>
      <c r="NOF10" s="64"/>
      <c r="NOK10" s="215"/>
      <c r="NOL10" s="64"/>
      <c r="NOM10" s="64"/>
      <c r="NOV10" s="64"/>
      <c r="NPA10" s="215"/>
      <c r="NPB10" s="64"/>
      <c r="NPC10" s="64"/>
      <c r="NPL10" s="64"/>
      <c r="NPQ10" s="215"/>
      <c r="NPR10" s="64"/>
      <c r="NPS10" s="64"/>
      <c r="NQB10" s="64"/>
      <c r="NQG10" s="215"/>
      <c r="NQH10" s="64"/>
      <c r="NQI10" s="64"/>
      <c r="NQR10" s="64"/>
      <c r="NQW10" s="215"/>
      <c r="NQX10" s="64"/>
      <c r="NQY10" s="64"/>
      <c r="NRH10" s="64"/>
      <c r="NRM10" s="215"/>
      <c r="NRN10" s="64"/>
      <c r="NRO10" s="64"/>
      <c r="NRX10" s="64"/>
      <c r="NSC10" s="215"/>
      <c r="NSD10" s="64"/>
      <c r="NSE10" s="64"/>
      <c r="NSN10" s="64"/>
      <c r="NSS10" s="215"/>
      <c r="NST10" s="64"/>
      <c r="NSU10" s="64"/>
      <c r="NTD10" s="64"/>
      <c r="NTI10" s="215"/>
      <c r="NTJ10" s="64"/>
      <c r="NTK10" s="64"/>
      <c r="NTT10" s="64"/>
      <c r="NTY10" s="215"/>
      <c r="NTZ10" s="64"/>
      <c r="NUA10" s="64"/>
      <c r="NUJ10" s="64"/>
      <c r="NUO10" s="215"/>
      <c r="NUP10" s="64"/>
      <c r="NUQ10" s="64"/>
      <c r="NUZ10" s="64"/>
      <c r="NVE10" s="215"/>
      <c r="NVF10" s="64"/>
      <c r="NVG10" s="64"/>
      <c r="NVP10" s="64"/>
      <c r="NVU10" s="215"/>
      <c r="NVV10" s="64"/>
      <c r="NVW10" s="64"/>
      <c r="NWF10" s="64"/>
      <c r="NWK10" s="215"/>
      <c r="NWL10" s="64"/>
      <c r="NWM10" s="64"/>
      <c r="NWV10" s="64"/>
      <c r="NXA10" s="215"/>
      <c r="NXB10" s="64"/>
      <c r="NXC10" s="64"/>
      <c r="NXL10" s="64"/>
      <c r="NXQ10" s="215"/>
      <c r="NXR10" s="64"/>
      <c r="NXS10" s="64"/>
      <c r="NYB10" s="64"/>
      <c r="NYG10" s="215"/>
      <c r="NYH10" s="64"/>
      <c r="NYI10" s="64"/>
      <c r="NYR10" s="64"/>
      <c r="NYW10" s="215"/>
      <c r="NYX10" s="64"/>
      <c r="NYY10" s="64"/>
      <c r="NZH10" s="64"/>
      <c r="NZM10" s="215"/>
      <c r="NZN10" s="64"/>
      <c r="NZO10" s="64"/>
      <c r="NZX10" s="64"/>
      <c r="OAC10" s="215"/>
      <c r="OAD10" s="64"/>
      <c r="OAE10" s="64"/>
      <c r="OAN10" s="64"/>
      <c r="OAS10" s="215"/>
      <c r="OAT10" s="64"/>
      <c r="OAU10" s="64"/>
      <c r="OBD10" s="64"/>
      <c r="OBI10" s="215"/>
      <c r="OBJ10" s="64"/>
      <c r="OBK10" s="64"/>
      <c r="OBT10" s="64"/>
      <c r="OBY10" s="215"/>
      <c r="OBZ10" s="64"/>
      <c r="OCA10" s="64"/>
      <c r="OCJ10" s="64"/>
      <c r="OCO10" s="215"/>
      <c r="OCP10" s="64"/>
      <c r="OCQ10" s="64"/>
      <c r="OCZ10" s="64"/>
      <c r="ODE10" s="215"/>
      <c r="ODF10" s="64"/>
      <c r="ODG10" s="64"/>
      <c r="ODP10" s="64"/>
      <c r="ODU10" s="215"/>
      <c r="ODV10" s="64"/>
      <c r="ODW10" s="64"/>
      <c r="OEF10" s="64"/>
      <c r="OEK10" s="215"/>
      <c r="OEL10" s="64"/>
      <c r="OEM10" s="64"/>
      <c r="OEV10" s="64"/>
      <c r="OFA10" s="215"/>
      <c r="OFB10" s="64"/>
      <c r="OFC10" s="64"/>
      <c r="OFL10" s="64"/>
      <c r="OFQ10" s="215"/>
      <c r="OFR10" s="64"/>
      <c r="OFS10" s="64"/>
      <c r="OGB10" s="64"/>
      <c r="OGG10" s="215"/>
      <c r="OGH10" s="64"/>
      <c r="OGI10" s="64"/>
      <c r="OGR10" s="64"/>
      <c r="OGW10" s="215"/>
      <c r="OGX10" s="64"/>
      <c r="OGY10" s="64"/>
      <c r="OHH10" s="64"/>
      <c r="OHM10" s="215"/>
      <c r="OHN10" s="64"/>
      <c r="OHO10" s="64"/>
      <c r="OHX10" s="64"/>
      <c r="OIC10" s="215"/>
      <c r="OID10" s="64"/>
      <c r="OIE10" s="64"/>
      <c r="OIN10" s="64"/>
      <c r="OIS10" s="215"/>
      <c r="OIT10" s="64"/>
      <c r="OIU10" s="64"/>
      <c r="OJD10" s="64"/>
      <c r="OJI10" s="215"/>
      <c r="OJJ10" s="64"/>
      <c r="OJK10" s="64"/>
      <c r="OJT10" s="64"/>
      <c r="OJY10" s="215"/>
      <c r="OJZ10" s="64"/>
      <c r="OKA10" s="64"/>
      <c r="OKJ10" s="64"/>
      <c r="OKO10" s="215"/>
      <c r="OKP10" s="64"/>
      <c r="OKQ10" s="64"/>
      <c r="OKZ10" s="64"/>
      <c r="OLE10" s="215"/>
      <c r="OLF10" s="64"/>
      <c r="OLG10" s="64"/>
      <c r="OLP10" s="64"/>
      <c r="OLU10" s="215"/>
      <c r="OLV10" s="64"/>
      <c r="OLW10" s="64"/>
      <c r="OMF10" s="64"/>
      <c r="OMK10" s="215"/>
      <c r="OML10" s="64"/>
      <c r="OMM10" s="64"/>
      <c r="OMV10" s="64"/>
      <c r="ONA10" s="215"/>
      <c r="ONB10" s="64"/>
      <c r="ONC10" s="64"/>
      <c r="ONL10" s="64"/>
      <c r="ONQ10" s="215"/>
      <c r="ONR10" s="64"/>
      <c r="ONS10" s="64"/>
      <c r="OOB10" s="64"/>
      <c r="OOG10" s="215"/>
      <c r="OOH10" s="64"/>
      <c r="OOI10" s="64"/>
      <c r="OOR10" s="64"/>
      <c r="OOW10" s="215"/>
      <c r="OOX10" s="64"/>
      <c r="OOY10" s="64"/>
      <c r="OPH10" s="64"/>
      <c r="OPM10" s="215"/>
      <c r="OPN10" s="64"/>
      <c r="OPO10" s="64"/>
      <c r="OPX10" s="64"/>
      <c r="OQC10" s="215"/>
      <c r="OQD10" s="64"/>
      <c r="OQE10" s="64"/>
      <c r="OQN10" s="64"/>
      <c r="OQS10" s="215"/>
      <c r="OQT10" s="64"/>
      <c r="OQU10" s="64"/>
      <c r="ORD10" s="64"/>
      <c r="ORI10" s="215"/>
      <c r="ORJ10" s="64"/>
      <c r="ORK10" s="64"/>
      <c r="ORT10" s="64"/>
      <c r="ORY10" s="215"/>
      <c r="ORZ10" s="64"/>
      <c r="OSA10" s="64"/>
      <c r="OSJ10" s="64"/>
      <c r="OSO10" s="215"/>
      <c r="OSP10" s="64"/>
      <c r="OSQ10" s="64"/>
      <c r="OSZ10" s="64"/>
      <c r="OTE10" s="215"/>
      <c r="OTF10" s="64"/>
      <c r="OTG10" s="64"/>
      <c r="OTP10" s="64"/>
      <c r="OTU10" s="215"/>
      <c r="OTV10" s="64"/>
      <c r="OTW10" s="64"/>
      <c r="OUF10" s="64"/>
      <c r="OUK10" s="215"/>
      <c r="OUL10" s="64"/>
      <c r="OUM10" s="64"/>
      <c r="OUV10" s="64"/>
      <c r="OVA10" s="215"/>
      <c r="OVB10" s="64"/>
      <c r="OVC10" s="64"/>
      <c r="OVL10" s="64"/>
      <c r="OVQ10" s="215"/>
      <c r="OVR10" s="64"/>
      <c r="OVS10" s="64"/>
      <c r="OWB10" s="64"/>
      <c r="OWG10" s="215"/>
      <c r="OWH10" s="64"/>
      <c r="OWI10" s="64"/>
      <c r="OWR10" s="64"/>
      <c r="OWW10" s="215"/>
      <c r="OWX10" s="64"/>
      <c r="OWY10" s="64"/>
      <c r="OXH10" s="64"/>
      <c r="OXM10" s="215"/>
      <c r="OXN10" s="64"/>
      <c r="OXO10" s="64"/>
      <c r="OXX10" s="64"/>
      <c r="OYC10" s="215"/>
      <c r="OYD10" s="64"/>
      <c r="OYE10" s="64"/>
      <c r="OYN10" s="64"/>
      <c r="OYS10" s="215"/>
      <c r="OYT10" s="64"/>
      <c r="OYU10" s="64"/>
      <c r="OZD10" s="64"/>
      <c r="OZI10" s="215"/>
      <c r="OZJ10" s="64"/>
      <c r="OZK10" s="64"/>
      <c r="OZT10" s="64"/>
      <c r="OZY10" s="215"/>
      <c r="OZZ10" s="64"/>
      <c r="PAA10" s="64"/>
      <c r="PAJ10" s="64"/>
      <c r="PAO10" s="215"/>
      <c r="PAP10" s="64"/>
      <c r="PAQ10" s="64"/>
      <c r="PAZ10" s="64"/>
      <c r="PBE10" s="215"/>
      <c r="PBF10" s="64"/>
      <c r="PBG10" s="64"/>
      <c r="PBP10" s="64"/>
      <c r="PBU10" s="215"/>
      <c r="PBV10" s="64"/>
      <c r="PBW10" s="64"/>
      <c r="PCF10" s="64"/>
      <c r="PCK10" s="215"/>
      <c r="PCL10" s="64"/>
      <c r="PCM10" s="64"/>
      <c r="PCV10" s="64"/>
      <c r="PDA10" s="215"/>
      <c r="PDB10" s="64"/>
      <c r="PDC10" s="64"/>
      <c r="PDL10" s="64"/>
      <c r="PDQ10" s="215"/>
      <c r="PDR10" s="64"/>
      <c r="PDS10" s="64"/>
      <c r="PEB10" s="64"/>
      <c r="PEG10" s="215"/>
      <c r="PEH10" s="64"/>
      <c r="PEI10" s="64"/>
      <c r="PER10" s="64"/>
      <c r="PEW10" s="215"/>
      <c r="PEX10" s="64"/>
      <c r="PEY10" s="64"/>
      <c r="PFH10" s="64"/>
      <c r="PFM10" s="215"/>
      <c r="PFN10" s="64"/>
      <c r="PFO10" s="64"/>
      <c r="PFX10" s="64"/>
      <c r="PGC10" s="215"/>
      <c r="PGD10" s="64"/>
      <c r="PGE10" s="64"/>
      <c r="PGN10" s="64"/>
      <c r="PGS10" s="215"/>
      <c r="PGT10" s="64"/>
      <c r="PGU10" s="64"/>
      <c r="PHD10" s="64"/>
      <c r="PHI10" s="215"/>
      <c r="PHJ10" s="64"/>
      <c r="PHK10" s="64"/>
      <c r="PHT10" s="64"/>
      <c r="PHY10" s="215"/>
      <c r="PHZ10" s="64"/>
      <c r="PIA10" s="64"/>
      <c r="PIJ10" s="64"/>
      <c r="PIO10" s="215"/>
      <c r="PIP10" s="64"/>
      <c r="PIQ10" s="64"/>
      <c r="PIZ10" s="64"/>
      <c r="PJE10" s="215"/>
      <c r="PJF10" s="64"/>
      <c r="PJG10" s="64"/>
      <c r="PJP10" s="64"/>
      <c r="PJU10" s="215"/>
      <c r="PJV10" s="64"/>
      <c r="PJW10" s="64"/>
      <c r="PKF10" s="64"/>
      <c r="PKK10" s="215"/>
      <c r="PKL10" s="64"/>
      <c r="PKM10" s="64"/>
      <c r="PKV10" s="64"/>
      <c r="PLA10" s="215"/>
      <c r="PLB10" s="64"/>
      <c r="PLC10" s="64"/>
      <c r="PLL10" s="64"/>
      <c r="PLQ10" s="215"/>
      <c r="PLR10" s="64"/>
      <c r="PLS10" s="64"/>
      <c r="PMB10" s="64"/>
      <c r="PMG10" s="215"/>
      <c r="PMH10" s="64"/>
      <c r="PMI10" s="64"/>
      <c r="PMR10" s="64"/>
      <c r="PMW10" s="215"/>
      <c r="PMX10" s="64"/>
      <c r="PMY10" s="64"/>
      <c r="PNH10" s="64"/>
      <c r="PNM10" s="215"/>
      <c r="PNN10" s="64"/>
      <c r="PNO10" s="64"/>
      <c r="PNX10" s="64"/>
      <c r="POC10" s="215"/>
      <c r="POD10" s="64"/>
      <c r="POE10" s="64"/>
      <c r="PON10" s="64"/>
      <c r="POS10" s="215"/>
      <c r="POT10" s="64"/>
      <c r="POU10" s="64"/>
      <c r="PPD10" s="64"/>
      <c r="PPI10" s="215"/>
      <c r="PPJ10" s="64"/>
      <c r="PPK10" s="64"/>
      <c r="PPT10" s="64"/>
      <c r="PPY10" s="215"/>
      <c r="PPZ10" s="64"/>
      <c r="PQA10" s="64"/>
      <c r="PQJ10" s="64"/>
      <c r="PQO10" s="215"/>
      <c r="PQP10" s="64"/>
      <c r="PQQ10" s="64"/>
      <c r="PQZ10" s="64"/>
      <c r="PRE10" s="215"/>
      <c r="PRF10" s="64"/>
      <c r="PRG10" s="64"/>
      <c r="PRP10" s="64"/>
      <c r="PRU10" s="215"/>
      <c r="PRV10" s="64"/>
      <c r="PRW10" s="64"/>
      <c r="PSF10" s="64"/>
      <c r="PSK10" s="215"/>
      <c r="PSL10" s="64"/>
      <c r="PSM10" s="64"/>
      <c r="PSV10" s="64"/>
      <c r="PTA10" s="215"/>
      <c r="PTB10" s="64"/>
      <c r="PTC10" s="64"/>
      <c r="PTL10" s="64"/>
      <c r="PTQ10" s="215"/>
      <c r="PTR10" s="64"/>
      <c r="PTS10" s="64"/>
      <c r="PUB10" s="64"/>
      <c r="PUG10" s="215"/>
      <c r="PUH10" s="64"/>
      <c r="PUI10" s="64"/>
      <c r="PUR10" s="64"/>
      <c r="PUW10" s="215"/>
      <c r="PUX10" s="64"/>
      <c r="PUY10" s="64"/>
      <c r="PVH10" s="64"/>
      <c r="PVM10" s="215"/>
      <c r="PVN10" s="64"/>
      <c r="PVO10" s="64"/>
      <c r="PVX10" s="64"/>
      <c r="PWC10" s="215"/>
      <c r="PWD10" s="64"/>
      <c r="PWE10" s="64"/>
      <c r="PWN10" s="64"/>
      <c r="PWS10" s="215"/>
      <c r="PWT10" s="64"/>
      <c r="PWU10" s="64"/>
      <c r="PXD10" s="64"/>
      <c r="PXI10" s="215"/>
      <c r="PXJ10" s="64"/>
      <c r="PXK10" s="64"/>
      <c r="PXT10" s="64"/>
      <c r="PXY10" s="215"/>
      <c r="PXZ10" s="64"/>
      <c r="PYA10" s="64"/>
      <c r="PYJ10" s="64"/>
      <c r="PYO10" s="215"/>
      <c r="PYP10" s="64"/>
      <c r="PYQ10" s="64"/>
      <c r="PYZ10" s="64"/>
      <c r="PZE10" s="215"/>
      <c r="PZF10" s="64"/>
      <c r="PZG10" s="64"/>
      <c r="PZP10" s="64"/>
      <c r="PZU10" s="215"/>
      <c r="PZV10" s="64"/>
      <c r="PZW10" s="64"/>
      <c r="QAF10" s="64"/>
      <c r="QAK10" s="215"/>
      <c r="QAL10" s="64"/>
      <c r="QAM10" s="64"/>
      <c r="QAV10" s="64"/>
      <c r="QBA10" s="215"/>
      <c r="QBB10" s="64"/>
      <c r="QBC10" s="64"/>
      <c r="QBL10" s="64"/>
      <c r="QBQ10" s="215"/>
      <c r="QBR10" s="64"/>
      <c r="QBS10" s="64"/>
      <c r="QCB10" s="64"/>
      <c r="QCG10" s="215"/>
      <c r="QCH10" s="64"/>
      <c r="QCI10" s="64"/>
      <c r="QCR10" s="64"/>
      <c r="QCW10" s="215"/>
      <c r="QCX10" s="64"/>
      <c r="QCY10" s="64"/>
      <c r="QDH10" s="64"/>
      <c r="QDM10" s="215"/>
      <c r="QDN10" s="64"/>
      <c r="QDO10" s="64"/>
      <c r="QDX10" s="64"/>
      <c r="QEC10" s="215"/>
      <c r="QED10" s="64"/>
      <c r="QEE10" s="64"/>
      <c r="QEN10" s="64"/>
      <c r="QES10" s="215"/>
      <c r="QET10" s="64"/>
      <c r="QEU10" s="64"/>
      <c r="QFD10" s="64"/>
      <c r="QFI10" s="215"/>
      <c r="QFJ10" s="64"/>
      <c r="QFK10" s="64"/>
      <c r="QFT10" s="64"/>
      <c r="QFY10" s="215"/>
      <c r="QFZ10" s="64"/>
      <c r="QGA10" s="64"/>
      <c r="QGJ10" s="64"/>
      <c r="QGO10" s="215"/>
      <c r="QGP10" s="64"/>
      <c r="QGQ10" s="64"/>
      <c r="QGZ10" s="64"/>
      <c r="QHE10" s="215"/>
      <c r="QHF10" s="64"/>
      <c r="QHG10" s="64"/>
      <c r="QHP10" s="64"/>
      <c r="QHU10" s="215"/>
      <c r="QHV10" s="64"/>
      <c r="QHW10" s="64"/>
      <c r="QIF10" s="64"/>
      <c r="QIK10" s="215"/>
      <c r="QIL10" s="64"/>
      <c r="QIM10" s="64"/>
      <c r="QIV10" s="64"/>
      <c r="QJA10" s="215"/>
      <c r="QJB10" s="64"/>
      <c r="QJC10" s="64"/>
      <c r="QJL10" s="64"/>
      <c r="QJQ10" s="215"/>
      <c r="QJR10" s="64"/>
      <c r="QJS10" s="64"/>
      <c r="QKB10" s="64"/>
      <c r="QKG10" s="215"/>
      <c r="QKH10" s="64"/>
      <c r="QKI10" s="64"/>
      <c r="QKR10" s="64"/>
      <c r="QKW10" s="215"/>
      <c r="QKX10" s="64"/>
      <c r="QKY10" s="64"/>
      <c r="QLH10" s="64"/>
      <c r="QLM10" s="215"/>
      <c r="QLN10" s="64"/>
      <c r="QLO10" s="64"/>
      <c r="QLX10" s="64"/>
      <c r="QMC10" s="215"/>
      <c r="QMD10" s="64"/>
      <c r="QME10" s="64"/>
      <c r="QMN10" s="64"/>
      <c r="QMS10" s="215"/>
      <c r="QMT10" s="64"/>
      <c r="QMU10" s="64"/>
      <c r="QND10" s="64"/>
      <c r="QNI10" s="215"/>
      <c r="QNJ10" s="64"/>
      <c r="QNK10" s="64"/>
      <c r="QNT10" s="64"/>
      <c r="QNY10" s="215"/>
      <c r="QNZ10" s="64"/>
      <c r="QOA10" s="64"/>
      <c r="QOJ10" s="64"/>
      <c r="QOO10" s="215"/>
      <c r="QOP10" s="64"/>
      <c r="QOQ10" s="64"/>
      <c r="QOZ10" s="64"/>
      <c r="QPE10" s="215"/>
      <c r="QPF10" s="64"/>
      <c r="QPG10" s="64"/>
      <c r="QPP10" s="64"/>
      <c r="QPU10" s="215"/>
      <c r="QPV10" s="64"/>
      <c r="QPW10" s="64"/>
      <c r="QQF10" s="64"/>
      <c r="QQK10" s="215"/>
      <c r="QQL10" s="64"/>
      <c r="QQM10" s="64"/>
      <c r="QQV10" s="64"/>
      <c r="QRA10" s="215"/>
      <c r="QRB10" s="64"/>
      <c r="QRC10" s="64"/>
      <c r="QRL10" s="64"/>
      <c r="QRQ10" s="215"/>
      <c r="QRR10" s="64"/>
      <c r="QRS10" s="64"/>
      <c r="QSB10" s="64"/>
      <c r="QSG10" s="215"/>
      <c r="QSH10" s="64"/>
      <c r="QSI10" s="64"/>
      <c r="QSR10" s="64"/>
      <c r="QSW10" s="215"/>
      <c r="QSX10" s="64"/>
      <c r="QSY10" s="64"/>
      <c r="QTH10" s="64"/>
      <c r="QTM10" s="215"/>
      <c r="QTN10" s="64"/>
      <c r="QTO10" s="64"/>
      <c r="QTX10" s="64"/>
      <c r="QUC10" s="215"/>
      <c r="QUD10" s="64"/>
      <c r="QUE10" s="64"/>
      <c r="QUN10" s="64"/>
      <c r="QUS10" s="215"/>
      <c r="QUT10" s="64"/>
      <c r="QUU10" s="64"/>
      <c r="QVD10" s="64"/>
      <c r="QVI10" s="215"/>
      <c r="QVJ10" s="64"/>
      <c r="QVK10" s="64"/>
      <c r="QVT10" s="64"/>
      <c r="QVY10" s="215"/>
      <c r="QVZ10" s="64"/>
      <c r="QWA10" s="64"/>
      <c r="QWJ10" s="64"/>
      <c r="QWO10" s="215"/>
      <c r="QWP10" s="64"/>
      <c r="QWQ10" s="64"/>
      <c r="QWZ10" s="64"/>
      <c r="QXE10" s="215"/>
      <c r="QXF10" s="64"/>
      <c r="QXG10" s="64"/>
      <c r="QXP10" s="64"/>
      <c r="QXU10" s="215"/>
      <c r="QXV10" s="64"/>
      <c r="QXW10" s="64"/>
      <c r="QYF10" s="64"/>
      <c r="QYK10" s="215"/>
      <c r="QYL10" s="64"/>
      <c r="QYM10" s="64"/>
      <c r="QYV10" s="64"/>
      <c r="QZA10" s="215"/>
      <c r="QZB10" s="64"/>
      <c r="QZC10" s="64"/>
      <c r="QZL10" s="64"/>
      <c r="QZQ10" s="215"/>
      <c r="QZR10" s="64"/>
      <c r="QZS10" s="64"/>
      <c r="RAB10" s="64"/>
      <c r="RAG10" s="215"/>
      <c r="RAH10" s="64"/>
      <c r="RAI10" s="64"/>
      <c r="RAR10" s="64"/>
      <c r="RAW10" s="215"/>
      <c r="RAX10" s="64"/>
      <c r="RAY10" s="64"/>
      <c r="RBH10" s="64"/>
      <c r="RBM10" s="215"/>
      <c r="RBN10" s="64"/>
      <c r="RBO10" s="64"/>
      <c r="RBX10" s="64"/>
      <c r="RCC10" s="215"/>
      <c r="RCD10" s="64"/>
      <c r="RCE10" s="64"/>
      <c r="RCN10" s="64"/>
      <c r="RCS10" s="215"/>
      <c r="RCT10" s="64"/>
      <c r="RCU10" s="64"/>
      <c r="RDD10" s="64"/>
      <c r="RDI10" s="215"/>
      <c r="RDJ10" s="64"/>
      <c r="RDK10" s="64"/>
      <c r="RDT10" s="64"/>
      <c r="RDY10" s="215"/>
      <c r="RDZ10" s="64"/>
      <c r="REA10" s="64"/>
      <c r="REJ10" s="64"/>
      <c r="REO10" s="215"/>
      <c r="REP10" s="64"/>
      <c r="REQ10" s="64"/>
      <c r="REZ10" s="64"/>
      <c r="RFE10" s="215"/>
      <c r="RFF10" s="64"/>
      <c r="RFG10" s="64"/>
      <c r="RFP10" s="64"/>
      <c r="RFU10" s="215"/>
      <c r="RFV10" s="64"/>
      <c r="RFW10" s="64"/>
      <c r="RGF10" s="64"/>
      <c r="RGK10" s="215"/>
      <c r="RGL10" s="64"/>
      <c r="RGM10" s="64"/>
      <c r="RGV10" s="64"/>
      <c r="RHA10" s="215"/>
      <c r="RHB10" s="64"/>
      <c r="RHC10" s="64"/>
      <c r="RHL10" s="64"/>
      <c r="RHQ10" s="215"/>
      <c r="RHR10" s="64"/>
      <c r="RHS10" s="64"/>
      <c r="RIB10" s="64"/>
      <c r="RIG10" s="215"/>
      <c r="RIH10" s="64"/>
      <c r="RII10" s="64"/>
      <c r="RIR10" s="64"/>
      <c r="RIW10" s="215"/>
      <c r="RIX10" s="64"/>
      <c r="RIY10" s="64"/>
      <c r="RJH10" s="64"/>
      <c r="RJM10" s="215"/>
      <c r="RJN10" s="64"/>
      <c r="RJO10" s="64"/>
      <c r="RJX10" s="64"/>
      <c r="RKC10" s="215"/>
      <c r="RKD10" s="64"/>
      <c r="RKE10" s="64"/>
      <c r="RKN10" s="64"/>
      <c r="RKS10" s="215"/>
      <c r="RKT10" s="64"/>
      <c r="RKU10" s="64"/>
      <c r="RLD10" s="64"/>
      <c r="RLI10" s="215"/>
      <c r="RLJ10" s="64"/>
      <c r="RLK10" s="64"/>
      <c r="RLT10" s="64"/>
      <c r="RLY10" s="215"/>
      <c r="RLZ10" s="64"/>
      <c r="RMA10" s="64"/>
      <c r="RMJ10" s="64"/>
      <c r="RMO10" s="215"/>
      <c r="RMP10" s="64"/>
      <c r="RMQ10" s="64"/>
      <c r="RMZ10" s="64"/>
      <c r="RNE10" s="215"/>
      <c r="RNF10" s="64"/>
      <c r="RNG10" s="64"/>
      <c r="RNP10" s="64"/>
      <c r="RNU10" s="215"/>
      <c r="RNV10" s="64"/>
      <c r="RNW10" s="64"/>
      <c r="ROF10" s="64"/>
      <c r="ROK10" s="215"/>
      <c r="ROL10" s="64"/>
      <c r="ROM10" s="64"/>
      <c r="ROV10" s="64"/>
      <c r="RPA10" s="215"/>
      <c r="RPB10" s="64"/>
      <c r="RPC10" s="64"/>
      <c r="RPL10" s="64"/>
      <c r="RPQ10" s="215"/>
      <c r="RPR10" s="64"/>
      <c r="RPS10" s="64"/>
      <c r="RQB10" s="64"/>
      <c r="RQG10" s="215"/>
      <c r="RQH10" s="64"/>
      <c r="RQI10" s="64"/>
      <c r="RQR10" s="64"/>
      <c r="RQW10" s="215"/>
      <c r="RQX10" s="64"/>
      <c r="RQY10" s="64"/>
      <c r="RRH10" s="64"/>
      <c r="RRM10" s="215"/>
      <c r="RRN10" s="64"/>
      <c r="RRO10" s="64"/>
      <c r="RRX10" s="64"/>
      <c r="RSC10" s="215"/>
      <c r="RSD10" s="64"/>
      <c r="RSE10" s="64"/>
      <c r="RSN10" s="64"/>
      <c r="RSS10" s="215"/>
      <c r="RST10" s="64"/>
      <c r="RSU10" s="64"/>
      <c r="RTD10" s="64"/>
      <c r="RTI10" s="215"/>
      <c r="RTJ10" s="64"/>
      <c r="RTK10" s="64"/>
      <c r="RTT10" s="64"/>
      <c r="RTY10" s="215"/>
      <c r="RTZ10" s="64"/>
      <c r="RUA10" s="64"/>
      <c r="RUJ10" s="64"/>
      <c r="RUO10" s="215"/>
      <c r="RUP10" s="64"/>
      <c r="RUQ10" s="64"/>
      <c r="RUZ10" s="64"/>
      <c r="RVE10" s="215"/>
      <c r="RVF10" s="64"/>
      <c r="RVG10" s="64"/>
      <c r="RVP10" s="64"/>
      <c r="RVU10" s="215"/>
      <c r="RVV10" s="64"/>
      <c r="RVW10" s="64"/>
      <c r="RWF10" s="64"/>
      <c r="RWK10" s="215"/>
      <c r="RWL10" s="64"/>
      <c r="RWM10" s="64"/>
      <c r="RWV10" s="64"/>
      <c r="RXA10" s="215"/>
      <c r="RXB10" s="64"/>
      <c r="RXC10" s="64"/>
      <c r="RXL10" s="64"/>
      <c r="RXQ10" s="215"/>
      <c r="RXR10" s="64"/>
      <c r="RXS10" s="64"/>
      <c r="RYB10" s="64"/>
      <c r="RYG10" s="215"/>
      <c r="RYH10" s="64"/>
      <c r="RYI10" s="64"/>
      <c r="RYR10" s="64"/>
      <c r="RYW10" s="215"/>
      <c r="RYX10" s="64"/>
      <c r="RYY10" s="64"/>
      <c r="RZH10" s="64"/>
      <c r="RZM10" s="215"/>
      <c r="RZN10" s="64"/>
      <c r="RZO10" s="64"/>
      <c r="RZX10" s="64"/>
      <c r="SAC10" s="215"/>
      <c r="SAD10" s="64"/>
      <c r="SAE10" s="64"/>
      <c r="SAN10" s="64"/>
      <c r="SAS10" s="215"/>
      <c r="SAT10" s="64"/>
      <c r="SAU10" s="64"/>
      <c r="SBD10" s="64"/>
      <c r="SBI10" s="215"/>
      <c r="SBJ10" s="64"/>
      <c r="SBK10" s="64"/>
      <c r="SBT10" s="64"/>
      <c r="SBY10" s="215"/>
      <c r="SBZ10" s="64"/>
      <c r="SCA10" s="64"/>
      <c r="SCJ10" s="64"/>
      <c r="SCO10" s="215"/>
      <c r="SCP10" s="64"/>
      <c r="SCQ10" s="64"/>
      <c r="SCZ10" s="64"/>
      <c r="SDE10" s="215"/>
      <c r="SDF10" s="64"/>
      <c r="SDG10" s="64"/>
      <c r="SDP10" s="64"/>
      <c r="SDU10" s="215"/>
      <c r="SDV10" s="64"/>
      <c r="SDW10" s="64"/>
      <c r="SEF10" s="64"/>
      <c r="SEK10" s="215"/>
      <c r="SEL10" s="64"/>
      <c r="SEM10" s="64"/>
      <c r="SEV10" s="64"/>
      <c r="SFA10" s="215"/>
      <c r="SFB10" s="64"/>
      <c r="SFC10" s="64"/>
      <c r="SFL10" s="64"/>
      <c r="SFQ10" s="215"/>
      <c r="SFR10" s="64"/>
      <c r="SFS10" s="64"/>
      <c r="SGB10" s="64"/>
      <c r="SGG10" s="215"/>
      <c r="SGH10" s="64"/>
      <c r="SGI10" s="64"/>
      <c r="SGR10" s="64"/>
      <c r="SGW10" s="215"/>
      <c r="SGX10" s="64"/>
      <c r="SGY10" s="64"/>
      <c r="SHH10" s="64"/>
      <c r="SHM10" s="215"/>
      <c r="SHN10" s="64"/>
      <c r="SHO10" s="64"/>
      <c r="SHX10" s="64"/>
      <c r="SIC10" s="215"/>
      <c r="SID10" s="64"/>
      <c r="SIE10" s="64"/>
      <c r="SIN10" s="64"/>
      <c r="SIS10" s="215"/>
      <c r="SIT10" s="64"/>
      <c r="SIU10" s="64"/>
      <c r="SJD10" s="64"/>
      <c r="SJI10" s="215"/>
      <c r="SJJ10" s="64"/>
      <c r="SJK10" s="64"/>
      <c r="SJT10" s="64"/>
      <c r="SJY10" s="215"/>
      <c r="SJZ10" s="64"/>
      <c r="SKA10" s="64"/>
      <c r="SKJ10" s="64"/>
      <c r="SKO10" s="215"/>
      <c r="SKP10" s="64"/>
      <c r="SKQ10" s="64"/>
      <c r="SKZ10" s="64"/>
      <c r="SLE10" s="215"/>
      <c r="SLF10" s="64"/>
      <c r="SLG10" s="64"/>
      <c r="SLP10" s="64"/>
      <c r="SLU10" s="215"/>
      <c r="SLV10" s="64"/>
      <c r="SLW10" s="64"/>
      <c r="SMF10" s="64"/>
      <c r="SMK10" s="215"/>
      <c r="SML10" s="64"/>
      <c r="SMM10" s="64"/>
      <c r="SMV10" s="64"/>
      <c r="SNA10" s="215"/>
      <c r="SNB10" s="64"/>
      <c r="SNC10" s="64"/>
      <c r="SNL10" s="64"/>
      <c r="SNQ10" s="215"/>
      <c r="SNR10" s="64"/>
      <c r="SNS10" s="64"/>
      <c r="SOB10" s="64"/>
      <c r="SOG10" s="215"/>
      <c r="SOH10" s="64"/>
      <c r="SOI10" s="64"/>
      <c r="SOR10" s="64"/>
      <c r="SOW10" s="215"/>
      <c r="SOX10" s="64"/>
      <c r="SOY10" s="64"/>
      <c r="SPH10" s="64"/>
      <c r="SPM10" s="215"/>
      <c r="SPN10" s="64"/>
      <c r="SPO10" s="64"/>
      <c r="SPX10" s="64"/>
      <c r="SQC10" s="215"/>
      <c r="SQD10" s="64"/>
      <c r="SQE10" s="64"/>
      <c r="SQN10" s="64"/>
      <c r="SQS10" s="215"/>
      <c r="SQT10" s="64"/>
      <c r="SQU10" s="64"/>
      <c r="SRD10" s="64"/>
      <c r="SRI10" s="215"/>
      <c r="SRJ10" s="64"/>
      <c r="SRK10" s="64"/>
      <c r="SRT10" s="64"/>
      <c r="SRY10" s="215"/>
      <c r="SRZ10" s="64"/>
      <c r="SSA10" s="64"/>
      <c r="SSJ10" s="64"/>
      <c r="SSO10" s="215"/>
      <c r="SSP10" s="64"/>
      <c r="SSQ10" s="64"/>
      <c r="SSZ10" s="64"/>
      <c r="STE10" s="215"/>
      <c r="STF10" s="64"/>
      <c r="STG10" s="64"/>
      <c r="STP10" s="64"/>
      <c r="STU10" s="215"/>
      <c r="STV10" s="64"/>
      <c r="STW10" s="64"/>
      <c r="SUF10" s="64"/>
      <c r="SUK10" s="215"/>
      <c r="SUL10" s="64"/>
      <c r="SUM10" s="64"/>
      <c r="SUV10" s="64"/>
      <c r="SVA10" s="215"/>
      <c r="SVB10" s="64"/>
      <c r="SVC10" s="64"/>
      <c r="SVL10" s="64"/>
      <c r="SVQ10" s="215"/>
      <c r="SVR10" s="64"/>
      <c r="SVS10" s="64"/>
      <c r="SWB10" s="64"/>
      <c r="SWG10" s="215"/>
      <c r="SWH10" s="64"/>
      <c r="SWI10" s="64"/>
      <c r="SWR10" s="64"/>
      <c r="SWW10" s="215"/>
      <c r="SWX10" s="64"/>
      <c r="SWY10" s="64"/>
      <c r="SXH10" s="64"/>
      <c r="SXM10" s="215"/>
      <c r="SXN10" s="64"/>
      <c r="SXO10" s="64"/>
      <c r="SXX10" s="64"/>
      <c r="SYC10" s="215"/>
      <c r="SYD10" s="64"/>
      <c r="SYE10" s="64"/>
      <c r="SYN10" s="64"/>
      <c r="SYS10" s="215"/>
      <c r="SYT10" s="64"/>
      <c r="SYU10" s="64"/>
      <c r="SZD10" s="64"/>
      <c r="SZI10" s="215"/>
      <c r="SZJ10" s="64"/>
      <c r="SZK10" s="64"/>
      <c r="SZT10" s="64"/>
      <c r="SZY10" s="215"/>
      <c r="SZZ10" s="64"/>
      <c r="TAA10" s="64"/>
      <c r="TAJ10" s="64"/>
      <c r="TAO10" s="215"/>
      <c r="TAP10" s="64"/>
      <c r="TAQ10" s="64"/>
      <c r="TAZ10" s="64"/>
      <c r="TBE10" s="215"/>
      <c r="TBF10" s="64"/>
      <c r="TBG10" s="64"/>
      <c r="TBP10" s="64"/>
      <c r="TBU10" s="215"/>
      <c r="TBV10" s="64"/>
      <c r="TBW10" s="64"/>
      <c r="TCF10" s="64"/>
      <c r="TCK10" s="215"/>
      <c r="TCL10" s="64"/>
      <c r="TCM10" s="64"/>
      <c r="TCV10" s="64"/>
      <c r="TDA10" s="215"/>
      <c r="TDB10" s="64"/>
      <c r="TDC10" s="64"/>
      <c r="TDL10" s="64"/>
      <c r="TDQ10" s="215"/>
      <c r="TDR10" s="64"/>
      <c r="TDS10" s="64"/>
      <c r="TEB10" s="64"/>
      <c r="TEG10" s="215"/>
      <c r="TEH10" s="64"/>
      <c r="TEI10" s="64"/>
      <c r="TER10" s="64"/>
      <c r="TEW10" s="215"/>
      <c r="TEX10" s="64"/>
      <c r="TEY10" s="64"/>
      <c r="TFH10" s="64"/>
      <c r="TFM10" s="215"/>
      <c r="TFN10" s="64"/>
      <c r="TFO10" s="64"/>
      <c r="TFX10" s="64"/>
      <c r="TGC10" s="215"/>
      <c r="TGD10" s="64"/>
      <c r="TGE10" s="64"/>
      <c r="TGN10" s="64"/>
      <c r="TGS10" s="215"/>
      <c r="TGT10" s="64"/>
      <c r="TGU10" s="64"/>
      <c r="THD10" s="64"/>
      <c r="THI10" s="215"/>
      <c r="THJ10" s="64"/>
      <c r="THK10" s="64"/>
      <c r="THT10" s="64"/>
      <c r="THY10" s="215"/>
      <c r="THZ10" s="64"/>
      <c r="TIA10" s="64"/>
      <c r="TIJ10" s="64"/>
      <c r="TIO10" s="215"/>
      <c r="TIP10" s="64"/>
      <c r="TIQ10" s="64"/>
      <c r="TIZ10" s="64"/>
      <c r="TJE10" s="215"/>
      <c r="TJF10" s="64"/>
      <c r="TJG10" s="64"/>
      <c r="TJP10" s="64"/>
      <c r="TJU10" s="215"/>
      <c r="TJV10" s="64"/>
      <c r="TJW10" s="64"/>
      <c r="TKF10" s="64"/>
      <c r="TKK10" s="215"/>
      <c r="TKL10" s="64"/>
      <c r="TKM10" s="64"/>
      <c r="TKV10" s="64"/>
      <c r="TLA10" s="215"/>
      <c r="TLB10" s="64"/>
      <c r="TLC10" s="64"/>
      <c r="TLL10" s="64"/>
      <c r="TLQ10" s="215"/>
      <c r="TLR10" s="64"/>
      <c r="TLS10" s="64"/>
      <c r="TMB10" s="64"/>
      <c r="TMG10" s="215"/>
      <c r="TMH10" s="64"/>
      <c r="TMI10" s="64"/>
      <c r="TMR10" s="64"/>
      <c r="TMW10" s="215"/>
      <c r="TMX10" s="64"/>
      <c r="TMY10" s="64"/>
      <c r="TNH10" s="64"/>
      <c r="TNM10" s="215"/>
      <c r="TNN10" s="64"/>
      <c r="TNO10" s="64"/>
      <c r="TNX10" s="64"/>
      <c r="TOC10" s="215"/>
      <c r="TOD10" s="64"/>
      <c r="TOE10" s="64"/>
      <c r="TON10" s="64"/>
      <c r="TOS10" s="215"/>
      <c r="TOT10" s="64"/>
      <c r="TOU10" s="64"/>
      <c r="TPD10" s="64"/>
      <c r="TPI10" s="215"/>
      <c r="TPJ10" s="64"/>
      <c r="TPK10" s="64"/>
      <c r="TPT10" s="64"/>
      <c r="TPY10" s="215"/>
      <c r="TPZ10" s="64"/>
      <c r="TQA10" s="64"/>
      <c r="TQJ10" s="64"/>
      <c r="TQO10" s="215"/>
      <c r="TQP10" s="64"/>
      <c r="TQQ10" s="64"/>
      <c r="TQZ10" s="64"/>
      <c r="TRE10" s="215"/>
      <c r="TRF10" s="64"/>
      <c r="TRG10" s="64"/>
      <c r="TRP10" s="64"/>
      <c r="TRU10" s="215"/>
      <c r="TRV10" s="64"/>
      <c r="TRW10" s="64"/>
      <c r="TSF10" s="64"/>
      <c r="TSK10" s="215"/>
      <c r="TSL10" s="64"/>
      <c r="TSM10" s="64"/>
      <c r="TSV10" s="64"/>
      <c r="TTA10" s="215"/>
      <c r="TTB10" s="64"/>
      <c r="TTC10" s="64"/>
      <c r="TTL10" s="64"/>
      <c r="TTQ10" s="215"/>
      <c r="TTR10" s="64"/>
      <c r="TTS10" s="64"/>
      <c r="TUB10" s="64"/>
      <c r="TUG10" s="215"/>
      <c r="TUH10" s="64"/>
      <c r="TUI10" s="64"/>
      <c r="TUR10" s="64"/>
      <c r="TUW10" s="215"/>
      <c r="TUX10" s="64"/>
      <c r="TUY10" s="64"/>
      <c r="TVH10" s="64"/>
      <c r="TVM10" s="215"/>
      <c r="TVN10" s="64"/>
      <c r="TVO10" s="64"/>
      <c r="TVX10" s="64"/>
      <c r="TWC10" s="215"/>
      <c r="TWD10" s="64"/>
      <c r="TWE10" s="64"/>
      <c r="TWN10" s="64"/>
      <c r="TWS10" s="215"/>
      <c r="TWT10" s="64"/>
      <c r="TWU10" s="64"/>
      <c r="TXD10" s="64"/>
      <c r="TXI10" s="215"/>
      <c r="TXJ10" s="64"/>
      <c r="TXK10" s="64"/>
      <c r="TXT10" s="64"/>
      <c r="TXY10" s="215"/>
      <c r="TXZ10" s="64"/>
      <c r="TYA10" s="64"/>
      <c r="TYJ10" s="64"/>
      <c r="TYO10" s="215"/>
      <c r="TYP10" s="64"/>
      <c r="TYQ10" s="64"/>
      <c r="TYZ10" s="64"/>
      <c r="TZE10" s="215"/>
      <c r="TZF10" s="64"/>
      <c r="TZG10" s="64"/>
      <c r="TZP10" s="64"/>
      <c r="TZU10" s="215"/>
      <c r="TZV10" s="64"/>
      <c r="TZW10" s="64"/>
      <c r="UAF10" s="64"/>
      <c r="UAK10" s="215"/>
      <c r="UAL10" s="64"/>
      <c r="UAM10" s="64"/>
      <c r="UAV10" s="64"/>
      <c r="UBA10" s="215"/>
      <c r="UBB10" s="64"/>
      <c r="UBC10" s="64"/>
      <c r="UBL10" s="64"/>
      <c r="UBQ10" s="215"/>
      <c r="UBR10" s="64"/>
      <c r="UBS10" s="64"/>
      <c r="UCB10" s="64"/>
      <c r="UCG10" s="215"/>
      <c r="UCH10" s="64"/>
      <c r="UCI10" s="64"/>
      <c r="UCR10" s="64"/>
      <c r="UCW10" s="215"/>
      <c r="UCX10" s="64"/>
      <c r="UCY10" s="64"/>
      <c r="UDH10" s="64"/>
      <c r="UDM10" s="215"/>
      <c r="UDN10" s="64"/>
      <c r="UDO10" s="64"/>
      <c r="UDX10" s="64"/>
      <c r="UEC10" s="215"/>
      <c r="UED10" s="64"/>
      <c r="UEE10" s="64"/>
      <c r="UEN10" s="64"/>
      <c r="UES10" s="215"/>
      <c r="UET10" s="64"/>
      <c r="UEU10" s="64"/>
      <c r="UFD10" s="64"/>
      <c r="UFI10" s="215"/>
      <c r="UFJ10" s="64"/>
      <c r="UFK10" s="64"/>
      <c r="UFT10" s="64"/>
      <c r="UFY10" s="215"/>
      <c r="UFZ10" s="64"/>
      <c r="UGA10" s="64"/>
      <c r="UGJ10" s="64"/>
      <c r="UGO10" s="215"/>
      <c r="UGP10" s="64"/>
      <c r="UGQ10" s="64"/>
      <c r="UGZ10" s="64"/>
      <c r="UHE10" s="215"/>
      <c r="UHF10" s="64"/>
      <c r="UHG10" s="64"/>
      <c r="UHP10" s="64"/>
      <c r="UHU10" s="215"/>
      <c r="UHV10" s="64"/>
      <c r="UHW10" s="64"/>
      <c r="UIF10" s="64"/>
      <c r="UIK10" s="215"/>
      <c r="UIL10" s="64"/>
      <c r="UIM10" s="64"/>
      <c r="UIV10" s="64"/>
      <c r="UJA10" s="215"/>
      <c r="UJB10" s="64"/>
      <c r="UJC10" s="64"/>
      <c r="UJL10" s="64"/>
      <c r="UJQ10" s="215"/>
      <c r="UJR10" s="64"/>
      <c r="UJS10" s="64"/>
      <c r="UKB10" s="64"/>
      <c r="UKG10" s="215"/>
      <c r="UKH10" s="64"/>
      <c r="UKI10" s="64"/>
      <c r="UKR10" s="64"/>
      <c r="UKW10" s="215"/>
      <c r="UKX10" s="64"/>
      <c r="UKY10" s="64"/>
      <c r="ULH10" s="64"/>
      <c r="ULM10" s="215"/>
      <c r="ULN10" s="64"/>
      <c r="ULO10" s="64"/>
      <c r="ULX10" s="64"/>
      <c r="UMC10" s="215"/>
      <c r="UMD10" s="64"/>
      <c r="UME10" s="64"/>
      <c r="UMN10" s="64"/>
      <c r="UMS10" s="215"/>
      <c r="UMT10" s="64"/>
      <c r="UMU10" s="64"/>
      <c r="UND10" s="64"/>
      <c r="UNI10" s="215"/>
      <c r="UNJ10" s="64"/>
      <c r="UNK10" s="64"/>
      <c r="UNT10" s="64"/>
      <c r="UNY10" s="215"/>
      <c r="UNZ10" s="64"/>
      <c r="UOA10" s="64"/>
      <c r="UOJ10" s="64"/>
      <c r="UOO10" s="215"/>
      <c r="UOP10" s="64"/>
      <c r="UOQ10" s="64"/>
      <c r="UOZ10" s="64"/>
      <c r="UPE10" s="215"/>
      <c r="UPF10" s="64"/>
      <c r="UPG10" s="64"/>
      <c r="UPP10" s="64"/>
      <c r="UPU10" s="215"/>
      <c r="UPV10" s="64"/>
      <c r="UPW10" s="64"/>
      <c r="UQF10" s="64"/>
      <c r="UQK10" s="215"/>
      <c r="UQL10" s="64"/>
      <c r="UQM10" s="64"/>
      <c r="UQV10" s="64"/>
      <c r="URA10" s="215"/>
      <c r="URB10" s="64"/>
      <c r="URC10" s="64"/>
      <c r="URL10" s="64"/>
      <c r="URQ10" s="215"/>
      <c r="URR10" s="64"/>
      <c r="URS10" s="64"/>
      <c r="USB10" s="64"/>
      <c r="USG10" s="215"/>
      <c r="USH10" s="64"/>
      <c r="USI10" s="64"/>
      <c r="USR10" s="64"/>
      <c r="USW10" s="215"/>
      <c r="USX10" s="64"/>
      <c r="USY10" s="64"/>
      <c r="UTH10" s="64"/>
      <c r="UTM10" s="215"/>
      <c r="UTN10" s="64"/>
      <c r="UTO10" s="64"/>
      <c r="UTX10" s="64"/>
      <c r="UUC10" s="215"/>
      <c r="UUD10" s="64"/>
      <c r="UUE10" s="64"/>
      <c r="UUN10" s="64"/>
      <c r="UUS10" s="215"/>
      <c r="UUT10" s="64"/>
      <c r="UUU10" s="64"/>
      <c r="UVD10" s="64"/>
      <c r="UVI10" s="215"/>
      <c r="UVJ10" s="64"/>
      <c r="UVK10" s="64"/>
      <c r="UVT10" s="64"/>
      <c r="UVY10" s="215"/>
      <c r="UVZ10" s="64"/>
      <c r="UWA10" s="64"/>
      <c r="UWJ10" s="64"/>
      <c r="UWO10" s="215"/>
      <c r="UWP10" s="64"/>
      <c r="UWQ10" s="64"/>
      <c r="UWZ10" s="64"/>
      <c r="UXE10" s="215"/>
      <c r="UXF10" s="64"/>
      <c r="UXG10" s="64"/>
      <c r="UXP10" s="64"/>
      <c r="UXU10" s="215"/>
      <c r="UXV10" s="64"/>
      <c r="UXW10" s="64"/>
      <c r="UYF10" s="64"/>
      <c r="UYK10" s="215"/>
      <c r="UYL10" s="64"/>
      <c r="UYM10" s="64"/>
      <c r="UYV10" s="64"/>
      <c r="UZA10" s="215"/>
      <c r="UZB10" s="64"/>
      <c r="UZC10" s="64"/>
      <c r="UZL10" s="64"/>
      <c r="UZQ10" s="215"/>
      <c r="UZR10" s="64"/>
      <c r="UZS10" s="64"/>
      <c r="VAB10" s="64"/>
      <c r="VAG10" s="215"/>
      <c r="VAH10" s="64"/>
      <c r="VAI10" s="64"/>
      <c r="VAR10" s="64"/>
      <c r="VAW10" s="215"/>
      <c r="VAX10" s="64"/>
      <c r="VAY10" s="64"/>
      <c r="VBH10" s="64"/>
      <c r="VBM10" s="215"/>
      <c r="VBN10" s="64"/>
      <c r="VBO10" s="64"/>
      <c r="VBX10" s="64"/>
      <c r="VCC10" s="215"/>
      <c r="VCD10" s="64"/>
      <c r="VCE10" s="64"/>
      <c r="VCN10" s="64"/>
      <c r="VCS10" s="215"/>
      <c r="VCT10" s="64"/>
      <c r="VCU10" s="64"/>
      <c r="VDD10" s="64"/>
      <c r="VDI10" s="215"/>
      <c r="VDJ10" s="64"/>
      <c r="VDK10" s="64"/>
      <c r="VDT10" s="64"/>
      <c r="VDY10" s="215"/>
      <c r="VDZ10" s="64"/>
      <c r="VEA10" s="64"/>
      <c r="VEJ10" s="64"/>
      <c r="VEO10" s="215"/>
      <c r="VEP10" s="64"/>
      <c r="VEQ10" s="64"/>
      <c r="VEZ10" s="64"/>
      <c r="VFE10" s="215"/>
      <c r="VFF10" s="64"/>
      <c r="VFG10" s="64"/>
      <c r="VFP10" s="64"/>
      <c r="VFU10" s="215"/>
      <c r="VFV10" s="64"/>
      <c r="VFW10" s="64"/>
      <c r="VGF10" s="64"/>
      <c r="VGK10" s="215"/>
      <c r="VGL10" s="64"/>
      <c r="VGM10" s="64"/>
      <c r="VGV10" s="64"/>
      <c r="VHA10" s="215"/>
      <c r="VHB10" s="64"/>
      <c r="VHC10" s="64"/>
      <c r="VHL10" s="64"/>
      <c r="VHQ10" s="215"/>
      <c r="VHR10" s="64"/>
      <c r="VHS10" s="64"/>
      <c r="VIB10" s="64"/>
      <c r="VIG10" s="215"/>
      <c r="VIH10" s="64"/>
      <c r="VII10" s="64"/>
      <c r="VIR10" s="64"/>
      <c r="VIW10" s="215"/>
      <c r="VIX10" s="64"/>
      <c r="VIY10" s="64"/>
      <c r="VJH10" s="64"/>
      <c r="VJM10" s="215"/>
      <c r="VJN10" s="64"/>
      <c r="VJO10" s="64"/>
      <c r="VJX10" s="64"/>
      <c r="VKC10" s="215"/>
      <c r="VKD10" s="64"/>
      <c r="VKE10" s="64"/>
      <c r="VKN10" s="64"/>
      <c r="VKS10" s="215"/>
      <c r="VKT10" s="64"/>
      <c r="VKU10" s="64"/>
      <c r="VLD10" s="64"/>
      <c r="VLI10" s="215"/>
      <c r="VLJ10" s="64"/>
      <c r="VLK10" s="64"/>
      <c r="VLT10" s="64"/>
      <c r="VLY10" s="215"/>
      <c r="VLZ10" s="64"/>
      <c r="VMA10" s="64"/>
      <c r="VMJ10" s="64"/>
      <c r="VMO10" s="215"/>
      <c r="VMP10" s="64"/>
      <c r="VMQ10" s="64"/>
      <c r="VMZ10" s="64"/>
      <c r="VNE10" s="215"/>
      <c r="VNF10" s="64"/>
      <c r="VNG10" s="64"/>
      <c r="VNP10" s="64"/>
      <c r="VNU10" s="215"/>
      <c r="VNV10" s="64"/>
      <c r="VNW10" s="64"/>
      <c r="VOF10" s="64"/>
      <c r="VOK10" s="215"/>
      <c r="VOL10" s="64"/>
      <c r="VOM10" s="64"/>
      <c r="VOV10" s="64"/>
      <c r="VPA10" s="215"/>
      <c r="VPB10" s="64"/>
      <c r="VPC10" s="64"/>
      <c r="VPL10" s="64"/>
      <c r="VPQ10" s="215"/>
      <c r="VPR10" s="64"/>
      <c r="VPS10" s="64"/>
      <c r="VQB10" s="64"/>
      <c r="VQG10" s="215"/>
      <c r="VQH10" s="64"/>
      <c r="VQI10" s="64"/>
      <c r="VQR10" s="64"/>
      <c r="VQW10" s="215"/>
      <c r="VQX10" s="64"/>
      <c r="VQY10" s="64"/>
      <c r="VRH10" s="64"/>
      <c r="VRM10" s="215"/>
      <c r="VRN10" s="64"/>
      <c r="VRO10" s="64"/>
      <c r="VRX10" s="64"/>
      <c r="VSC10" s="215"/>
      <c r="VSD10" s="64"/>
      <c r="VSE10" s="64"/>
      <c r="VSN10" s="64"/>
      <c r="VSS10" s="215"/>
      <c r="VST10" s="64"/>
      <c r="VSU10" s="64"/>
      <c r="VTD10" s="64"/>
      <c r="VTI10" s="215"/>
      <c r="VTJ10" s="64"/>
      <c r="VTK10" s="64"/>
      <c r="VTT10" s="64"/>
      <c r="VTY10" s="215"/>
      <c r="VTZ10" s="64"/>
      <c r="VUA10" s="64"/>
      <c r="VUJ10" s="64"/>
      <c r="VUO10" s="215"/>
      <c r="VUP10" s="64"/>
      <c r="VUQ10" s="64"/>
      <c r="VUZ10" s="64"/>
      <c r="VVE10" s="215"/>
      <c r="VVF10" s="64"/>
      <c r="VVG10" s="64"/>
      <c r="VVP10" s="64"/>
      <c r="VVU10" s="215"/>
      <c r="VVV10" s="64"/>
      <c r="VVW10" s="64"/>
      <c r="VWF10" s="64"/>
      <c r="VWK10" s="215"/>
      <c r="VWL10" s="64"/>
      <c r="VWM10" s="64"/>
      <c r="VWV10" s="64"/>
      <c r="VXA10" s="215"/>
      <c r="VXB10" s="64"/>
      <c r="VXC10" s="64"/>
      <c r="VXL10" s="64"/>
      <c r="VXQ10" s="215"/>
      <c r="VXR10" s="64"/>
      <c r="VXS10" s="64"/>
      <c r="VYB10" s="64"/>
      <c r="VYG10" s="215"/>
      <c r="VYH10" s="64"/>
      <c r="VYI10" s="64"/>
      <c r="VYR10" s="64"/>
      <c r="VYW10" s="215"/>
      <c r="VYX10" s="64"/>
      <c r="VYY10" s="64"/>
      <c r="VZH10" s="64"/>
      <c r="VZM10" s="215"/>
      <c r="VZN10" s="64"/>
      <c r="VZO10" s="64"/>
      <c r="VZX10" s="64"/>
      <c r="WAC10" s="215"/>
      <c r="WAD10" s="64"/>
      <c r="WAE10" s="64"/>
      <c r="WAN10" s="64"/>
      <c r="WAS10" s="215"/>
      <c r="WAT10" s="64"/>
      <c r="WAU10" s="64"/>
      <c r="WBD10" s="64"/>
      <c r="WBI10" s="215"/>
      <c r="WBJ10" s="64"/>
      <c r="WBK10" s="64"/>
      <c r="WBT10" s="64"/>
      <c r="WBY10" s="215"/>
      <c r="WBZ10" s="64"/>
      <c r="WCA10" s="64"/>
      <c r="WCJ10" s="64"/>
      <c r="WCO10" s="215"/>
      <c r="WCP10" s="64"/>
      <c r="WCQ10" s="64"/>
      <c r="WCZ10" s="64"/>
      <c r="WDE10" s="215"/>
      <c r="WDF10" s="64"/>
      <c r="WDG10" s="64"/>
      <c r="WDP10" s="64"/>
      <c r="WDU10" s="215"/>
      <c r="WDV10" s="64"/>
      <c r="WDW10" s="64"/>
      <c r="WEF10" s="64"/>
      <c r="WEK10" s="215"/>
      <c r="WEL10" s="64"/>
      <c r="WEM10" s="64"/>
      <c r="WEV10" s="64"/>
      <c r="WFA10" s="215"/>
      <c r="WFB10" s="64"/>
      <c r="WFC10" s="64"/>
      <c r="WFL10" s="64"/>
      <c r="WFQ10" s="215"/>
      <c r="WFR10" s="64"/>
      <c r="WFS10" s="64"/>
      <c r="WGB10" s="64"/>
      <c r="WGG10" s="215"/>
      <c r="WGH10" s="64"/>
      <c r="WGI10" s="64"/>
      <c r="WGR10" s="64"/>
      <c r="WGW10" s="215"/>
      <c r="WGX10" s="64"/>
      <c r="WGY10" s="64"/>
      <c r="WHH10" s="64"/>
      <c r="WHM10" s="215"/>
      <c r="WHN10" s="64"/>
      <c r="WHO10" s="64"/>
      <c r="WHX10" s="64"/>
      <c r="WIC10" s="215"/>
      <c r="WID10" s="64"/>
      <c r="WIE10" s="64"/>
      <c r="WIN10" s="64"/>
      <c r="WIS10" s="215"/>
      <c r="WIT10" s="64"/>
      <c r="WIU10" s="64"/>
      <c r="WJD10" s="64"/>
      <c r="WJI10" s="215"/>
      <c r="WJJ10" s="64"/>
      <c r="WJK10" s="64"/>
      <c r="WJT10" s="64"/>
      <c r="WJY10" s="215"/>
      <c r="WJZ10" s="64"/>
      <c r="WKA10" s="64"/>
      <c r="WKJ10" s="64"/>
      <c r="WKO10" s="215"/>
      <c r="WKP10" s="64"/>
      <c r="WKQ10" s="64"/>
      <c r="WKZ10" s="64"/>
      <c r="WLE10" s="215"/>
      <c r="WLF10" s="64"/>
      <c r="WLG10" s="64"/>
      <c r="WLP10" s="64"/>
      <c r="WLU10" s="215"/>
      <c r="WLV10" s="64"/>
      <c r="WLW10" s="64"/>
      <c r="WMF10" s="64"/>
      <c r="WMK10" s="215"/>
      <c r="WML10" s="64"/>
      <c r="WMM10" s="64"/>
      <c r="WMV10" s="64"/>
      <c r="WNA10" s="215"/>
      <c r="WNB10" s="64"/>
      <c r="WNC10" s="64"/>
      <c r="WNL10" s="64"/>
      <c r="WNQ10" s="215"/>
      <c r="WNR10" s="64"/>
      <c r="WNS10" s="64"/>
      <c r="WOB10" s="64"/>
      <c r="WOG10" s="215"/>
      <c r="WOH10" s="64"/>
      <c r="WOI10" s="64"/>
      <c r="WOR10" s="64"/>
      <c r="WOW10" s="215"/>
      <c r="WOX10" s="64"/>
      <c r="WOY10" s="64"/>
      <c r="WPH10" s="64"/>
      <c r="WPM10" s="215"/>
      <c r="WPN10" s="64"/>
      <c r="WPO10" s="64"/>
      <c r="WPX10" s="64"/>
      <c r="WQC10" s="215"/>
      <c r="WQD10" s="64"/>
      <c r="WQE10" s="64"/>
      <c r="WQN10" s="64"/>
      <c r="WQS10" s="215"/>
      <c r="WQT10" s="64"/>
      <c r="WQU10" s="64"/>
      <c r="WRD10" s="64"/>
      <c r="WRI10" s="215"/>
      <c r="WRJ10" s="64"/>
      <c r="WRK10" s="64"/>
      <c r="WRT10" s="64"/>
      <c r="WRY10" s="215"/>
      <c r="WRZ10" s="64"/>
      <c r="WSA10" s="64"/>
      <c r="WSJ10" s="64"/>
      <c r="WSO10" s="215"/>
      <c r="WSP10" s="64"/>
      <c r="WSQ10" s="64"/>
      <c r="WSZ10" s="64"/>
      <c r="WTE10" s="215"/>
      <c r="WTF10" s="64"/>
      <c r="WTG10" s="64"/>
      <c r="WTP10" s="64"/>
      <c r="WTU10" s="215"/>
      <c r="WTV10" s="64"/>
      <c r="WTW10" s="64"/>
      <c r="WUF10" s="64"/>
      <c r="WUK10" s="215"/>
      <c r="WUL10" s="64"/>
      <c r="WUM10" s="64"/>
      <c r="WUV10" s="64"/>
      <c r="WVA10" s="215"/>
      <c r="WVB10" s="64"/>
      <c r="WVC10" s="64"/>
      <c r="WVL10" s="64"/>
      <c r="WVQ10" s="215"/>
      <c r="WVR10" s="64"/>
      <c r="WVS10" s="64"/>
      <c r="WWB10" s="64"/>
      <c r="WWG10" s="215"/>
      <c r="WWH10" s="64"/>
      <c r="WWI10" s="64"/>
      <c r="WWR10" s="64"/>
      <c r="WWW10" s="215"/>
      <c r="WWX10" s="64"/>
      <c r="WWY10" s="64"/>
      <c r="WXH10" s="64"/>
      <c r="WXM10" s="215"/>
      <c r="WXN10" s="64"/>
      <c r="WXO10" s="64"/>
      <c r="WXX10" s="64"/>
      <c r="WYC10" s="215"/>
      <c r="WYD10" s="64"/>
      <c r="WYE10" s="64"/>
      <c r="WYN10" s="64"/>
      <c r="WYS10" s="215"/>
      <c r="WYT10" s="64"/>
      <c r="WYU10" s="64"/>
      <c r="WZD10" s="64"/>
      <c r="WZI10" s="215"/>
      <c r="WZJ10" s="64"/>
      <c r="WZK10" s="64"/>
      <c r="WZT10" s="64"/>
      <c r="WZY10" s="215"/>
      <c r="WZZ10" s="64"/>
      <c r="XAA10" s="64"/>
      <c r="XAJ10" s="64"/>
      <c r="XAO10" s="215"/>
      <c r="XAP10" s="64"/>
      <c r="XAQ10" s="64"/>
      <c r="XAZ10" s="64"/>
      <c r="XBE10" s="215"/>
      <c r="XBF10" s="64"/>
      <c r="XBG10" s="64"/>
      <c r="XBP10" s="64"/>
      <c r="XBU10" s="215"/>
      <c r="XBV10" s="64"/>
      <c r="XBW10" s="64"/>
      <c r="XCF10" s="64"/>
      <c r="XCK10" s="215"/>
      <c r="XCL10" s="64"/>
      <c r="XCM10" s="64"/>
      <c r="XCV10" s="64"/>
      <c r="XDA10" s="215"/>
      <c r="XDB10" s="64"/>
      <c r="XDC10" s="64"/>
      <c r="XDL10" s="64"/>
      <c r="XDQ10" s="215"/>
      <c r="XDR10" s="64"/>
      <c r="XDS10" s="64"/>
      <c r="XEB10" s="64"/>
      <c r="XEG10" s="215"/>
      <c r="XEH10" s="64"/>
      <c r="XEI10" s="64"/>
      <c r="XER10" s="64"/>
    </row>
    <row r="11" spans="1:1019 1028:2043 2052:3067 3076:4091 4100:5115 5124:6139 6148:7163 7172:8187 8196:9211 9220:10235 10244:11259 11268:12283 12292:13307 13316:14331 14340:15355 15364:16372" ht="31.5" x14ac:dyDescent="0.2">
      <c r="A11" s="215"/>
      <c r="B11" s="67" t="s">
        <v>917</v>
      </c>
      <c r="C11" s="68">
        <v>0</v>
      </c>
      <c r="D11" s="68">
        <v>0</v>
      </c>
      <c r="E11" s="69">
        <v>5.104947E-2</v>
      </c>
      <c r="F11" s="70" t="s">
        <v>364</v>
      </c>
      <c r="G11" s="71">
        <v>0.96</v>
      </c>
      <c r="H11" s="72">
        <v>1</v>
      </c>
      <c r="I11" s="63"/>
      <c r="J11" s="63"/>
      <c r="K11" s="64"/>
      <c r="T11" s="64"/>
      <c r="Y11" s="215"/>
      <c r="Z11" s="64"/>
      <c r="AA11" s="64"/>
      <c r="AJ11" s="64"/>
      <c r="AO11" s="215"/>
      <c r="AP11" s="64"/>
      <c r="AQ11" s="64"/>
      <c r="AZ11" s="64"/>
      <c r="BE11" s="215"/>
      <c r="BF11" s="64"/>
      <c r="BG11" s="64"/>
      <c r="BP11" s="64"/>
      <c r="BU11" s="215"/>
      <c r="BV11" s="64"/>
      <c r="BW11" s="64"/>
      <c r="CF11" s="64"/>
      <c r="CK11" s="215"/>
      <c r="CL11" s="64"/>
      <c r="CM11" s="64"/>
      <c r="CV11" s="64"/>
      <c r="DA11" s="215"/>
      <c r="DB11" s="64"/>
      <c r="DC11" s="64"/>
      <c r="DL11" s="64"/>
      <c r="DQ11" s="215"/>
      <c r="DR11" s="64"/>
      <c r="DS11" s="64"/>
      <c r="EB11" s="64"/>
      <c r="EG11" s="215"/>
      <c r="EH11" s="64"/>
      <c r="EI11" s="64"/>
      <c r="ER11" s="64"/>
      <c r="EW11" s="215"/>
      <c r="EX11" s="64"/>
      <c r="EY11" s="64"/>
      <c r="FH11" s="64"/>
      <c r="FM11" s="215"/>
      <c r="FN11" s="64"/>
      <c r="FO11" s="64"/>
      <c r="FX11" s="64"/>
      <c r="GC11" s="215"/>
      <c r="GD11" s="64"/>
      <c r="GE11" s="64"/>
      <c r="GN11" s="64"/>
      <c r="GS11" s="215"/>
      <c r="GT11" s="64"/>
      <c r="GU11" s="64"/>
      <c r="HD11" s="64"/>
      <c r="HI11" s="215"/>
      <c r="HJ11" s="64"/>
      <c r="HK11" s="64"/>
      <c r="HT11" s="64"/>
      <c r="HY11" s="215"/>
      <c r="HZ11" s="64"/>
      <c r="IA11" s="64"/>
      <c r="IJ11" s="64"/>
      <c r="IO11" s="215"/>
      <c r="IP11" s="64"/>
      <c r="IQ11" s="64"/>
      <c r="IZ11" s="64"/>
      <c r="JE11" s="215"/>
      <c r="JF11" s="64"/>
      <c r="JG11" s="64"/>
      <c r="JP11" s="64"/>
      <c r="JU11" s="215"/>
      <c r="JV11" s="64"/>
      <c r="JW11" s="64"/>
      <c r="KF11" s="64"/>
      <c r="KK11" s="215"/>
      <c r="KL11" s="64"/>
      <c r="KM11" s="64"/>
      <c r="KV11" s="64"/>
      <c r="LA11" s="215"/>
      <c r="LB11" s="64"/>
      <c r="LC11" s="64"/>
      <c r="LL11" s="64"/>
      <c r="LQ11" s="215"/>
      <c r="LR11" s="64"/>
      <c r="LS11" s="64"/>
      <c r="MB11" s="64"/>
      <c r="MG11" s="215"/>
      <c r="MH11" s="64"/>
      <c r="MI11" s="64"/>
      <c r="MR11" s="64"/>
      <c r="MW11" s="215"/>
      <c r="MX11" s="64"/>
      <c r="MY11" s="64"/>
      <c r="NH11" s="64"/>
      <c r="NM11" s="215"/>
      <c r="NN11" s="64"/>
      <c r="NO11" s="64"/>
      <c r="NX11" s="64"/>
      <c r="OC11" s="215"/>
      <c r="OD11" s="64"/>
      <c r="OE11" s="64"/>
      <c r="ON11" s="64"/>
      <c r="OS11" s="215"/>
      <c r="OT11" s="64"/>
      <c r="OU11" s="64"/>
      <c r="PD11" s="64"/>
      <c r="PI11" s="215"/>
      <c r="PJ11" s="64"/>
      <c r="PK11" s="64"/>
      <c r="PT11" s="64"/>
      <c r="PY11" s="215"/>
      <c r="PZ11" s="64"/>
      <c r="QA11" s="64"/>
      <c r="QJ11" s="64"/>
      <c r="QO11" s="215"/>
      <c r="QP11" s="64"/>
      <c r="QQ11" s="64"/>
      <c r="QZ11" s="64"/>
      <c r="RE11" s="215"/>
      <c r="RF11" s="64"/>
      <c r="RG11" s="64"/>
      <c r="RP11" s="64"/>
      <c r="RU11" s="215"/>
      <c r="RV11" s="64"/>
      <c r="RW11" s="64"/>
      <c r="SF11" s="64"/>
      <c r="SK11" s="215"/>
      <c r="SL11" s="64"/>
      <c r="SM11" s="64"/>
      <c r="SV11" s="64"/>
      <c r="TA11" s="215"/>
      <c r="TB11" s="64"/>
      <c r="TC11" s="64"/>
      <c r="TL11" s="64"/>
      <c r="TQ11" s="215"/>
      <c r="TR11" s="64"/>
      <c r="TS11" s="64"/>
      <c r="UB11" s="64"/>
      <c r="UG11" s="215"/>
      <c r="UH11" s="64"/>
      <c r="UI11" s="64"/>
      <c r="UR11" s="64"/>
      <c r="UW11" s="215"/>
      <c r="UX11" s="64"/>
      <c r="UY11" s="64"/>
      <c r="VH11" s="64"/>
      <c r="VM11" s="215"/>
      <c r="VN11" s="64"/>
      <c r="VO11" s="64"/>
      <c r="VX11" s="64"/>
      <c r="WC11" s="215"/>
      <c r="WD11" s="64"/>
      <c r="WE11" s="64"/>
      <c r="WN11" s="64"/>
      <c r="WS11" s="215"/>
      <c r="WT11" s="64"/>
      <c r="WU11" s="64"/>
      <c r="XD11" s="64"/>
      <c r="XI11" s="215"/>
      <c r="XJ11" s="64"/>
      <c r="XK11" s="64"/>
      <c r="XT11" s="64"/>
      <c r="XY11" s="215"/>
      <c r="XZ11" s="64"/>
      <c r="YA11" s="64"/>
      <c r="YJ11" s="64"/>
      <c r="YO11" s="215"/>
      <c r="YP11" s="64"/>
      <c r="YQ11" s="64"/>
      <c r="YZ11" s="64"/>
      <c r="ZE11" s="215"/>
      <c r="ZF11" s="64"/>
      <c r="ZG11" s="64"/>
      <c r="ZP11" s="64"/>
      <c r="ZU11" s="215"/>
      <c r="ZV11" s="64"/>
      <c r="ZW11" s="64"/>
      <c r="AAF11" s="64"/>
      <c r="AAK11" s="215"/>
      <c r="AAL11" s="64"/>
      <c r="AAM11" s="64"/>
      <c r="AAV11" s="64"/>
      <c r="ABA11" s="215"/>
      <c r="ABB11" s="64"/>
      <c r="ABC11" s="64"/>
      <c r="ABL11" s="64"/>
      <c r="ABQ11" s="215"/>
      <c r="ABR11" s="64"/>
      <c r="ABS11" s="64"/>
      <c r="ACB11" s="64"/>
      <c r="ACG11" s="215"/>
      <c r="ACH11" s="64"/>
      <c r="ACI11" s="64"/>
      <c r="ACR11" s="64"/>
      <c r="ACW11" s="215"/>
      <c r="ACX11" s="64"/>
      <c r="ACY11" s="64"/>
      <c r="ADH11" s="64"/>
      <c r="ADM11" s="215"/>
      <c r="ADN11" s="64"/>
      <c r="ADO11" s="64"/>
      <c r="ADX11" s="64"/>
      <c r="AEC11" s="215"/>
      <c r="AED11" s="64"/>
      <c r="AEE11" s="64"/>
      <c r="AEN11" s="64"/>
      <c r="AES11" s="215"/>
      <c r="AET11" s="64"/>
      <c r="AEU11" s="64"/>
      <c r="AFD11" s="64"/>
      <c r="AFI11" s="215"/>
      <c r="AFJ11" s="64"/>
      <c r="AFK11" s="64"/>
      <c r="AFT11" s="64"/>
      <c r="AFY11" s="215"/>
      <c r="AFZ11" s="64"/>
      <c r="AGA11" s="64"/>
      <c r="AGJ11" s="64"/>
      <c r="AGO11" s="215"/>
      <c r="AGP11" s="64"/>
      <c r="AGQ11" s="64"/>
      <c r="AGZ11" s="64"/>
      <c r="AHE11" s="215"/>
      <c r="AHF11" s="64"/>
      <c r="AHG11" s="64"/>
      <c r="AHP11" s="64"/>
      <c r="AHU11" s="215"/>
      <c r="AHV11" s="64"/>
      <c r="AHW11" s="64"/>
      <c r="AIF11" s="64"/>
      <c r="AIK11" s="215"/>
      <c r="AIL11" s="64"/>
      <c r="AIM11" s="64"/>
      <c r="AIV11" s="64"/>
      <c r="AJA11" s="215"/>
      <c r="AJB11" s="64"/>
      <c r="AJC11" s="64"/>
      <c r="AJL11" s="64"/>
      <c r="AJQ11" s="215"/>
      <c r="AJR11" s="64"/>
      <c r="AJS11" s="64"/>
      <c r="AKB11" s="64"/>
      <c r="AKG11" s="215"/>
      <c r="AKH11" s="64"/>
      <c r="AKI11" s="64"/>
      <c r="AKR11" s="64"/>
      <c r="AKW11" s="215"/>
      <c r="AKX11" s="64"/>
      <c r="AKY11" s="64"/>
      <c r="ALH11" s="64"/>
      <c r="ALM11" s="215"/>
      <c r="ALN11" s="64"/>
      <c r="ALO11" s="64"/>
      <c r="ALX11" s="64"/>
      <c r="AMC11" s="215"/>
      <c r="AMD11" s="64"/>
      <c r="AME11" s="64"/>
      <c r="AMN11" s="64"/>
      <c r="AMS11" s="215"/>
      <c r="AMT11" s="64"/>
      <c r="AMU11" s="64"/>
      <c r="AND11" s="64"/>
      <c r="ANI11" s="215"/>
      <c r="ANJ11" s="64"/>
      <c r="ANK11" s="64"/>
      <c r="ANT11" s="64"/>
      <c r="ANY11" s="215"/>
      <c r="ANZ11" s="64"/>
      <c r="AOA11" s="64"/>
      <c r="AOJ11" s="64"/>
      <c r="AOO11" s="215"/>
      <c r="AOP11" s="64"/>
      <c r="AOQ11" s="64"/>
      <c r="AOZ11" s="64"/>
      <c r="APE11" s="215"/>
      <c r="APF11" s="64"/>
      <c r="APG11" s="64"/>
      <c r="APP11" s="64"/>
      <c r="APU11" s="215"/>
      <c r="APV11" s="64"/>
      <c r="APW11" s="64"/>
      <c r="AQF11" s="64"/>
      <c r="AQK11" s="215"/>
      <c r="AQL11" s="64"/>
      <c r="AQM11" s="64"/>
      <c r="AQV11" s="64"/>
      <c r="ARA11" s="215"/>
      <c r="ARB11" s="64"/>
      <c r="ARC11" s="64"/>
      <c r="ARL11" s="64"/>
      <c r="ARQ11" s="215"/>
      <c r="ARR11" s="64"/>
      <c r="ARS11" s="64"/>
      <c r="ASB11" s="64"/>
      <c r="ASG11" s="215"/>
      <c r="ASH11" s="64"/>
      <c r="ASI11" s="64"/>
      <c r="ASR11" s="64"/>
      <c r="ASW11" s="215"/>
      <c r="ASX11" s="64"/>
      <c r="ASY11" s="64"/>
      <c r="ATH11" s="64"/>
      <c r="ATM11" s="215"/>
      <c r="ATN11" s="64"/>
      <c r="ATO11" s="64"/>
      <c r="ATX11" s="64"/>
      <c r="AUC11" s="215"/>
      <c r="AUD11" s="64"/>
      <c r="AUE11" s="64"/>
      <c r="AUN11" s="64"/>
      <c r="AUS11" s="215"/>
      <c r="AUT11" s="64"/>
      <c r="AUU11" s="64"/>
      <c r="AVD11" s="64"/>
      <c r="AVI11" s="215"/>
      <c r="AVJ11" s="64"/>
      <c r="AVK11" s="64"/>
      <c r="AVT11" s="64"/>
      <c r="AVY11" s="215"/>
      <c r="AVZ11" s="64"/>
      <c r="AWA11" s="64"/>
      <c r="AWJ11" s="64"/>
      <c r="AWO11" s="215"/>
      <c r="AWP11" s="64"/>
      <c r="AWQ11" s="64"/>
      <c r="AWZ11" s="64"/>
      <c r="AXE11" s="215"/>
      <c r="AXF11" s="64"/>
      <c r="AXG11" s="64"/>
      <c r="AXP11" s="64"/>
      <c r="AXU11" s="215"/>
      <c r="AXV11" s="64"/>
      <c r="AXW11" s="64"/>
      <c r="AYF11" s="64"/>
      <c r="AYK11" s="215"/>
      <c r="AYL11" s="64"/>
      <c r="AYM11" s="64"/>
      <c r="AYV11" s="64"/>
      <c r="AZA11" s="215"/>
      <c r="AZB11" s="64"/>
      <c r="AZC11" s="64"/>
      <c r="AZL11" s="64"/>
      <c r="AZQ11" s="215"/>
      <c r="AZR11" s="64"/>
      <c r="AZS11" s="64"/>
      <c r="BAB11" s="64"/>
      <c r="BAG11" s="215"/>
      <c r="BAH11" s="64"/>
      <c r="BAI11" s="64"/>
      <c r="BAR11" s="64"/>
      <c r="BAW11" s="215"/>
      <c r="BAX11" s="64"/>
      <c r="BAY11" s="64"/>
      <c r="BBH11" s="64"/>
      <c r="BBM11" s="215"/>
      <c r="BBN11" s="64"/>
      <c r="BBO11" s="64"/>
      <c r="BBX11" s="64"/>
      <c r="BCC11" s="215"/>
      <c r="BCD11" s="64"/>
      <c r="BCE11" s="64"/>
      <c r="BCN11" s="64"/>
      <c r="BCS11" s="215"/>
      <c r="BCT11" s="64"/>
      <c r="BCU11" s="64"/>
      <c r="BDD11" s="64"/>
      <c r="BDI11" s="215"/>
      <c r="BDJ11" s="64"/>
      <c r="BDK11" s="64"/>
      <c r="BDT11" s="64"/>
      <c r="BDY11" s="215"/>
      <c r="BDZ11" s="64"/>
      <c r="BEA11" s="64"/>
      <c r="BEJ11" s="64"/>
      <c r="BEO11" s="215"/>
      <c r="BEP11" s="64"/>
      <c r="BEQ11" s="64"/>
      <c r="BEZ11" s="64"/>
      <c r="BFE11" s="215"/>
      <c r="BFF11" s="64"/>
      <c r="BFG11" s="64"/>
      <c r="BFP11" s="64"/>
      <c r="BFU11" s="215"/>
      <c r="BFV11" s="64"/>
      <c r="BFW11" s="64"/>
      <c r="BGF11" s="64"/>
      <c r="BGK11" s="215"/>
      <c r="BGL11" s="64"/>
      <c r="BGM11" s="64"/>
      <c r="BGV11" s="64"/>
      <c r="BHA11" s="215"/>
      <c r="BHB11" s="64"/>
      <c r="BHC11" s="64"/>
      <c r="BHL11" s="64"/>
      <c r="BHQ11" s="215"/>
      <c r="BHR11" s="64"/>
      <c r="BHS11" s="64"/>
      <c r="BIB11" s="64"/>
      <c r="BIG11" s="215"/>
      <c r="BIH11" s="64"/>
      <c r="BII11" s="64"/>
      <c r="BIR11" s="64"/>
      <c r="BIW11" s="215"/>
      <c r="BIX11" s="64"/>
      <c r="BIY11" s="64"/>
      <c r="BJH11" s="64"/>
      <c r="BJM11" s="215"/>
      <c r="BJN11" s="64"/>
      <c r="BJO11" s="64"/>
      <c r="BJX11" s="64"/>
      <c r="BKC11" s="215"/>
      <c r="BKD11" s="64"/>
      <c r="BKE11" s="64"/>
      <c r="BKN11" s="64"/>
      <c r="BKS11" s="215"/>
      <c r="BKT11" s="64"/>
      <c r="BKU11" s="64"/>
      <c r="BLD11" s="64"/>
      <c r="BLI11" s="215"/>
      <c r="BLJ11" s="64"/>
      <c r="BLK11" s="64"/>
      <c r="BLT11" s="64"/>
      <c r="BLY11" s="215"/>
      <c r="BLZ11" s="64"/>
      <c r="BMA11" s="64"/>
      <c r="BMJ11" s="64"/>
      <c r="BMO11" s="215"/>
      <c r="BMP11" s="64"/>
      <c r="BMQ11" s="64"/>
      <c r="BMZ11" s="64"/>
      <c r="BNE11" s="215"/>
      <c r="BNF11" s="64"/>
      <c r="BNG11" s="64"/>
      <c r="BNP11" s="64"/>
      <c r="BNU11" s="215"/>
      <c r="BNV11" s="64"/>
      <c r="BNW11" s="64"/>
      <c r="BOF11" s="64"/>
      <c r="BOK11" s="215"/>
      <c r="BOL11" s="64"/>
      <c r="BOM11" s="64"/>
      <c r="BOV11" s="64"/>
      <c r="BPA11" s="215"/>
      <c r="BPB11" s="64"/>
      <c r="BPC11" s="64"/>
      <c r="BPL11" s="64"/>
      <c r="BPQ11" s="215"/>
      <c r="BPR11" s="64"/>
      <c r="BPS11" s="64"/>
      <c r="BQB11" s="64"/>
      <c r="BQG11" s="215"/>
      <c r="BQH11" s="64"/>
      <c r="BQI11" s="64"/>
      <c r="BQR11" s="64"/>
      <c r="BQW11" s="215"/>
      <c r="BQX11" s="64"/>
      <c r="BQY11" s="64"/>
      <c r="BRH11" s="64"/>
      <c r="BRM11" s="215"/>
      <c r="BRN11" s="64"/>
      <c r="BRO11" s="64"/>
      <c r="BRX11" s="64"/>
      <c r="BSC11" s="215"/>
      <c r="BSD11" s="64"/>
      <c r="BSE11" s="64"/>
      <c r="BSN11" s="64"/>
      <c r="BSS11" s="215"/>
      <c r="BST11" s="64"/>
      <c r="BSU11" s="64"/>
      <c r="BTD11" s="64"/>
      <c r="BTI11" s="215"/>
      <c r="BTJ11" s="64"/>
      <c r="BTK11" s="64"/>
      <c r="BTT11" s="64"/>
      <c r="BTY11" s="215"/>
      <c r="BTZ11" s="64"/>
      <c r="BUA11" s="64"/>
      <c r="BUJ11" s="64"/>
      <c r="BUO11" s="215"/>
      <c r="BUP11" s="64"/>
      <c r="BUQ11" s="64"/>
      <c r="BUZ11" s="64"/>
      <c r="BVE11" s="215"/>
      <c r="BVF11" s="64"/>
      <c r="BVG11" s="64"/>
      <c r="BVP11" s="64"/>
      <c r="BVU11" s="215"/>
      <c r="BVV11" s="64"/>
      <c r="BVW11" s="64"/>
      <c r="BWF11" s="64"/>
      <c r="BWK11" s="215"/>
      <c r="BWL11" s="64"/>
      <c r="BWM11" s="64"/>
      <c r="BWV11" s="64"/>
      <c r="BXA11" s="215"/>
      <c r="BXB11" s="64"/>
      <c r="BXC11" s="64"/>
      <c r="BXL11" s="64"/>
      <c r="BXQ11" s="215"/>
      <c r="BXR11" s="64"/>
      <c r="BXS11" s="64"/>
      <c r="BYB11" s="64"/>
      <c r="BYG11" s="215"/>
      <c r="BYH11" s="64"/>
      <c r="BYI11" s="64"/>
      <c r="BYR11" s="64"/>
      <c r="BYW11" s="215"/>
      <c r="BYX11" s="64"/>
      <c r="BYY11" s="64"/>
      <c r="BZH11" s="64"/>
      <c r="BZM11" s="215"/>
      <c r="BZN11" s="64"/>
      <c r="BZO11" s="64"/>
      <c r="BZX11" s="64"/>
      <c r="CAC11" s="215"/>
      <c r="CAD11" s="64"/>
      <c r="CAE11" s="64"/>
      <c r="CAN11" s="64"/>
      <c r="CAS11" s="215"/>
      <c r="CAT11" s="64"/>
      <c r="CAU11" s="64"/>
      <c r="CBD11" s="64"/>
      <c r="CBI11" s="215"/>
      <c r="CBJ11" s="64"/>
      <c r="CBK11" s="64"/>
      <c r="CBT11" s="64"/>
      <c r="CBY11" s="215"/>
      <c r="CBZ11" s="64"/>
      <c r="CCA11" s="64"/>
      <c r="CCJ11" s="64"/>
      <c r="CCO11" s="215"/>
      <c r="CCP11" s="64"/>
      <c r="CCQ11" s="64"/>
      <c r="CCZ11" s="64"/>
      <c r="CDE11" s="215"/>
      <c r="CDF11" s="64"/>
      <c r="CDG11" s="64"/>
      <c r="CDP11" s="64"/>
      <c r="CDU11" s="215"/>
      <c r="CDV11" s="64"/>
      <c r="CDW11" s="64"/>
      <c r="CEF11" s="64"/>
      <c r="CEK11" s="215"/>
      <c r="CEL11" s="64"/>
      <c r="CEM11" s="64"/>
      <c r="CEV11" s="64"/>
      <c r="CFA11" s="215"/>
      <c r="CFB11" s="64"/>
      <c r="CFC11" s="64"/>
      <c r="CFL11" s="64"/>
      <c r="CFQ11" s="215"/>
      <c r="CFR11" s="64"/>
      <c r="CFS11" s="64"/>
      <c r="CGB11" s="64"/>
      <c r="CGG11" s="215"/>
      <c r="CGH11" s="64"/>
      <c r="CGI11" s="64"/>
      <c r="CGR11" s="64"/>
      <c r="CGW11" s="215"/>
      <c r="CGX11" s="64"/>
      <c r="CGY11" s="64"/>
      <c r="CHH11" s="64"/>
      <c r="CHM11" s="215"/>
      <c r="CHN11" s="64"/>
      <c r="CHO11" s="64"/>
      <c r="CHX11" s="64"/>
      <c r="CIC11" s="215"/>
      <c r="CID11" s="64"/>
      <c r="CIE11" s="64"/>
      <c r="CIN11" s="64"/>
      <c r="CIS11" s="215"/>
      <c r="CIT11" s="64"/>
      <c r="CIU11" s="64"/>
      <c r="CJD11" s="64"/>
      <c r="CJI11" s="215"/>
      <c r="CJJ11" s="64"/>
      <c r="CJK11" s="64"/>
      <c r="CJT11" s="64"/>
      <c r="CJY11" s="215"/>
      <c r="CJZ11" s="64"/>
      <c r="CKA11" s="64"/>
      <c r="CKJ11" s="64"/>
      <c r="CKO11" s="215"/>
      <c r="CKP11" s="64"/>
      <c r="CKQ11" s="64"/>
      <c r="CKZ11" s="64"/>
      <c r="CLE11" s="215"/>
      <c r="CLF11" s="64"/>
      <c r="CLG11" s="64"/>
      <c r="CLP11" s="64"/>
      <c r="CLU11" s="215"/>
      <c r="CLV11" s="64"/>
      <c r="CLW11" s="64"/>
      <c r="CMF11" s="64"/>
      <c r="CMK11" s="215"/>
      <c r="CML11" s="64"/>
      <c r="CMM11" s="64"/>
      <c r="CMV11" s="64"/>
      <c r="CNA11" s="215"/>
      <c r="CNB11" s="64"/>
      <c r="CNC11" s="64"/>
      <c r="CNL11" s="64"/>
      <c r="CNQ11" s="215"/>
      <c r="CNR11" s="64"/>
      <c r="CNS11" s="64"/>
      <c r="COB11" s="64"/>
      <c r="COG11" s="215"/>
      <c r="COH11" s="64"/>
      <c r="COI11" s="64"/>
      <c r="COR11" s="64"/>
      <c r="COW11" s="215"/>
      <c r="COX11" s="64"/>
      <c r="COY11" s="64"/>
      <c r="CPH11" s="64"/>
      <c r="CPM11" s="215"/>
      <c r="CPN11" s="64"/>
      <c r="CPO11" s="64"/>
      <c r="CPX11" s="64"/>
      <c r="CQC11" s="215"/>
      <c r="CQD11" s="64"/>
      <c r="CQE11" s="64"/>
      <c r="CQN11" s="64"/>
      <c r="CQS11" s="215"/>
      <c r="CQT11" s="64"/>
      <c r="CQU11" s="64"/>
      <c r="CRD11" s="64"/>
      <c r="CRI11" s="215"/>
      <c r="CRJ11" s="64"/>
      <c r="CRK11" s="64"/>
      <c r="CRT11" s="64"/>
      <c r="CRY11" s="215"/>
      <c r="CRZ11" s="64"/>
      <c r="CSA11" s="64"/>
      <c r="CSJ11" s="64"/>
      <c r="CSO11" s="215"/>
      <c r="CSP11" s="64"/>
      <c r="CSQ11" s="64"/>
      <c r="CSZ11" s="64"/>
      <c r="CTE11" s="215"/>
      <c r="CTF11" s="64"/>
      <c r="CTG11" s="64"/>
      <c r="CTP11" s="64"/>
      <c r="CTU11" s="215"/>
      <c r="CTV11" s="64"/>
      <c r="CTW11" s="64"/>
      <c r="CUF11" s="64"/>
      <c r="CUK11" s="215"/>
      <c r="CUL11" s="64"/>
      <c r="CUM11" s="64"/>
      <c r="CUV11" s="64"/>
      <c r="CVA11" s="215"/>
      <c r="CVB11" s="64"/>
      <c r="CVC11" s="64"/>
      <c r="CVL11" s="64"/>
      <c r="CVQ11" s="215"/>
      <c r="CVR11" s="64"/>
      <c r="CVS11" s="64"/>
      <c r="CWB11" s="64"/>
      <c r="CWG11" s="215"/>
      <c r="CWH11" s="64"/>
      <c r="CWI11" s="64"/>
      <c r="CWR11" s="64"/>
      <c r="CWW11" s="215"/>
      <c r="CWX11" s="64"/>
      <c r="CWY11" s="64"/>
      <c r="CXH11" s="64"/>
      <c r="CXM11" s="215"/>
      <c r="CXN11" s="64"/>
      <c r="CXO11" s="64"/>
      <c r="CXX11" s="64"/>
      <c r="CYC11" s="215"/>
      <c r="CYD11" s="64"/>
      <c r="CYE11" s="64"/>
      <c r="CYN11" s="64"/>
      <c r="CYS11" s="215"/>
      <c r="CYT11" s="64"/>
      <c r="CYU11" s="64"/>
      <c r="CZD11" s="64"/>
      <c r="CZI11" s="215"/>
      <c r="CZJ11" s="64"/>
      <c r="CZK11" s="64"/>
      <c r="CZT11" s="64"/>
      <c r="CZY11" s="215"/>
      <c r="CZZ11" s="64"/>
      <c r="DAA11" s="64"/>
      <c r="DAJ11" s="64"/>
      <c r="DAO11" s="215"/>
      <c r="DAP11" s="64"/>
      <c r="DAQ11" s="64"/>
      <c r="DAZ11" s="64"/>
      <c r="DBE11" s="215"/>
      <c r="DBF11" s="64"/>
      <c r="DBG11" s="64"/>
      <c r="DBP11" s="64"/>
      <c r="DBU11" s="215"/>
      <c r="DBV11" s="64"/>
      <c r="DBW11" s="64"/>
      <c r="DCF11" s="64"/>
      <c r="DCK11" s="215"/>
      <c r="DCL11" s="64"/>
      <c r="DCM11" s="64"/>
      <c r="DCV11" s="64"/>
      <c r="DDA11" s="215"/>
      <c r="DDB11" s="64"/>
      <c r="DDC11" s="64"/>
      <c r="DDL11" s="64"/>
      <c r="DDQ11" s="215"/>
      <c r="DDR11" s="64"/>
      <c r="DDS11" s="64"/>
      <c r="DEB11" s="64"/>
      <c r="DEG11" s="215"/>
      <c r="DEH11" s="64"/>
      <c r="DEI11" s="64"/>
      <c r="DER11" s="64"/>
      <c r="DEW11" s="215"/>
      <c r="DEX11" s="64"/>
      <c r="DEY11" s="64"/>
      <c r="DFH11" s="64"/>
      <c r="DFM11" s="215"/>
      <c r="DFN11" s="64"/>
      <c r="DFO11" s="64"/>
      <c r="DFX11" s="64"/>
      <c r="DGC11" s="215"/>
      <c r="DGD11" s="64"/>
      <c r="DGE11" s="64"/>
      <c r="DGN11" s="64"/>
      <c r="DGS11" s="215"/>
      <c r="DGT11" s="64"/>
      <c r="DGU11" s="64"/>
      <c r="DHD11" s="64"/>
      <c r="DHI11" s="215"/>
      <c r="DHJ11" s="64"/>
      <c r="DHK11" s="64"/>
      <c r="DHT11" s="64"/>
      <c r="DHY11" s="215"/>
      <c r="DHZ11" s="64"/>
      <c r="DIA11" s="64"/>
      <c r="DIJ11" s="64"/>
      <c r="DIO11" s="215"/>
      <c r="DIP11" s="64"/>
      <c r="DIQ11" s="64"/>
      <c r="DIZ11" s="64"/>
      <c r="DJE11" s="215"/>
      <c r="DJF11" s="64"/>
      <c r="DJG11" s="64"/>
      <c r="DJP11" s="64"/>
      <c r="DJU11" s="215"/>
      <c r="DJV11" s="64"/>
      <c r="DJW11" s="64"/>
      <c r="DKF11" s="64"/>
      <c r="DKK11" s="215"/>
      <c r="DKL11" s="64"/>
      <c r="DKM11" s="64"/>
      <c r="DKV11" s="64"/>
      <c r="DLA11" s="215"/>
      <c r="DLB11" s="64"/>
      <c r="DLC11" s="64"/>
      <c r="DLL11" s="64"/>
      <c r="DLQ11" s="215"/>
      <c r="DLR11" s="64"/>
      <c r="DLS11" s="64"/>
      <c r="DMB11" s="64"/>
      <c r="DMG11" s="215"/>
      <c r="DMH11" s="64"/>
      <c r="DMI11" s="64"/>
      <c r="DMR11" s="64"/>
      <c r="DMW11" s="215"/>
      <c r="DMX11" s="64"/>
      <c r="DMY11" s="64"/>
      <c r="DNH11" s="64"/>
      <c r="DNM11" s="215"/>
      <c r="DNN11" s="64"/>
      <c r="DNO11" s="64"/>
      <c r="DNX11" s="64"/>
      <c r="DOC11" s="215"/>
      <c r="DOD11" s="64"/>
      <c r="DOE11" s="64"/>
      <c r="DON11" s="64"/>
      <c r="DOS11" s="215"/>
      <c r="DOT11" s="64"/>
      <c r="DOU11" s="64"/>
      <c r="DPD11" s="64"/>
      <c r="DPI11" s="215"/>
      <c r="DPJ11" s="64"/>
      <c r="DPK11" s="64"/>
      <c r="DPT11" s="64"/>
      <c r="DPY11" s="215"/>
      <c r="DPZ11" s="64"/>
      <c r="DQA11" s="64"/>
      <c r="DQJ11" s="64"/>
      <c r="DQO11" s="215"/>
      <c r="DQP11" s="64"/>
      <c r="DQQ11" s="64"/>
      <c r="DQZ11" s="64"/>
      <c r="DRE11" s="215"/>
      <c r="DRF11" s="64"/>
      <c r="DRG11" s="64"/>
      <c r="DRP11" s="64"/>
      <c r="DRU11" s="215"/>
      <c r="DRV11" s="64"/>
      <c r="DRW11" s="64"/>
      <c r="DSF11" s="64"/>
      <c r="DSK11" s="215"/>
      <c r="DSL11" s="64"/>
      <c r="DSM11" s="64"/>
      <c r="DSV11" s="64"/>
      <c r="DTA11" s="215"/>
      <c r="DTB11" s="64"/>
      <c r="DTC11" s="64"/>
      <c r="DTL11" s="64"/>
      <c r="DTQ11" s="215"/>
      <c r="DTR11" s="64"/>
      <c r="DTS11" s="64"/>
      <c r="DUB11" s="64"/>
      <c r="DUG11" s="215"/>
      <c r="DUH11" s="64"/>
      <c r="DUI11" s="64"/>
      <c r="DUR11" s="64"/>
      <c r="DUW11" s="215"/>
      <c r="DUX11" s="64"/>
      <c r="DUY11" s="64"/>
      <c r="DVH11" s="64"/>
      <c r="DVM11" s="215"/>
      <c r="DVN11" s="64"/>
      <c r="DVO11" s="64"/>
      <c r="DVX11" s="64"/>
      <c r="DWC11" s="215"/>
      <c r="DWD11" s="64"/>
      <c r="DWE11" s="64"/>
      <c r="DWN11" s="64"/>
      <c r="DWS11" s="215"/>
      <c r="DWT11" s="64"/>
      <c r="DWU11" s="64"/>
      <c r="DXD11" s="64"/>
      <c r="DXI11" s="215"/>
      <c r="DXJ11" s="64"/>
      <c r="DXK11" s="64"/>
      <c r="DXT11" s="64"/>
      <c r="DXY11" s="215"/>
      <c r="DXZ11" s="64"/>
      <c r="DYA11" s="64"/>
      <c r="DYJ11" s="64"/>
      <c r="DYO11" s="215"/>
      <c r="DYP11" s="64"/>
      <c r="DYQ11" s="64"/>
      <c r="DYZ11" s="64"/>
      <c r="DZE11" s="215"/>
      <c r="DZF11" s="64"/>
      <c r="DZG11" s="64"/>
      <c r="DZP11" s="64"/>
      <c r="DZU11" s="215"/>
      <c r="DZV11" s="64"/>
      <c r="DZW11" s="64"/>
      <c r="EAF11" s="64"/>
      <c r="EAK11" s="215"/>
      <c r="EAL11" s="64"/>
      <c r="EAM11" s="64"/>
      <c r="EAV11" s="64"/>
      <c r="EBA11" s="215"/>
      <c r="EBB11" s="64"/>
      <c r="EBC11" s="64"/>
      <c r="EBL11" s="64"/>
      <c r="EBQ11" s="215"/>
      <c r="EBR11" s="64"/>
      <c r="EBS11" s="64"/>
      <c r="ECB11" s="64"/>
      <c r="ECG11" s="215"/>
      <c r="ECH11" s="64"/>
      <c r="ECI11" s="64"/>
      <c r="ECR11" s="64"/>
      <c r="ECW11" s="215"/>
      <c r="ECX11" s="64"/>
      <c r="ECY11" s="64"/>
      <c r="EDH11" s="64"/>
      <c r="EDM11" s="215"/>
      <c r="EDN11" s="64"/>
      <c r="EDO11" s="64"/>
      <c r="EDX11" s="64"/>
      <c r="EEC11" s="215"/>
      <c r="EED11" s="64"/>
      <c r="EEE11" s="64"/>
      <c r="EEN11" s="64"/>
      <c r="EES11" s="215"/>
      <c r="EET11" s="64"/>
      <c r="EEU11" s="64"/>
      <c r="EFD11" s="64"/>
      <c r="EFI11" s="215"/>
      <c r="EFJ11" s="64"/>
      <c r="EFK11" s="64"/>
      <c r="EFT11" s="64"/>
      <c r="EFY11" s="215"/>
      <c r="EFZ11" s="64"/>
      <c r="EGA11" s="64"/>
      <c r="EGJ11" s="64"/>
      <c r="EGO11" s="215"/>
      <c r="EGP11" s="64"/>
      <c r="EGQ11" s="64"/>
      <c r="EGZ11" s="64"/>
      <c r="EHE11" s="215"/>
      <c r="EHF11" s="64"/>
      <c r="EHG11" s="64"/>
      <c r="EHP11" s="64"/>
      <c r="EHU11" s="215"/>
      <c r="EHV11" s="64"/>
      <c r="EHW11" s="64"/>
      <c r="EIF11" s="64"/>
      <c r="EIK11" s="215"/>
      <c r="EIL11" s="64"/>
      <c r="EIM11" s="64"/>
      <c r="EIV11" s="64"/>
      <c r="EJA11" s="215"/>
      <c r="EJB11" s="64"/>
      <c r="EJC11" s="64"/>
      <c r="EJL11" s="64"/>
      <c r="EJQ11" s="215"/>
      <c r="EJR11" s="64"/>
      <c r="EJS11" s="64"/>
      <c r="EKB11" s="64"/>
      <c r="EKG11" s="215"/>
      <c r="EKH11" s="64"/>
      <c r="EKI11" s="64"/>
      <c r="EKR11" s="64"/>
      <c r="EKW11" s="215"/>
      <c r="EKX11" s="64"/>
      <c r="EKY11" s="64"/>
      <c r="ELH11" s="64"/>
      <c r="ELM11" s="215"/>
      <c r="ELN11" s="64"/>
      <c r="ELO11" s="64"/>
      <c r="ELX11" s="64"/>
      <c r="EMC11" s="215"/>
      <c r="EMD11" s="64"/>
      <c r="EME11" s="64"/>
      <c r="EMN11" s="64"/>
      <c r="EMS11" s="215"/>
      <c r="EMT11" s="64"/>
      <c r="EMU11" s="64"/>
      <c r="END11" s="64"/>
      <c r="ENI11" s="215"/>
      <c r="ENJ11" s="64"/>
      <c r="ENK11" s="64"/>
      <c r="ENT11" s="64"/>
      <c r="ENY11" s="215"/>
      <c r="ENZ11" s="64"/>
      <c r="EOA11" s="64"/>
      <c r="EOJ11" s="64"/>
      <c r="EOO11" s="215"/>
      <c r="EOP11" s="64"/>
      <c r="EOQ11" s="64"/>
      <c r="EOZ11" s="64"/>
      <c r="EPE11" s="215"/>
      <c r="EPF11" s="64"/>
      <c r="EPG11" s="64"/>
      <c r="EPP11" s="64"/>
      <c r="EPU11" s="215"/>
      <c r="EPV11" s="64"/>
      <c r="EPW11" s="64"/>
      <c r="EQF11" s="64"/>
      <c r="EQK11" s="215"/>
      <c r="EQL11" s="64"/>
      <c r="EQM11" s="64"/>
      <c r="EQV11" s="64"/>
      <c r="ERA11" s="215"/>
      <c r="ERB11" s="64"/>
      <c r="ERC11" s="64"/>
      <c r="ERL11" s="64"/>
      <c r="ERQ11" s="215"/>
      <c r="ERR11" s="64"/>
      <c r="ERS11" s="64"/>
      <c r="ESB11" s="64"/>
      <c r="ESG11" s="215"/>
      <c r="ESH11" s="64"/>
      <c r="ESI11" s="64"/>
      <c r="ESR11" s="64"/>
      <c r="ESW11" s="215"/>
      <c r="ESX11" s="64"/>
      <c r="ESY11" s="64"/>
      <c r="ETH11" s="64"/>
      <c r="ETM11" s="215"/>
      <c r="ETN11" s="64"/>
      <c r="ETO11" s="64"/>
      <c r="ETX11" s="64"/>
      <c r="EUC11" s="215"/>
      <c r="EUD11" s="64"/>
      <c r="EUE11" s="64"/>
      <c r="EUN11" s="64"/>
      <c r="EUS11" s="215"/>
      <c r="EUT11" s="64"/>
      <c r="EUU11" s="64"/>
      <c r="EVD11" s="64"/>
      <c r="EVI11" s="215"/>
      <c r="EVJ11" s="64"/>
      <c r="EVK11" s="64"/>
      <c r="EVT11" s="64"/>
      <c r="EVY11" s="215"/>
      <c r="EVZ11" s="64"/>
      <c r="EWA11" s="64"/>
      <c r="EWJ11" s="64"/>
      <c r="EWO11" s="215"/>
      <c r="EWP11" s="64"/>
      <c r="EWQ11" s="64"/>
      <c r="EWZ11" s="64"/>
      <c r="EXE11" s="215"/>
      <c r="EXF11" s="64"/>
      <c r="EXG11" s="64"/>
      <c r="EXP11" s="64"/>
      <c r="EXU11" s="215"/>
      <c r="EXV11" s="64"/>
      <c r="EXW11" s="64"/>
      <c r="EYF11" s="64"/>
      <c r="EYK11" s="215"/>
      <c r="EYL11" s="64"/>
      <c r="EYM11" s="64"/>
      <c r="EYV11" s="64"/>
      <c r="EZA11" s="215"/>
      <c r="EZB11" s="64"/>
      <c r="EZC11" s="64"/>
      <c r="EZL11" s="64"/>
      <c r="EZQ11" s="215"/>
      <c r="EZR11" s="64"/>
      <c r="EZS11" s="64"/>
      <c r="FAB11" s="64"/>
      <c r="FAG11" s="215"/>
      <c r="FAH11" s="64"/>
      <c r="FAI11" s="64"/>
      <c r="FAR11" s="64"/>
      <c r="FAW11" s="215"/>
      <c r="FAX11" s="64"/>
      <c r="FAY11" s="64"/>
      <c r="FBH11" s="64"/>
      <c r="FBM11" s="215"/>
      <c r="FBN11" s="64"/>
      <c r="FBO11" s="64"/>
      <c r="FBX11" s="64"/>
      <c r="FCC11" s="215"/>
      <c r="FCD11" s="64"/>
      <c r="FCE11" s="64"/>
      <c r="FCN11" s="64"/>
      <c r="FCS11" s="215"/>
      <c r="FCT11" s="64"/>
      <c r="FCU11" s="64"/>
      <c r="FDD11" s="64"/>
      <c r="FDI11" s="215"/>
      <c r="FDJ11" s="64"/>
      <c r="FDK11" s="64"/>
      <c r="FDT11" s="64"/>
      <c r="FDY11" s="215"/>
      <c r="FDZ11" s="64"/>
      <c r="FEA11" s="64"/>
      <c r="FEJ11" s="64"/>
      <c r="FEO11" s="215"/>
      <c r="FEP11" s="64"/>
      <c r="FEQ11" s="64"/>
      <c r="FEZ11" s="64"/>
      <c r="FFE11" s="215"/>
      <c r="FFF11" s="64"/>
      <c r="FFG11" s="64"/>
      <c r="FFP11" s="64"/>
      <c r="FFU11" s="215"/>
      <c r="FFV11" s="64"/>
      <c r="FFW11" s="64"/>
      <c r="FGF11" s="64"/>
      <c r="FGK11" s="215"/>
      <c r="FGL11" s="64"/>
      <c r="FGM11" s="64"/>
      <c r="FGV11" s="64"/>
      <c r="FHA11" s="215"/>
      <c r="FHB11" s="64"/>
      <c r="FHC11" s="64"/>
      <c r="FHL11" s="64"/>
      <c r="FHQ11" s="215"/>
      <c r="FHR11" s="64"/>
      <c r="FHS11" s="64"/>
      <c r="FIB11" s="64"/>
      <c r="FIG11" s="215"/>
      <c r="FIH11" s="64"/>
      <c r="FII11" s="64"/>
      <c r="FIR11" s="64"/>
      <c r="FIW11" s="215"/>
      <c r="FIX11" s="64"/>
      <c r="FIY11" s="64"/>
      <c r="FJH11" s="64"/>
      <c r="FJM11" s="215"/>
      <c r="FJN11" s="64"/>
      <c r="FJO11" s="64"/>
      <c r="FJX11" s="64"/>
      <c r="FKC11" s="215"/>
      <c r="FKD11" s="64"/>
      <c r="FKE11" s="64"/>
      <c r="FKN11" s="64"/>
      <c r="FKS11" s="215"/>
      <c r="FKT11" s="64"/>
      <c r="FKU11" s="64"/>
      <c r="FLD11" s="64"/>
      <c r="FLI11" s="215"/>
      <c r="FLJ11" s="64"/>
      <c r="FLK11" s="64"/>
      <c r="FLT11" s="64"/>
      <c r="FLY11" s="215"/>
      <c r="FLZ11" s="64"/>
      <c r="FMA11" s="64"/>
      <c r="FMJ11" s="64"/>
      <c r="FMO11" s="215"/>
      <c r="FMP11" s="64"/>
      <c r="FMQ11" s="64"/>
      <c r="FMZ11" s="64"/>
      <c r="FNE11" s="215"/>
      <c r="FNF11" s="64"/>
      <c r="FNG11" s="64"/>
      <c r="FNP11" s="64"/>
      <c r="FNU11" s="215"/>
      <c r="FNV11" s="64"/>
      <c r="FNW11" s="64"/>
      <c r="FOF11" s="64"/>
      <c r="FOK11" s="215"/>
      <c r="FOL11" s="64"/>
      <c r="FOM11" s="64"/>
      <c r="FOV11" s="64"/>
      <c r="FPA11" s="215"/>
      <c r="FPB11" s="64"/>
      <c r="FPC11" s="64"/>
      <c r="FPL11" s="64"/>
      <c r="FPQ11" s="215"/>
      <c r="FPR11" s="64"/>
      <c r="FPS11" s="64"/>
      <c r="FQB11" s="64"/>
      <c r="FQG11" s="215"/>
      <c r="FQH11" s="64"/>
      <c r="FQI11" s="64"/>
      <c r="FQR11" s="64"/>
      <c r="FQW11" s="215"/>
      <c r="FQX11" s="64"/>
      <c r="FQY11" s="64"/>
      <c r="FRH11" s="64"/>
      <c r="FRM11" s="215"/>
      <c r="FRN11" s="64"/>
      <c r="FRO11" s="64"/>
      <c r="FRX11" s="64"/>
      <c r="FSC11" s="215"/>
      <c r="FSD11" s="64"/>
      <c r="FSE11" s="64"/>
      <c r="FSN11" s="64"/>
      <c r="FSS11" s="215"/>
      <c r="FST11" s="64"/>
      <c r="FSU11" s="64"/>
      <c r="FTD11" s="64"/>
      <c r="FTI11" s="215"/>
      <c r="FTJ11" s="64"/>
      <c r="FTK11" s="64"/>
      <c r="FTT11" s="64"/>
      <c r="FTY11" s="215"/>
      <c r="FTZ11" s="64"/>
      <c r="FUA11" s="64"/>
      <c r="FUJ11" s="64"/>
      <c r="FUO11" s="215"/>
      <c r="FUP11" s="64"/>
      <c r="FUQ11" s="64"/>
      <c r="FUZ11" s="64"/>
      <c r="FVE11" s="215"/>
      <c r="FVF11" s="64"/>
      <c r="FVG11" s="64"/>
      <c r="FVP11" s="64"/>
      <c r="FVU11" s="215"/>
      <c r="FVV11" s="64"/>
      <c r="FVW11" s="64"/>
      <c r="FWF11" s="64"/>
      <c r="FWK11" s="215"/>
      <c r="FWL11" s="64"/>
      <c r="FWM11" s="64"/>
      <c r="FWV11" s="64"/>
      <c r="FXA11" s="215"/>
      <c r="FXB11" s="64"/>
      <c r="FXC11" s="64"/>
      <c r="FXL11" s="64"/>
      <c r="FXQ11" s="215"/>
      <c r="FXR11" s="64"/>
      <c r="FXS11" s="64"/>
      <c r="FYB11" s="64"/>
      <c r="FYG11" s="215"/>
      <c r="FYH11" s="64"/>
      <c r="FYI11" s="64"/>
      <c r="FYR11" s="64"/>
      <c r="FYW11" s="215"/>
      <c r="FYX11" s="64"/>
      <c r="FYY11" s="64"/>
      <c r="FZH11" s="64"/>
      <c r="FZM11" s="215"/>
      <c r="FZN11" s="64"/>
      <c r="FZO11" s="64"/>
      <c r="FZX11" s="64"/>
      <c r="GAC11" s="215"/>
      <c r="GAD11" s="64"/>
      <c r="GAE11" s="64"/>
      <c r="GAN11" s="64"/>
      <c r="GAS11" s="215"/>
      <c r="GAT11" s="64"/>
      <c r="GAU11" s="64"/>
      <c r="GBD11" s="64"/>
      <c r="GBI11" s="215"/>
      <c r="GBJ11" s="64"/>
      <c r="GBK11" s="64"/>
      <c r="GBT11" s="64"/>
      <c r="GBY11" s="215"/>
      <c r="GBZ11" s="64"/>
      <c r="GCA11" s="64"/>
      <c r="GCJ11" s="64"/>
      <c r="GCO11" s="215"/>
      <c r="GCP11" s="64"/>
      <c r="GCQ11" s="64"/>
      <c r="GCZ11" s="64"/>
      <c r="GDE11" s="215"/>
      <c r="GDF11" s="64"/>
      <c r="GDG11" s="64"/>
      <c r="GDP11" s="64"/>
      <c r="GDU11" s="215"/>
      <c r="GDV11" s="64"/>
      <c r="GDW11" s="64"/>
      <c r="GEF11" s="64"/>
      <c r="GEK11" s="215"/>
      <c r="GEL11" s="64"/>
      <c r="GEM11" s="64"/>
      <c r="GEV11" s="64"/>
      <c r="GFA11" s="215"/>
      <c r="GFB11" s="64"/>
      <c r="GFC11" s="64"/>
      <c r="GFL11" s="64"/>
      <c r="GFQ11" s="215"/>
      <c r="GFR11" s="64"/>
      <c r="GFS11" s="64"/>
      <c r="GGB11" s="64"/>
      <c r="GGG11" s="215"/>
      <c r="GGH11" s="64"/>
      <c r="GGI11" s="64"/>
      <c r="GGR11" s="64"/>
      <c r="GGW11" s="215"/>
      <c r="GGX11" s="64"/>
      <c r="GGY11" s="64"/>
      <c r="GHH11" s="64"/>
      <c r="GHM11" s="215"/>
      <c r="GHN11" s="64"/>
      <c r="GHO11" s="64"/>
      <c r="GHX11" s="64"/>
      <c r="GIC11" s="215"/>
      <c r="GID11" s="64"/>
      <c r="GIE11" s="64"/>
      <c r="GIN11" s="64"/>
      <c r="GIS11" s="215"/>
      <c r="GIT11" s="64"/>
      <c r="GIU11" s="64"/>
      <c r="GJD11" s="64"/>
      <c r="GJI11" s="215"/>
      <c r="GJJ11" s="64"/>
      <c r="GJK11" s="64"/>
      <c r="GJT11" s="64"/>
      <c r="GJY11" s="215"/>
      <c r="GJZ11" s="64"/>
      <c r="GKA11" s="64"/>
      <c r="GKJ11" s="64"/>
      <c r="GKO11" s="215"/>
      <c r="GKP11" s="64"/>
      <c r="GKQ11" s="64"/>
      <c r="GKZ11" s="64"/>
      <c r="GLE11" s="215"/>
      <c r="GLF11" s="64"/>
      <c r="GLG11" s="64"/>
      <c r="GLP11" s="64"/>
      <c r="GLU11" s="215"/>
      <c r="GLV11" s="64"/>
      <c r="GLW11" s="64"/>
      <c r="GMF11" s="64"/>
      <c r="GMK11" s="215"/>
      <c r="GML11" s="64"/>
      <c r="GMM11" s="64"/>
      <c r="GMV11" s="64"/>
      <c r="GNA11" s="215"/>
      <c r="GNB11" s="64"/>
      <c r="GNC11" s="64"/>
      <c r="GNL11" s="64"/>
      <c r="GNQ11" s="215"/>
      <c r="GNR11" s="64"/>
      <c r="GNS11" s="64"/>
      <c r="GOB11" s="64"/>
      <c r="GOG11" s="215"/>
      <c r="GOH11" s="64"/>
      <c r="GOI11" s="64"/>
      <c r="GOR11" s="64"/>
      <c r="GOW11" s="215"/>
      <c r="GOX11" s="64"/>
      <c r="GOY11" s="64"/>
      <c r="GPH11" s="64"/>
      <c r="GPM11" s="215"/>
      <c r="GPN11" s="64"/>
      <c r="GPO11" s="64"/>
      <c r="GPX11" s="64"/>
      <c r="GQC11" s="215"/>
      <c r="GQD11" s="64"/>
      <c r="GQE11" s="64"/>
      <c r="GQN11" s="64"/>
      <c r="GQS11" s="215"/>
      <c r="GQT11" s="64"/>
      <c r="GQU11" s="64"/>
      <c r="GRD11" s="64"/>
      <c r="GRI11" s="215"/>
      <c r="GRJ11" s="64"/>
      <c r="GRK11" s="64"/>
      <c r="GRT11" s="64"/>
      <c r="GRY11" s="215"/>
      <c r="GRZ11" s="64"/>
      <c r="GSA11" s="64"/>
      <c r="GSJ11" s="64"/>
      <c r="GSO11" s="215"/>
      <c r="GSP11" s="64"/>
      <c r="GSQ11" s="64"/>
      <c r="GSZ11" s="64"/>
      <c r="GTE11" s="215"/>
      <c r="GTF11" s="64"/>
      <c r="GTG11" s="64"/>
      <c r="GTP11" s="64"/>
      <c r="GTU11" s="215"/>
      <c r="GTV11" s="64"/>
      <c r="GTW11" s="64"/>
      <c r="GUF11" s="64"/>
      <c r="GUK11" s="215"/>
      <c r="GUL11" s="64"/>
      <c r="GUM11" s="64"/>
      <c r="GUV11" s="64"/>
      <c r="GVA11" s="215"/>
      <c r="GVB11" s="64"/>
      <c r="GVC11" s="64"/>
      <c r="GVL11" s="64"/>
      <c r="GVQ11" s="215"/>
      <c r="GVR11" s="64"/>
      <c r="GVS11" s="64"/>
      <c r="GWB11" s="64"/>
      <c r="GWG11" s="215"/>
      <c r="GWH11" s="64"/>
      <c r="GWI11" s="64"/>
      <c r="GWR11" s="64"/>
      <c r="GWW11" s="215"/>
      <c r="GWX11" s="64"/>
      <c r="GWY11" s="64"/>
      <c r="GXH11" s="64"/>
      <c r="GXM11" s="215"/>
      <c r="GXN11" s="64"/>
      <c r="GXO11" s="64"/>
      <c r="GXX11" s="64"/>
      <c r="GYC11" s="215"/>
      <c r="GYD11" s="64"/>
      <c r="GYE11" s="64"/>
      <c r="GYN11" s="64"/>
      <c r="GYS11" s="215"/>
      <c r="GYT11" s="64"/>
      <c r="GYU11" s="64"/>
      <c r="GZD11" s="64"/>
      <c r="GZI11" s="215"/>
      <c r="GZJ11" s="64"/>
      <c r="GZK11" s="64"/>
      <c r="GZT11" s="64"/>
      <c r="GZY11" s="215"/>
      <c r="GZZ11" s="64"/>
      <c r="HAA11" s="64"/>
      <c r="HAJ11" s="64"/>
      <c r="HAO11" s="215"/>
      <c r="HAP11" s="64"/>
      <c r="HAQ11" s="64"/>
      <c r="HAZ11" s="64"/>
      <c r="HBE11" s="215"/>
      <c r="HBF11" s="64"/>
      <c r="HBG11" s="64"/>
      <c r="HBP11" s="64"/>
      <c r="HBU11" s="215"/>
      <c r="HBV11" s="64"/>
      <c r="HBW11" s="64"/>
      <c r="HCF11" s="64"/>
      <c r="HCK11" s="215"/>
      <c r="HCL11" s="64"/>
      <c r="HCM11" s="64"/>
      <c r="HCV11" s="64"/>
      <c r="HDA11" s="215"/>
      <c r="HDB11" s="64"/>
      <c r="HDC11" s="64"/>
      <c r="HDL11" s="64"/>
      <c r="HDQ11" s="215"/>
      <c r="HDR11" s="64"/>
      <c r="HDS11" s="64"/>
      <c r="HEB11" s="64"/>
      <c r="HEG11" s="215"/>
      <c r="HEH11" s="64"/>
      <c r="HEI11" s="64"/>
      <c r="HER11" s="64"/>
      <c r="HEW11" s="215"/>
      <c r="HEX11" s="64"/>
      <c r="HEY11" s="64"/>
      <c r="HFH11" s="64"/>
      <c r="HFM11" s="215"/>
      <c r="HFN11" s="64"/>
      <c r="HFO11" s="64"/>
      <c r="HFX11" s="64"/>
      <c r="HGC11" s="215"/>
      <c r="HGD11" s="64"/>
      <c r="HGE11" s="64"/>
      <c r="HGN11" s="64"/>
      <c r="HGS11" s="215"/>
      <c r="HGT11" s="64"/>
      <c r="HGU11" s="64"/>
      <c r="HHD11" s="64"/>
      <c r="HHI11" s="215"/>
      <c r="HHJ11" s="64"/>
      <c r="HHK11" s="64"/>
      <c r="HHT11" s="64"/>
      <c r="HHY11" s="215"/>
      <c r="HHZ11" s="64"/>
      <c r="HIA11" s="64"/>
      <c r="HIJ11" s="64"/>
      <c r="HIO11" s="215"/>
      <c r="HIP11" s="64"/>
      <c r="HIQ11" s="64"/>
      <c r="HIZ11" s="64"/>
      <c r="HJE11" s="215"/>
      <c r="HJF11" s="64"/>
      <c r="HJG11" s="64"/>
      <c r="HJP11" s="64"/>
      <c r="HJU11" s="215"/>
      <c r="HJV11" s="64"/>
      <c r="HJW11" s="64"/>
      <c r="HKF11" s="64"/>
      <c r="HKK11" s="215"/>
      <c r="HKL11" s="64"/>
      <c r="HKM11" s="64"/>
      <c r="HKV11" s="64"/>
      <c r="HLA11" s="215"/>
      <c r="HLB11" s="64"/>
      <c r="HLC11" s="64"/>
      <c r="HLL11" s="64"/>
      <c r="HLQ11" s="215"/>
      <c r="HLR11" s="64"/>
      <c r="HLS11" s="64"/>
      <c r="HMB11" s="64"/>
      <c r="HMG11" s="215"/>
      <c r="HMH11" s="64"/>
      <c r="HMI11" s="64"/>
      <c r="HMR11" s="64"/>
      <c r="HMW11" s="215"/>
      <c r="HMX11" s="64"/>
      <c r="HMY11" s="64"/>
      <c r="HNH11" s="64"/>
      <c r="HNM11" s="215"/>
      <c r="HNN11" s="64"/>
      <c r="HNO11" s="64"/>
      <c r="HNX11" s="64"/>
      <c r="HOC11" s="215"/>
      <c r="HOD11" s="64"/>
      <c r="HOE11" s="64"/>
      <c r="HON11" s="64"/>
      <c r="HOS11" s="215"/>
      <c r="HOT11" s="64"/>
      <c r="HOU11" s="64"/>
      <c r="HPD11" s="64"/>
      <c r="HPI11" s="215"/>
      <c r="HPJ11" s="64"/>
      <c r="HPK11" s="64"/>
      <c r="HPT11" s="64"/>
      <c r="HPY11" s="215"/>
      <c r="HPZ11" s="64"/>
      <c r="HQA11" s="64"/>
      <c r="HQJ11" s="64"/>
      <c r="HQO11" s="215"/>
      <c r="HQP11" s="64"/>
      <c r="HQQ11" s="64"/>
      <c r="HQZ11" s="64"/>
      <c r="HRE11" s="215"/>
      <c r="HRF11" s="64"/>
      <c r="HRG11" s="64"/>
      <c r="HRP11" s="64"/>
      <c r="HRU11" s="215"/>
      <c r="HRV11" s="64"/>
      <c r="HRW11" s="64"/>
      <c r="HSF11" s="64"/>
      <c r="HSK11" s="215"/>
      <c r="HSL11" s="64"/>
      <c r="HSM11" s="64"/>
      <c r="HSV11" s="64"/>
      <c r="HTA11" s="215"/>
      <c r="HTB11" s="64"/>
      <c r="HTC11" s="64"/>
      <c r="HTL11" s="64"/>
      <c r="HTQ11" s="215"/>
      <c r="HTR11" s="64"/>
      <c r="HTS11" s="64"/>
      <c r="HUB11" s="64"/>
      <c r="HUG11" s="215"/>
      <c r="HUH11" s="64"/>
      <c r="HUI11" s="64"/>
      <c r="HUR11" s="64"/>
      <c r="HUW11" s="215"/>
      <c r="HUX11" s="64"/>
      <c r="HUY11" s="64"/>
      <c r="HVH11" s="64"/>
      <c r="HVM11" s="215"/>
      <c r="HVN11" s="64"/>
      <c r="HVO11" s="64"/>
      <c r="HVX11" s="64"/>
      <c r="HWC11" s="215"/>
      <c r="HWD11" s="64"/>
      <c r="HWE11" s="64"/>
      <c r="HWN11" s="64"/>
      <c r="HWS11" s="215"/>
      <c r="HWT11" s="64"/>
      <c r="HWU11" s="64"/>
      <c r="HXD11" s="64"/>
      <c r="HXI11" s="215"/>
      <c r="HXJ11" s="64"/>
      <c r="HXK11" s="64"/>
      <c r="HXT11" s="64"/>
      <c r="HXY11" s="215"/>
      <c r="HXZ11" s="64"/>
      <c r="HYA11" s="64"/>
      <c r="HYJ11" s="64"/>
      <c r="HYO11" s="215"/>
      <c r="HYP11" s="64"/>
      <c r="HYQ11" s="64"/>
      <c r="HYZ11" s="64"/>
      <c r="HZE11" s="215"/>
      <c r="HZF11" s="64"/>
      <c r="HZG11" s="64"/>
      <c r="HZP11" s="64"/>
      <c r="HZU11" s="215"/>
      <c r="HZV11" s="64"/>
      <c r="HZW11" s="64"/>
      <c r="IAF11" s="64"/>
      <c r="IAK11" s="215"/>
      <c r="IAL11" s="64"/>
      <c r="IAM11" s="64"/>
      <c r="IAV11" s="64"/>
      <c r="IBA11" s="215"/>
      <c r="IBB11" s="64"/>
      <c r="IBC11" s="64"/>
      <c r="IBL11" s="64"/>
      <c r="IBQ11" s="215"/>
      <c r="IBR11" s="64"/>
      <c r="IBS11" s="64"/>
      <c r="ICB11" s="64"/>
      <c r="ICG11" s="215"/>
      <c r="ICH11" s="64"/>
      <c r="ICI11" s="64"/>
      <c r="ICR11" s="64"/>
      <c r="ICW11" s="215"/>
      <c r="ICX11" s="64"/>
      <c r="ICY11" s="64"/>
      <c r="IDH11" s="64"/>
      <c r="IDM11" s="215"/>
      <c r="IDN11" s="64"/>
      <c r="IDO11" s="64"/>
      <c r="IDX11" s="64"/>
      <c r="IEC11" s="215"/>
      <c r="IED11" s="64"/>
      <c r="IEE11" s="64"/>
      <c r="IEN11" s="64"/>
      <c r="IES11" s="215"/>
      <c r="IET11" s="64"/>
      <c r="IEU11" s="64"/>
      <c r="IFD11" s="64"/>
      <c r="IFI11" s="215"/>
      <c r="IFJ11" s="64"/>
      <c r="IFK11" s="64"/>
      <c r="IFT11" s="64"/>
      <c r="IFY11" s="215"/>
      <c r="IFZ11" s="64"/>
      <c r="IGA11" s="64"/>
      <c r="IGJ11" s="64"/>
      <c r="IGO11" s="215"/>
      <c r="IGP11" s="64"/>
      <c r="IGQ11" s="64"/>
      <c r="IGZ11" s="64"/>
      <c r="IHE11" s="215"/>
      <c r="IHF11" s="64"/>
      <c r="IHG11" s="64"/>
      <c r="IHP11" s="64"/>
      <c r="IHU11" s="215"/>
      <c r="IHV11" s="64"/>
      <c r="IHW11" s="64"/>
      <c r="IIF11" s="64"/>
      <c r="IIK11" s="215"/>
      <c r="IIL11" s="64"/>
      <c r="IIM11" s="64"/>
      <c r="IIV11" s="64"/>
      <c r="IJA11" s="215"/>
      <c r="IJB11" s="64"/>
      <c r="IJC11" s="64"/>
      <c r="IJL11" s="64"/>
      <c r="IJQ11" s="215"/>
      <c r="IJR11" s="64"/>
      <c r="IJS11" s="64"/>
      <c r="IKB11" s="64"/>
      <c r="IKG11" s="215"/>
      <c r="IKH11" s="64"/>
      <c r="IKI11" s="64"/>
      <c r="IKR11" s="64"/>
      <c r="IKW11" s="215"/>
      <c r="IKX11" s="64"/>
      <c r="IKY11" s="64"/>
      <c r="ILH11" s="64"/>
      <c r="ILM11" s="215"/>
      <c r="ILN11" s="64"/>
      <c r="ILO11" s="64"/>
      <c r="ILX11" s="64"/>
      <c r="IMC11" s="215"/>
      <c r="IMD11" s="64"/>
      <c r="IME11" s="64"/>
      <c r="IMN11" s="64"/>
      <c r="IMS11" s="215"/>
      <c r="IMT11" s="64"/>
      <c r="IMU11" s="64"/>
      <c r="IND11" s="64"/>
      <c r="INI11" s="215"/>
      <c r="INJ11" s="64"/>
      <c r="INK11" s="64"/>
      <c r="INT11" s="64"/>
      <c r="INY11" s="215"/>
      <c r="INZ11" s="64"/>
      <c r="IOA11" s="64"/>
      <c r="IOJ11" s="64"/>
      <c r="IOO11" s="215"/>
      <c r="IOP11" s="64"/>
      <c r="IOQ11" s="64"/>
      <c r="IOZ11" s="64"/>
      <c r="IPE11" s="215"/>
      <c r="IPF11" s="64"/>
      <c r="IPG11" s="64"/>
      <c r="IPP11" s="64"/>
      <c r="IPU11" s="215"/>
      <c r="IPV11" s="64"/>
      <c r="IPW11" s="64"/>
      <c r="IQF11" s="64"/>
      <c r="IQK11" s="215"/>
      <c r="IQL11" s="64"/>
      <c r="IQM11" s="64"/>
      <c r="IQV11" s="64"/>
      <c r="IRA11" s="215"/>
      <c r="IRB11" s="64"/>
      <c r="IRC11" s="64"/>
      <c r="IRL11" s="64"/>
      <c r="IRQ11" s="215"/>
      <c r="IRR11" s="64"/>
      <c r="IRS11" s="64"/>
      <c r="ISB11" s="64"/>
      <c r="ISG11" s="215"/>
      <c r="ISH11" s="64"/>
      <c r="ISI11" s="64"/>
      <c r="ISR11" s="64"/>
      <c r="ISW11" s="215"/>
      <c r="ISX11" s="64"/>
      <c r="ISY11" s="64"/>
      <c r="ITH11" s="64"/>
      <c r="ITM11" s="215"/>
      <c r="ITN11" s="64"/>
      <c r="ITO11" s="64"/>
      <c r="ITX11" s="64"/>
      <c r="IUC11" s="215"/>
      <c r="IUD11" s="64"/>
      <c r="IUE11" s="64"/>
      <c r="IUN11" s="64"/>
      <c r="IUS11" s="215"/>
      <c r="IUT11" s="64"/>
      <c r="IUU11" s="64"/>
      <c r="IVD11" s="64"/>
      <c r="IVI11" s="215"/>
      <c r="IVJ11" s="64"/>
      <c r="IVK11" s="64"/>
      <c r="IVT11" s="64"/>
      <c r="IVY11" s="215"/>
      <c r="IVZ11" s="64"/>
      <c r="IWA11" s="64"/>
      <c r="IWJ11" s="64"/>
      <c r="IWO11" s="215"/>
      <c r="IWP11" s="64"/>
      <c r="IWQ11" s="64"/>
      <c r="IWZ11" s="64"/>
      <c r="IXE11" s="215"/>
      <c r="IXF11" s="64"/>
      <c r="IXG11" s="64"/>
      <c r="IXP11" s="64"/>
      <c r="IXU11" s="215"/>
      <c r="IXV11" s="64"/>
      <c r="IXW11" s="64"/>
      <c r="IYF11" s="64"/>
      <c r="IYK11" s="215"/>
      <c r="IYL11" s="64"/>
      <c r="IYM11" s="64"/>
      <c r="IYV11" s="64"/>
      <c r="IZA11" s="215"/>
      <c r="IZB11" s="64"/>
      <c r="IZC11" s="64"/>
      <c r="IZL11" s="64"/>
      <c r="IZQ11" s="215"/>
      <c r="IZR11" s="64"/>
      <c r="IZS11" s="64"/>
      <c r="JAB11" s="64"/>
      <c r="JAG11" s="215"/>
      <c r="JAH11" s="64"/>
      <c r="JAI11" s="64"/>
      <c r="JAR11" s="64"/>
      <c r="JAW11" s="215"/>
      <c r="JAX11" s="64"/>
      <c r="JAY11" s="64"/>
      <c r="JBH11" s="64"/>
      <c r="JBM11" s="215"/>
      <c r="JBN11" s="64"/>
      <c r="JBO11" s="64"/>
      <c r="JBX11" s="64"/>
      <c r="JCC11" s="215"/>
      <c r="JCD11" s="64"/>
      <c r="JCE11" s="64"/>
      <c r="JCN11" s="64"/>
      <c r="JCS11" s="215"/>
      <c r="JCT11" s="64"/>
      <c r="JCU11" s="64"/>
      <c r="JDD11" s="64"/>
      <c r="JDI11" s="215"/>
      <c r="JDJ11" s="64"/>
      <c r="JDK11" s="64"/>
      <c r="JDT11" s="64"/>
      <c r="JDY11" s="215"/>
      <c r="JDZ11" s="64"/>
      <c r="JEA11" s="64"/>
      <c r="JEJ11" s="64"/>
      <c r="JEO11" s="215"/>
      <c r="JEP11" s="64"/>
      <c r="JEQ11" s="64"/>
      <c r="JEZ11" s="64"/>
      <c r="JFE11" s="215"/>
      <c r="JFF11" s="64"/>
      <c r="JFG11" s="64"/>
      <c r="JFP11" s="64"/>
      <c r="JFU11" s="215"/>
      <c r="JFV11" s="64"/>
      <c r="JFW11" s="64"/>
      <c r="JGF11" s="64"/>
      <c r="JGK11" s="215"/>
      <c r="JGL11" s="64"/>
      <c r="JGM11" s="64"/>
      <c r="JGV11" s="64"/>
      <c r="JHA11" s="215"/>
      <c r="JHB11" s="64"/>
      <c r="JHC11" s="64"/>
      <c r="JHL11" s="64"/>
      <c r="JHQ11" s="215"/>
      <c r="JHR11" s="64"/>
      <c r="JHS11" s="64"/>
      <c r="JIB11" s="64"/>
      <c r="JIG11" s="215"/>
      <c r="JIH11" s="64"/>
      <c r="JII11" s="64"/>
      <c r="JIR11" s="64"/>
      <c r="JIW11" s="215"/>
      <c r="JIX11" s="64"/>
      <c r="JIY11" s="64"/>
      <c r="JJH11" s="64"/>
      <c r="JJM11" s="215"/>
      <c r="JJN11" s="64"/>
      <c r="JJO11" s="64"/>
      <c r="JJX11" s="64"/>
      <c r="JKC11" s="215"/>
      <c r="JKD11" s="64"/>
      <c r="JKE11" s="64"/>
      <c r="JKN11" s="64"/>
      <c r="JKS11" s="215"/>
      <c r="JKT11" s="64"/>
      <c r="JKU11" s="64"/>
      <c r="JLD11" s="64"/>
      <c r="JLI11" s="215"/>
      <c r="JLJ11" s="64"/>
      <c r="JLK11" s="64"/>
      <c r="JLT11" s="64"/>
      <c r="JLY11" s="215"/>
      <c r="JLZ11" s="64"/>
      <c r="JMA11" s="64"/>
      <c r="JMJ11" s="64"/>
      <c r="JMO11" s="215"/>
      <c r="JMP11" s="64"/>
      <c r="JMQ11" s="64"/>
      <c r="JMZ11" s="64"/>
      <c r="JNE11" s="215"/>
      <c r="JNF11" s="64"/>
      <c r="JNG11" s="64"/>
      <c r="JNP11" s="64"/>
      <c r="JNU11" s="215"/>
      <c r="JNV11" s="64"/>
      <c r="JNW11" s="64"/>
      <c r="JOF11" s="64"/>
      <c r="JOK11" s="215"/>
      <c r="JOL11" s="64"/>
      <c r="JOM11" s="64"/>
      <c r="JOV11" s="64"/>
      <c r="JPA11" s="215"/>
      <c r="JPB11" s="64"/>
      <c r="JPC11" s="64"/>
      <c r="JPL11" s="64"/>
      <c r="JPQ11" s="215"/>
      <c r="JPR11" s="64"/>
      <c r="JPS11" s="64"/>
      <c r="JQB11" s="64"/>
      <c r="JQG11" s="215"/>
      <c r="JQH11" s="64"/>
      <c r="JQI11" s="64"/>
      <c r="JQR11" s="64"/>
      <c r="JQW11" s="215"/>
      <c r="JQX11" s="64"/>
      <c r="JQY11" s="64"/>
      <c r="JRH11" s="64"/>
      <c r="JRM11" s="215"/>
      <c r="JRN11" s="64"/>
      <c r="JRO11" s="64"/>
      <c r="JRX11" s="64"/>
      <c r="JSC11" s="215"/>
      <c r="JSD11" s="64"/>
      <c r="JSE11" s="64"/>
      <c r="JSN11" s="64"/>
      <c r="JSS11" s="215"/>
      <c r="JST11" s="64"/>
      <c r="JSU11" s="64"/>
      <c r="JTD11" s="64"/>
      <c r="JTI11" s="215"/>
      <c r="JTJ11" s="64"/>
      <c r="JTK11" s="64"/>
      <c r="JTT11" s="64"/>
      <c r="JTY11" s="215"/>
      <c r="JTZ11" s="64"/>
      <c r="JUA11" s="64"/>
      <c r="JUJ11" s="64"/>
      <c r="JUO11" s="215"/>
      <c r="JUP11" s="64"/>
      <c r="JUQ11" s="64"/>
      <c r="JUZ11" s="64"/>
      <c r="JVE11" s="215"/>
      <c r="JVF11" s="64"/>
      <c r="JVG11" s="64"/>
      <c r="JVP11" s="64"/>
      <c r="JVU11" s="215"/>
      <c r="JVV11" s="64"/>
      <c r="JVW11" s="64"/>
      <c r="JWF11" s="64"/>
      <c r="JWK11" s="215"/>
      <c r="JWL11" s="64"/>
      <c r="JWM11" s="64"/>
      <c r="JWV11" s="64"/>
      <c r="JXA11" s="215"/>
      <c r="JXB11" s="64"/>
      <c r="JXC11" s="64"/>
      <c r="JXL11" s="64"/>
      <c r="JXQ11" s="215"/>
      <c r="JXR11" s="64"/>
      <c r="JXS11" s="64"/>
      <c r="JYB11" s="64"/>
      <c r="JYG11" s="215"/>
      <c r="JYH11" s="64"/>
      <c r="JYI11" s="64"/>
      <c r="JYR11" s="64"/>
      <c r="JYW11" s="215"/>
      <c r="JYX11" s="64"/>
      <c r="JYY11" s="64"/>
      <c r="JZH11" s="64"/>
      <c r="JZM11" s="215"/>
      <c r="JZN11" s="64"/>
      <c r="JZO11" s="64"/>
      <c r="JZX11" s="64"/>
      <c r="KAC11" s="215"/>
      <c r="KAD11" s="64"/>
      <c r="KAE11" s="64"/>
      <c r="KAN11" s="64"/>
      <c r="KAS11" s="215"/>
      <c r="KAT11" s="64"/>
      <c r="KAU11" s="64"/>
      <c r="KBD11" s="64"/>
      <c r="KBI11" s="215"/>
      <c r="KBJ11" s="64"/>
      <c r="KBK11" s="64"/>
      <c r="KBT11" s="64"/>
      <c r="KBY11" s="215"/>
      <c r="KBZ11" s="64"/>
      <c r="KCA11" s="64"/>
      <c r="KCJ11" s="64"/>
      <c r="KCO11" s="215"/>
      <c r="KCP11" s="64"/>
      <c r="KCQ11" s="64"/>
      <c r="KCZ11" s="64"/>
      <c r="KDE11" s="215"/>
      <c r="KDF11" s="64"/>
      <c r="KDG11" s="64"/>
      <c r="KDP11" s="64"/>
      <c r="KDU11" s="215"/>
      <c r="KDV11" s="64"/>
      <c r="KDW11" s="64"/>
      <c r="KEF11" s="64"/>
      <c r="KEK11" s="215"/>
      <c r="KEL11" s="64"/>
      <c r="KEM11" s="64"/>
      <c r="KEV11" s="64"/>
      <c r="KFA11" s="215"/>
      <c r="KFB11" s="64"/>
      <c r="KFC11" s="64"/>
      <c r="KFL11" s="64"/>
      <c r="KFQ11" s="215"/>
      <c r="KFR11" s="64"/>
      <c r="KFS11" s="64"/>
      <c r="KGB11" s="64"/>
      <c r="KGG11" s="215"/>
      <c r="KGH11" s="64"/>
      <c r="KGI11" s="64"/>
      <c r="KGR11" s="64"/>
      <c r="KGW11" s="215"/>
      <c r="KGX11" s="64"/>
      <c r="KGY11" s="64"/>
      <c r="KHH11" s="64"/>
      <c r="KHM11" s="215"/>
      <c r="KHN11" s="64"/>
      <c r="KHO11" s="64"/>
      <c r="KHX11" s="64"/>
      <c r="KIC11" s="215"/>
      <c r="KID11" s="64"/>
      <c r="KIE11" s="64"/>
      <c r="KIN11" s="64"/>
      <c r="KIS11" s="215"/>
      <c r="KIT11" s="64"/>
      <c r="KIU11" s="64"/>
      <c r="KJD11" s="64"/>
      <c r="KJI11" s="215"/>
      <c r="KJJ11" s="64"/>
      <c r="KJK11" s="64"/>
      <c r="KJT11" s="64"/>
      <c r="KJY11" s="215"/>
      <c r="KJZ11" s="64"/>
      <c r="KKA11" s="64"/>
      <c r="KKJ11" s="64"/>
      <c r="KKO11" s="215"/>
      <c r="KKP11" s="64"/>
      <c r="KKQ11" s="64"/>
      <c r="KKZ11" s="64"/>
      <c r="KLE11" s="215"/>
      <c r="KLF11" s="64"/>
      <c r="KLG11" s="64"/>
      <c r="KLP11" s="64"/>
      <c r="KLU11" s="215"/>
      <c r="KLV11" s="64"/>
      <c r="KLW11" s="64"/>
      <c r="KMF11" s="64"/>
      <c r="KMK11" s="215"/>
      <c r="KML11" s="64"/>
      <c r="KMM11" s="64"/>
      <c r="KMV11" s="64"/>
      <c r="KNA11" s="215"/>
      <c r="KNB11" s="64"/>
      <c r="KNC11" s="64"/>
      <c r="KNL11" s="64"/>
      <c r="KNQ11" s="215"/>
      <c r="KNR11" s="64"/>
      <c r="KNS11" s="64"/>
      <c r="KOB11" s="64"/>
      <c r="KOG11" s="215"/>
      <c r="KOH11" s="64"/>
      <c r="KOI11" s="64"/>
      <c r="KOR11" s="64"/>
      <c r="KOW11" s="215"/>
      <c r="KOX11" s="64"/>
      <c r="KOY11" s="64"/>
      <c r="KPH11" s="64"/>
      <c r="KPM11" s="215"/>
      <c r="KPN11" s="64"/>
      <c r="KPO11" s="64"/>
      <c r="KPX11" s="64"/>
      <c r="KQC11" s="215"/>
      <c r="KQD11" s="64"/>
      <c r="KQE11" s="64"/>
      <c r="KQN11" s="64"/>
      <c r="KQS11" s="215"/>
      <c r="KQT11" s="64"/>
      <c r="KQU11" s="64"/>
      <c r="KRD11" s="64"/>
      <c r="KRI11" s="215"/>
      <c r="KRJ11" s="64"/>
      <c r="KRK11" s="64"/>
      <c r="KRT11" s="64"/>
      <c r="KRY11" s="215"/>
      <c r="KRZ11" s="64"/>
      <c r="KSA11" s="64"/>
      <c r="KSJ11" s="64"/>
      <c r="KSO11" s="215"/>
      <c r="KSP11" s="64"/>
      <c r="KSQ11" s="64"/>
      <c r="KSZ11" s="64"/>
      <c r="KTE11" s="215"/>
      <c r="KTF11" s="64"/>
      <c r="KTG11" s="64"/>
      <c r="KTP11" s="64"/>
      <c r="KTU11" s="215"/>
      <c r="KTV11" s="64"/>
      <c r="KTW11" s="64"/>
      <c r="KUF11" s="64"/>
      <c r="KUK11" s="215"/>
      <c r="KUL11" s="64"/>
      <c r="KUM11" s="64"/>
      <c r="KUV11" s="64"/>
      <c r="KVA11" s="215"/>
      <c r="KVB11" s="64"/>
      <c r="KVC11" s="64"/>
      <c r="KVL11" s="64"/>
      <c r="KVQ11" s="215"/>
      <c r="KVR11" s="64"/>
      <c r="KVS11" s="64"/>
      <c r="KWB11" s="64"/>
      <c r="KWG11" s="215"/>
      <c r="KWH11" s="64"/>
      <c r="KWI11" s="64"/>
      <c r="KWR11" s="64"/>
      <c r="KWW11" s="215"/>
      <c r="KWX11" s="64"/>
      <c r="KWY11" s="64"/>
      <c r="KXH11" s="64"/>
      <c r="KXM11" s="215"/>
      <c r="KXN11" s="64"/>
      <c r="KXO11" s="64"/>
      <c r="KXX11" s="64"/>
      <c r="KYC11" s="215"/>
      <c r="KYD11" s="64"/>
      <c r="KYE11" s="64"/>
      <c r="KYN11" s="64"/>
      <c r="KYS11" s="215"/>
      <c r="KYT11" s="64"/>
      <c r="KYU11" s="64"/>
      <c r="KZD11" s="64"/>
      <c r="KZI11" s="215"/>
      <c r="KZJ11" s="64"/>
      <c r="KZK11" s="64"/>
      <c r="KZT11" s="64"/>
      <c r="KZY11" s="215"/>
      <c r="KZZ11" s="64"/>
      <c r="LAA11" s="64"/>
      <c r="LAJ11" s="64"/>
      <c r="LAO11" s="215"/>
      <c r="LAP11" s="64"/>
      <c r="LAQ11" s="64"/>
      <c r="LAZ11" s="64"/>
      <c r="LBE11" s="215"/>
      <c r="LBF11" s="64"/>
      <c r="LBG11" s="64"/>
      <c r="LBP11" s="64"/>
      <c r="LBU11" s="215"/>
      <c r="LBV11" s="64"/>
      <c r="LBW11" s="64"/>
      <c r="LCF11" s="64"/>
      <c r="LCK11" s="215"/>
      <c r="LCL11" s="64"/>
      <c r="LCM11" s="64"/>
      <c r="LCV11" s="64"/>
      <c r="LDA11" s="215"/>
      <c r="LDB11" s="64"/>
      <c r="LDC11" s="64"/>
      <c r="LDL11" s="64"/>
      <c r="LDQ11" s="215"/>
      <c r="LDR11" s="64"/>
      <c r="LDS11" s="64"/>
      <c r="LEB11" s="64"/>
      <c r="LEG11" s="215"/>
      <c r="LEH11" s="64"/>
      <c r="LEI11" s="64"/>
      <c r="LER11" s="64"/>
      <c r="LEW11" s="215"/>
      <c r="LEX11" s="64"/>
      <c r="LEY11" s="64"/>
      <c r="LFH11" s="64"/>
      <c r="LFM11" s="215"/>
      <c r="LFN11" s="64"/>
      <c r="LFO11" s="64"/>
      <c r="LFX11" s="64"/>
      <c r="LGC11" s="215"/>
      <c r="LGD11" s="64"/>
      <c r="LGE11" s="64"/>
      <c r="LGN11" s="64"/>
      <c r="LGS11" s="215"/>
      <c r="LGT11" s="64"/>
      <c r="LGU11" s="64"/>
      <c r="LHD11" s="64"/>
      <c r="LHI11" s="215"/>
      <c r="LHJ11" s="64"/>
      <c r="LHK11" s="64"/>
      <c r="LHT11" s="64"/>
      <c r="LHY11" s="215"/>
      <c r="LHZ11" s="64"/>
      <c r="LIA11" s="64"/>
      <c r="LIJ11" s="64"/>
      <c r="LIO11" s="215"/>
      <c r="LIP11" s="64"/>
      <c r="LIQ11" s="64"/>
      <c r="LIZ11" s="64"/>
      <c r="LJE11" s="215"/>
      <c r="LJF11" s="64"/>
      <c r="LJG11" s="64"/>
      <c r="LJP11" s="64"/>
      <c r="LJU11" s="215"/>
      <c r="LJV11" s="64"/>
      <c r="LJW11" s="64"/>
      <c r="LKF11" s="64"/>
      <c r="LKK11" s="215"/>
      <c r="LKL11" s="64"/>
      <c r="LKM11" s="64"/>
      <c r="LKV11" s="64"/>
      <c r="LLA11" s="215"/>
      <c r="LLB11" s="64"/>
      <c r="LLC11" s="64"/>
      <c r="LLL11" s="64"/>
      <c r="LLQ11" s="215"/>
      <c r="LLR11" s="64"/>
      <c r="LLS11" s="64"/>
      <c r="LMB11" s="64"/>
      <c r="LMG11" s="215"/>
      <c r="LMH11" s="64"/>
      <c r="LMI11" s="64"/>
      <c r="LMR11" s="64"/>
      <c r="LMW11" s="215"/>
      <c r="LMX11" s="64"/>
      <c r="LMY11" s="64"/>
      <c r="LNH11" s="64"/>
      <c r="LNM11" s="215"/>
      <c r="LNN11" s="64"/>
      <c r="LNO11" s="64"/>
      <c r="LNX11" s="64"/>
      <c r="LOC11" s="215"/>
      <c r="LOD11" s="64"/>
      <c r="LOE11" s="64"/>
      <c r="LON11" s="64"/>
      <c r="LOS11" s="215"/>
      <c r="LOT11" s="64"/>
      <c r="LOU11" s="64"/>
      <c r="LPD11" s="64"/>
      <c r="LPI11" s="215"/>
      <c r="LPJ11" s="64"/>
      <c r="LPK11" s="64"/>
      <c r="LPT11" s="64"/>
      <c r="LPY11" s="215"/>
      <c r="LPZ11" s="64"/>
      <c r="LQA11" s="64"/>
      <c r="LQJ11" s="64"/>
      <c r="LQO11" s="215"/>
      <c r="LQP11" s="64"/>
      <c r="LQQ11" s="64"/>
      <c r="LQZ11" s="64"/>
      <c r="LRE11" s="215"/>
      <c r="LRF11" s="64"/>
      <c r="LRG11" s="64"/>
      <c r="LRP11" s="64"/>
      <c r="LRU11" s="215"/>
      <c r="LRV11" s="64"/>
      <c r="LRW11" s="64"/>
      <c r="LSF11" s="64"/>
      <c r="LSK11" s="215"/>
      <c r="LSL11" s="64"/>
      <c r="LSM11" s="64"/>
      <c r="LSV11" s="64"/>
      <c r="LTA11" s="215"/>
      <c r="LTB11" s="64"/>
      <c r="LTC11" s="64"/>
      <c r="LTL11" s="64"/>
      <c r="LTQ11" s="215"/>
      <c r="LTR11" s="64"/>
      <c r="LTS11" s="64"/>
      <c r="LUB11" s="64"/>
      <c r="LUG11" s="215"/>
      <c r="LUH11" s="64"/>
      <c r="LUI11" s="64"/>
      <c r="LUR11" s="64"/>
      <c r="LUW11" s="215"/>
      <c r="LUX11" s="64"/>
      <c r="LUY11" s="64"/>
      <c r="LVH11" s="64"/>
      <c r="LVM11" s="215"/>
      <c r="LVN11" s="64"/>
      <c r="LVO11" s="64"/>
      <c r="LVX11" s="64"/>
      <c r="LWC11" s="215"/>
      <c r="LWD11" s="64"/>
      <c r="LWE11" s="64"/>
      <c r="LWN11" s="64"/>
      <c r="LWS11" s="215"/>
      <c r="LWT11" s="64"/>
      <c r="LWU11" s="64"/>
      <c r="LXD11" s="64"/>
      <c r="LXI11" s="215"/>
      <c r="LXJ11" s="64"/>
      <c r="LXK11" s="64"/>
      <c r="LXT11" s="64"/>
      <c r="LXY11" s="215"/>
      <c r="LXZ11" s="64"/>
      <c r="LYA11" s="64"/>
      <c r="LYJ11" s="64"/>
      <c r="LYO11" s="215"/>
      <c r="LYP11" s="64"/>
      <c r="LYQ11" s="64"/>
      <c r="LYZ11" s="64"/>
      <c r="LZE11" s="215"/>
      <c r="LZF11" s="64"/>
      <c r="LZG11" s="64"/>
      <c r="LZP11" s="64"/>
      <c r="LZU11" s="215"/>
      <c r="LZV11" s="64"/>
      <c r="LZW11" s="64"/>
      <c r="MAF11" s="64"/>
      <c r="MAK11" s="215"/>
      <c r="MAL11" s="64"/>
      <c r="MAM11" s="64"/>
      <c r="MAV11" s="64"/>
      <c r="MBA11" s="215"/>
      <c r="MBB11" s="64"/>
      <c r="MBC11" s="64"/>
      <c r="MBL11" s="64"/>
      <c r="MBQ11" s="215"/>
      <c r="MBR11" s="64"/>
      <c r="MBS11" s="64"/>
      <c r="MCB11" s="64"/>
      <c r="MCG11" s="215"/>
      <c r="MCH11" s="64"/>
      <c r="MCI11" s="64"/>
      <c r="MCR11" s="64"/>
      <c r="MCW11" s="215"/>
      <c r="MCX11" s="64"/>
      <c r="MCY11" s="64"/>
      <c r="MDH11" s="64"/>
      <c r="MDM11" s="215"/>
      <c r="MDN11" s="64"/>
      <c r="MDO11" s="64"/>
      <c r="MDX11" s="64"/>
      <c r="MEC11" s="215"/>
      <c r="MED11" s="64"/>
      <c r="MEE11" s="64"/>
      <c r="MEN11" s="64"/>
      <c r="MES11" s="215"/>
      <c r="MET11" s="64"/>
      <c r="MEU11" s="64"/>
      <c r="MFD11" s="64"/>
      <c r="MFI11" s="215"/>
      <c r="MFJ11" s="64"/>
      <c r="MFK11" s="64"/>
      <c r="MFT11" s="64"/>
      <c r="MFY11" s="215"/>
      <c r="MFZ11" s="64"/>
      <c r="MGA11" s="64"/>
      <c r="MGJ11" s="64"/>
      <c r="MGO11" s="215"/>
      <c r="MGP11" s="64"/>
      <c r="MGQ11" s="64"/>
      <c r="MGZ11" s="64"/>
      <c r="MHE11" s="215"/>
      <c r="MHF11" s="64"/>
      <c r="MHG11" s="64"/>
      <c r="MHP11" s="64"/>
      <c r="MHU11" s="215"/>
      <c r="MHV11" s="64"/>
      <c r="MHW11" s="64"/>
      <c r="MIF11" s="64"/>
      <c r="MIK11" s="215"/>
      <c r="MIL11" s="64"/>
      <c r="MIM11" s="64"/>
      <c r="MIV11" s="64"/>
      <c r="MJA11" s="215"/>
      <c r="MJB11" s="64"/>
      <c r="MJC11" s="64"/>
      <c r="MJL11" s="64"/>
      <c r="MJQ11" s="215"/>
      <c r="MJR11" s="64"/>
      <c r="MJS11" s="64"/>
      <c r="MKB11" s="64"/>
      <c r="MKG11" s="215"/>
      <c r="MKH11" s="64"/>
      <c r="MKI11" s="64"/>
      <c r="MKR11" s="64"/>
      <c r="MKW11" s="215"/>
      <c r="MKX11" s="64"/>
      <c r="MKY11" s="64"/>
      <c r="MLH11" s="64"/>
      <c r="MLM11" s="215"/>
      <c r="MLN11" s="64"/>
      <c r="MLO11" s="64"/>
      <c r="MLX11" s="64"/>
      <c r="MMC11" s="215"/>
      <c r="MMD11" s="64"/>
      <c r="MME11" s="64"/>
      <c r="MMN11" s="64"/>
      <c r="MMS11" s="215"/>
      <c r="MMT11" s="64"/>
      <c r="MMU11" s="64"/>
      <c r="MND11" s="64"/>
      <c r="MNI11" s="215"/>
      <c r="MNJ11" s="64"/>
      <c r="MNK11" s="64"/>
      <c r="MNT11" s="64"/>
      <c r="MNY11" s="215"/>
      <c r="MNZ11" s="64"/>
      <c r="MOA11" s="64"/>
      <c r="MOJ11" s="64"/>
      <c r="MOO11" s="215"/>
      <c r="MOP11" s="64"/>
      <c r="MOQ11" s="64"/>
      <c r="MOZ11" s="64"/>
      <c r="MPE11" s="215"/>
      <c r="MPF11" s="64"/>
      <c r="MPG11" s="64"/>
      <c r="MPP11" s="64"/>
      <c r="MPU11" s="215"/>
      <c r="MPV11" s="64"/>
      <c r="MPW11" s="64"/>
      <c r="MQF11" s="64"/>
      <c r="MQK11" s="215"/>
      <c r="MQL11" s="64"/>
      <c r="MQM11" s="64"/>
      <c r="MQV11" s="64"/>
      <c r="MRA11" s="215"/>
      <c r="MRB11" s="64"/>
      <c r="MRC11" s="64"/>
      <c r="MRL11" s="64"/>
      <c r="MRQ11" s="215"/>
      <c r="MRR11" s="64"/>
      <c r="MRS11" s="64"/>
      <c r="MSB11" s="64"/>
      <c r="MSG11" s="215"/>
      <c r="MSH11" s="64"/>
      <c r="MSI11" s="64"/>
      <c r="MSR11" s="64"/>
      <c r="MSW11" s="215"/>
      <c r="MSX11" s="64"/>
      <c r="MSY11" s="64"/>
      <c r="MTH11" s="64"/>
      <c r="MTM11" s="215"/>
      <c r="MTN11" s="64"/>
      <c r="MTO11" s="64"/>
      <c r="MTX11" s="64"/>
      <c r="MUC11" s="215"/>
      <c r="MUD11" s="64"/>
      <c r="MUE11" s="64"/>
      <c r="MUN11" s="64"/>
      <c r="MUS11" s="215"/>
      <c r="MUT11" s="64"/>
      <c r="MUU11" s="64"/>
      <c r="MVD11" s="64"/>
      <c r="MVI11" s="215"/>
      <c r="MVJ11" s="64"/>
      <c r="MVK11" s="64"/>
      <c r="MVT11" s="64"/>
      <c r="MVY11" s="215"/>
      <c r="MVZ11" s="64"/>
      <c r="MWA11" s="64"/>
      <c r="MWJ11" s="64"/>
      <c r="MWO11" s="215"/>
      <c r="MWP11" s="64"/>
      <c r="MWQ11" s="64"/>
      <c r="MWZ11" s="64"/>
      <c r="MXE11" s="215"/>
      <c r="MXF11" s="64"/>
      <c r="MXG11" s="64"/>
      <c r="MXP11" s="64"/>
      <c r="MXU11" s="215"/>
      <c r="MXV11" s="64"/>
      <c r="MXW11" s="64"/>
      <c r="MYF11" s="64"/>
      <c r="MYK11" s="215"/>
      <c r="MYL11" s="64"/>
      <c r="MYM11" s="64"/>
      <c r="MYV11" s="64"/>
      <c r="MZA11" s="215"/>
      <c r="MZB11" s="64"/>
      <c r="MZC11" s="64"/>
      <c r="MZL11" s="64"/>
      <c r="MZQ11" s="215"/>
      <c r="MZR11" s="64"/>
      <c r="MZS11" s="64"/>
      <c r="NAB11" s="64"/>
      <c r="NAG11" s="215"/>
      <c r="NAH11" s="64"/>
      <c r="NAI11" s="64"/>
      <c r="NAR11" s="64"/>
      <c r="NAW11" s="215"/>
      <c r="NAX11" s="64"/>
      <c r="NAY11" s="64"/>
      <c r="NBH11" s="64"/>
      <c r="NBM11" s="215"/>
      <c r="NBN11" s="64"/>
      <c r="NBO11" s="64"/>
      <c r="NBX11" s="64"/>
      <c r="NCC11" s="215"/>
      <c r="NCD11" s="64"/>
      <c r="NCE11" s="64"/>
      <c r="NCN11" s="64"/>
      <c r="NCS11" s="215"/>
      <c r="NCT11" s="64"/>
      <c r="NCU11" s="64"/>
      <c r="NDD11" s="64"/>
      <c r="NDI11" s="215"/>
      <c r="NDJ11" s="64"/>
      <c r="NDK11" s="64"/>
      <c r="NDT11" s="64"/>
      <c r="NDY11" s="215"/>
      <c r="NDZ11" s="64"/>
      <c r="NEA11" s="64"/>
      <c r="NEJ11" s="64"/>
      <c r="NEO11" s="215"/>
      <c r="NEP11" s="64"/>
      <c r="NEQ11" s="64"/>
      <c r="NEZ11" s="64"/>
      <c r="NFE11" s="215"/>
      <c r="NFF11" s="64"/>
      <c r="NFG11" s="64"/>
      <c r="NFP11" s="64"/>
      <c r="NFU11" s="215"/>
      <c r="NFV11" s="64"/>
      <c r="NFW11" s="64"/>
      <c r="NGF11" s="64"/>
      <c r="NGK11" s="215"/>
      <c r="NGL11" s="64"/>
      <c r="NGM11" s="64"/>
      <c r="NGV11" s="64"/>
      <c r="NHA11" s="215"/>
      <c r="NHB11" s="64"/>
      <c r="NHC11" s="64"/>
      <c r="NHL11" s="64"/>
      <c r="NHQ11" s="215"/>
      <c r="NHR11" s="64"/>
      <c r="NHS11" s="64"/>
      <c r="NIB11" s="64"/>
      <c r="NIG11" s="215"/>
      <c r="NIH11" s="64"/>
      <c r="NII11" s="64"/>
      <c r="NIR11" s="64"/>
      <c r="NIW11" s="215"/>
      <c r="NIX11" s="64"/>
      <c r="NIY11" s="64"/>
      <c r="NJH11" s="64"/>
      <c r="NJM11" s="215"/>
      <c r="NJN11" s="64"/>
      <c r="NJO11" s="64"/>
      <c r="NJX11" s="64"/>
      <c r="NKC11" s="215"/>
      <c r="NKD11" s="64"/>
      <c r="NKE11" s="64"/>
      <c r="NKN11" s="64"/>
      <c r="NKS11" s="215"/>
      <c r="NKT11" s="64"/>
      <c r="NKU11" s="64"/>
      <c r="NLD11" s="64"/>
      <c r="NLI11" s="215"/>
      <c r="NLJ11" s="64"/>
      <c r="NLK11" s="64"/>
      <c r="NLT11" s="64"/>
      <c r="NLY11" s="215"/>
      <c r="NLZ11" s="64"/>
      <c r="NMA11" s="64"/>
      <c r="NMJ11" s="64"/>
      <c r="NMO11" s="215"/>
      <c r="NMP11" s="64"/>
      <c r="NMQ11" s="64"/>
      <c r="NMZ11" s="64"/>
      <c r="NNE11" s="215"/>
      <c r="NNF11" s="64"/>
      <c r="NNG11" s="64"/>
      <c r="NNP11" s="64"/>
      <c r="NNU11" s="215"/>
      <c r="NNV11" s="64"/>
      <c r="NNW11" s="64"/>
      <c r="NOF11" s="64"/>
      <c r="NOK11" s="215"/>
      <c r="NOL11" s="64"/>
      <c r="NOM11" s="64"/>
      <c r="NOV11" s="64"/>
      <c r="NPA11" s="215"/>
      <c r="NPB11" s="64"/>
      <c r="NPC11" s="64"/>
      <c r="NPL11" s="64"/>
      <c r="NPQ11" s="215"/>
      <c r="NPR11" s="64"/>
      <c r="NPS11" s="64"/>
      <c r="NQB11" s="64"/>
      <c r="NQG11" s="215"/>
      <c r="NQH11" s="64"/>
      <c r="NQI11" s="64"/>
      <c r="NQR11" s="64"/>
      <c r="NQW11" s="215"/>
      <c r="NQX11" s="64"/>
      <c r="NQY11" s="64"/>
      <c r="NRH11" s="64"/>
      <c r="NRM11" s="215"/>
      <c r="NRN11" s="64"/>
      <c r="NRO11" s="64"/>
      <c r="NRX11" s="64"/>
      <c r="NSC11" s="215"/>
      <c r="NSD11" s="64"/>
      <c r="NSE11" s="64"/>
      <c r="NSN11" s="64"/>
      <c r="NSS11" s="215"/>
      <c r="NST11" s="64"/>
      <c r="NSU11" s="64"/>
      <c r="NTD11" s="64"/>
      <c r="NTI11" s="215"/>
      <c r="NTJ11" s="64"/>
      <c r="NTK11" s="64"/>
      <c r="NTT11" s="64"/>
      <c r="NTY11" s="215"/>
      <c r="NTZ11" s="64"/>
      <c r="NUA11" s="64"/>
      <c r="NUJ11" s="64"/>
      <c r="NUO11" s="215"/>
      <c r="NUP11" s="64"/>
      <c r="NUQ11" s="64"/>
      <c r="NUZ11" s="64"/>
      <c r="NVE11" s="215"/>
      <c r="NVF11" s="64"/>
      <c r="NVG11" s="64"/>
      <c r="NVP11" s="64"/>
      <c r="NVU11" s="215"/>
      <c r="NVV11" s="64"/>
      <c r="NVW11" s="64"/>
      <c r="NWF11" s="64"/>
      <c r="NWK11" s="215"/>
      <c r="NWL11" s="64"/>
      <c r="NWM11" s="64"/>
      <c r="NWV11" s="64"/>
      <c r="NXA11" s="215"/>
      <c r="NXB11" s="64"/>
      <c r="NXC11" s="64"/>
      <c r="NXL11" s="64"/>
      <c r="NXQ11" s="215"/>
      <c r="NXR11" s="64"/>
      <c r="NXS11" s="64"/>
      <c r="NYB11" s="64"/>
      <c r="NYG11" s="215"/>
      <c r="NYH11" s="64"/>
      <c r="NYI11" s="64"/>
      <c r="NYR11" s="64"/>
      <c r="NYW11" s="215"/>
      <c r="NYX11" s="64"/>
      <c r="NYY11" s="64"/>
      <c r="NZH11" s="64"/>
      <c r="NZM11" s="215"/>
      <c r="NZN11" s="64"/>
      <c r="NZO11" s="64"/>
      <c r="NZX11" s="64"/>
      <c r="OAC11" s="215"/>
      <c r="OAD11" s="64"/>
      <c r="OAE11" s="64"/>
      <c r="OAN11" s="64"/>
      <c r="OAS11" s="215"/>
      <c r="OAT11" s="64"/>
      <c r="OAU11" s="64"/>
      <c r="OBD11" s="64"/>
      <c r="OBI11" s="215"/>
      <c r="OBJ11" s="64"/>
      <c r="OBK11" s="64"/>
      <c r="OBT11" s="64"/>
      <c r="OBY11" s="215"/>
      <c r="OBZ11" s="64"/>
      <c r="OCA11" s="64"/>
      <c r="OCJ11" s="64"/>
      <c r="OCO11" s="215"/>
      <c r="OCP11" s="64"/>
      <c r="OCQ11" s="64"/>
      <c r="OCZ11" s="64"/>
      <c r="ODE11" s="215"/>
      <c r="ODF11" s="64"/>
      <c r="ODG11" s="64"/>
      <c r="ODP11" s="64"/>
      <c r="ODU11" s="215"/>
      <c r="ODV11" s="64"/>
      <c r="ODW11" s="64"/>
      <c r="OEF11" s="64"/>
      <c r="OEK11" s="215"/>
      <c r="OEL11" s="64"/>
      <c r="OEM11" s="64"/>
      <c r="OEV11" s="64"/>
      <c r="OFA11" s="215"/>
      <c r="OFB11" s="64"/>
      <c r="OFC11" s="64"/>
      <c r="OFL11" s="64"/>
      <c r="OFQ11" s="215"/>
      <c r="OFR11" s="64"/>
      <c r="OFS11" s="64"/>
      <c r="OGB11" s="64"/>
      <c r="OGG11" s="215"/>
      <c r="OGH11" s="64"/>
      <c r="OGI11" s="64"/>
      <c r="OGR11" s="64"/>
      <c r="OGW11" s="215"/>
      <c r="OGX11" s="64"/>
      <c r="OGY11" s="64"/>
      <c r="OHH11" s="64"/>
      <c r="OHM11" s="215"/>
      <c r="OHN11" s="64"/>
      <c r="OHO11" s="64"/>
      <c r="OHX11" s="64"/>
      <c r="OIC11" s="215"/>
      <c r="OID11" s="64"/>
      <c r="OIE11" s="64"/>
      <c r="OIN11" s="64"/>
      <c r="OIS11" s="215"/>
      <c r="OIT11" s="64"/>
      <c r="OIU11" s="64"/>
      <c r="OJD11" s="64"/>
      <c r="OJI11" s="215"/>
      <c r="OJJ11" s="64"/>
      <c r="OJK11" s="64"/>
      <c r="OJT11" s="64"/>
      <c r="OJY11" s="215"/>
      <c r="OJZ11" s="64"/>
      <c r="OKA11" s="64"/>
      <c r="OKJ11" s="64"/>
      <c r="OKO11" s="215"/>
      <c r="OKP11" s="64"/>
      <c r="OKQ11" s="64"/>
      <c r="OKZ11" s="64"/>
      <c r="OLE11" s="215"/>
      <c r="OLF11" s="64"/>
      <c r="OLG11" s="64"/>
      <c r="OLP11" s="64"/>
      <c r="OLU11" s="215"/>
      <c r="OLV11" s="64"/>
      <c r="OLW11" s="64"/>
      <c r="OMF11" s="64"/>
      <c r="OMK11" s="215"/>
      <c r="OML11" s="64"/>
      <c r="OMM11" s="64"/>
      <c r="OMV11" s="64"/>
      <c r="ONA11" s="215"/>
      <c r="ONB11" s="64"/>
      <c r="ONC11" s="64"/>
      <c r="ONL11" s="64"/>
      <c r="ONQ11" s="215"/>
      <c r="ONR11" s="64"/>
      <c r="ONS11" s="64"/>
      <c r="OOB11" s="64"/>
      <c r="OOG11" s="215"/>
      <c r="OOH11" s="64"/>
      <c r="OOI11" s="64"/>
      <c r="OOR11" s="64"/>
      <c r="OOW11" s="215"/>
      <c r="OOX11" s="64"/>
      <c r="OOY11" s="64"/>
      <c r="OPH11" s="64"/>
      <c r="OPM11" s="215"/>
      <c r="OPN11" s="64"/>
      <c r="OPO11" s="64"/>
      <c r="OPX11" s="64"/>
      <c r="OQC11" s="215"/>
      <c r="OQD11" s="64"/>
      <c r="OQE11" s="64"/>
      <c r="OQN11" s="64"/>
      <c r="OQS11" s="215"/>
      <c r="OQT11" s="64"/>
      <c r="OQU11" s="64"/>
      <c r="ORD11" s="64"/>
      <c r="ORI11" s="215"/>
      <c r="ORJ11" s="64"/>
      <c r="ORK11" s="64"/>
      <c r="ORT11" s="64"/>
      <c r="ORY11" s="215"/>
      <c r="ORZ11" s="64"/>
      <c r="OSA11" s="64"/>
      <c r="OSJ11" s="64"/>
      <c r="OSO11" s="215"/>
      <c r="OSP11" s="64"/>
      <c r="OSQ11" s="64"/>
      <c r="OSZ11" s="64"/>
      <c r="OTE11" s="215"/>
      <c r="OTF11" s="64"/>
      <c r="OTG11" s="64"/>
      <c r="OTP11" s="64"/>
      <c r="OTU11" s="215"/>
      <c r="OTV11" s="64"/>
      <c r="OTW11" s="64"/>
      <c r="OUF11" s="64"/>
      <c r="OUK11" s="215"/>
      <c r="OUL11" s="64"/>
      <c r="OUM11" s="64"/>
      <c r="OUV11" s="64"/>
      <c r="OVA11" s="215"/>
      <c r="OVB11" s="64"/>
      <c r="OVC11" s="64"/>
      <c r="OVL11" s="64"/>
      <c r="OVQ11" s="215"/>
      <c r="OVR11" s="64"/>
      <c r="OVS11" s="64"/>
      <c r="OWB11" s="64"/>
      <c r="OWG11" s="215"/>
      <c r="OWH11" s="64"/>
      <c r="OWI11" s="64"/>
      <c r="OWR11" s="64"/>
      <c r="OWW11" s="215"/>
      <c r="OWX11" s="64"/>
      <c r="OWY11" s="64"/>
      <c r="OXH11" s="64"/>
      <c r="OXM11" s="215"/>
      <c r="OXN11" s="64"/>
      <c r="OXO11" s="64"/>
      <c r="OXX11" s="64"/>
      <c r="OYC11" s="215"/>
      <c r="OYD11" s="64"/>
      <c r="OYE11" s="64"/>
      <c r="OYN11" s="64"/>
      <c r="OYS11" s="215"/>
      <c r="OYT11" s="64"/>
      <c r="OYU11" s="64"/>
      <c r="OZD11" s="64"/>
      <c r="OZI11" s="215"/>
      <c r="OZJ11" s="64"/>
      <c r="OZK11" s="64"/>
      <c r="OZT11" s="64"/>
      <c r="OZY11" s="215"/>
      <c r="OZZ11" s="64"/>
      <c r="PAA11" s="64"/>
      <c r="PAJ11" s="64"/>
      <c r="PAO11" s="215"/>
      <c r="PAP11" s="64"/>
      <c r="PAQ11" s="64"/>
      <c r="PAZ11" s="64"/>
      <c r="PBE11" s="215"/>
      <c r="PBF11" s="64"/>
      <c r="PBG11" s="64"/>
      <c r="PBP11" s="64"/>
      <c r="PBU11" s="215"/>
      <c r="PBV11" s="64"/>
      <c r="PBW11" s="64"/>
      <c r="PCF11" s="64"/>
      <c r="PCK11" s="215"/>
      <c r="PCL11" s="64"/>
      <c r="PCM11" s="64"/>
      <c r="PCV11" s="64"/>
      <c r="PDA11" s="215"/>
      <c r="PDB11" s="64"/>
      <c r="PDC11" s="64"/>
      <c r="PDL11" s="64"/>
      <c r="PDQ11" s="215"/>
      <c r="PDR11" s="64"/>
      <c r="PDS11" s="64"/>
      <c r="PEB11" s="64"/>
      <c r="PEG11" s="215"/>
      <c r="PEH11" s="64"/>
      <c r="PEI11" s="64"/>
      <c r="PER11" s="64"/>
      <c r="PEW11" s="215"/>
      <c r="PEX11" s="64"/>
      <c r="PEY11" s="64"/>
      <c r="PFH11" s="64"/>
      <c r="PFM11" s="215"/>
      <c r="PFN11" s="64"/>
      <c r="PFO11" s="64"/>
      <c r="PFX11" s="64"/>
      <c r="PGC11" s="215"/>
      <c r="PGD11" s="64"/>
      <c r="PGE11" s="64"/>
      <c r="PGN11" s="64"/>
      <c r="PGS11" s="215"/>
      <c r="PGT11" s="64"/>
      <c r="PGU11" s="64"/>
      <c r="PHD11" s="64"/>
      <c r="PHI11" s="215"/>
      <c r="PHJ11" s="64"/>
      <c r="PHK11" s="64"/>
      <c r="PHT11" s="64"/>
      <c r="PHY11" s="215"/>
      <c r="PHZ11" s="64"/>
      <c r="PIA11" s="64"/>
      <c r="PIJ11" s="64"/>
      <c r="PIO11" s="215"/>
      <c r="PIP11" s="64"/>
      <c r="PIQ11" s="64"/>
      <c r="PIZ11" s="64"/>
      <c r="PJE11" s="215"/>
      <c r="PJF11" s="64"/>
      <c r="PJG11" s="64"/>
      <c r="PJP11" s="64"/>
      <c r="PJU11" s="215"/>
      <c r="PJV11" s="64"/>
      <c r="PJW11" s="64"/>
      <c r="PKF11" s="64"/>
      <c r="PKK11" s="215"/>
      <c r="PKL11" s="64"/>
      <c r="PKM11" s="64"/>
      <c r="PKV11" s="64"/>
      <c r="PLA11" s="215"/>
      <c r="PLB11" s="64"/>
      <c r="PLC11" s="64"/>
      <c r="PLL11" s="64"/>
      <c r="PLQ11" s="215"/>
      <c r="PLR11" s="64"/>
      <c r="PLS11" s="64"/>
      <c r="PMB11" s="64"/>
      <c r="PMG11" s="215"/>
      <c r="PMH11" s="64"/>
      <c r="PMI11" s="64"/>
      <c r="PMR11" s="64"/>
      <c r="PMW11" s="215"/>
      <c r="PMX11" s="64"/>
      <c r="PMY11" s="64"/>
      <c r="PNH11" s="64"/>
      <c r="PNM11" s="215"/>
      <c r="PNN11" s="64"/>
      <c r="PNO11" s="64"/>
      <c r="PNX11" s="64"/>
      <c r="POC11" s="215"/>
      <c r="POD11" s="64"/>
      <c r="POE11" s="64"/>
      <c r="PON11" s="64"/>
      <c r="POS11" s="215"/>
      <c r="POT11" s="64"/>
      <c r="POU11" s="64"/>
      <c r="PPD11" s="64"/>
      <c r="PPI11" s="215"/>
      <c r="PPJ11" s="64"/>
      <c r="PPK11" s="64"/>
      <c r="PPT11" s="64"/>
      <c r="PPY11" s="215"/>
      <c r="PPZ11" s="64"/>
      <c r="PQA11" s="64"/>
      <c r="PQJ11" s="64"/>
      <c r="PQO11" s="215"/>
      <c r="PQP11" s="64"/>
      <c r="PQQ11" s="64"/>
      <c r="PQZ11" s="64"/>
      <c r="PRE11" s="215"/>
      <c r="PRF11" s="64"/>
      <c r="PRG11" s="64"/>
      <c r="PRP11" s="64"/>
      <c r="PRU11" s="215"/>
      <c r="PRV11" s="64"/>
      <c r="PRW11" s="64"/>
      <c r="PSF11" s="64"/>
      <c r="PSK11" s="215"/>
      <c r="PSL11" s="64"/>
      <c r="PSM11" s="64"/>
      <c r="PSV11" s="64"/>
      <c r="PTA11" s="215"/>
      <c r="PTB11" s="64"/>
      <c r="PTC11" s="64"/>
      <c r="PTL11" s="64"/>
      <c r="PTQ11" s="215"/>
      <c r="PTR11" s="64"/>
      <c r="PTS11" s="64"/>
      <c r="PUB11" s="64"/>
      <c r="PUG11" s="215"/>
      <c r="PUH11" s="64"/>
      <c r="PUI11" s="64"/>
      <c r="PUR11" s="64"/>
      <c r="PUW11" s="215"/>
      <c r="PUX11" s="64"/>
      <c r="PUY11" s="64"/>
      <c r="PVH11" s="64"/>
      <c r="PVM11" s="215"/>
      <c r="PVN11" s="64"/>
      <c r="PVO11" s="64"/>
      <c r="PVX11" s="64"/>
      <c r="PWC11" s="215"/>
      <c r="PWD11" s="64"/>
      <c r="PWE11" s="64"/>
      <c r="PWN11" s="64"/>
      <c r="PWS11" s="215"/>
      <c r="PWT11" s="64"/>
      <c r="PWU11" s="64"/>
      <c r="PXD11" s="64"/>
      <c r="PXI11" s="215"/>
      <c r="PXJ11" s="64"/>
      <c r="PXK11" s="64"/>
      <c r="PXT11" s="64"/>
      <c r="PXY11" s="215"/>
      <c r="PXZ11" s="64"/>
      <c r="PYA11" s="64"/>
      <c r="PYJ11" s="64"/>
      <c r="PYO11" s="215"/>
      <c r="PYP11" s="64"/>
      <c r="PYQ11" s="64"/>
      <c r="PYZ11" s="64"/>
      <c r="PZE11" s="215"/>
      <c r="PZF11" s="64"/>
      <c r="PZG11" s="64"/>
      <c r="PZP11" s="64"/>
      <c r="PZU11" s="215"/>
      <c r="PZV11" s="64"/>
      <c r="PZW11" s="64"/>
      <c r="QAF11" s="64"/>
      <c r="QAK11" s="215"/>
      <c r="QAL11" s="64"/>
      <c r="QAM11" s="64"/>
      <c r="QAV11" s="64"/>
      <c r="QBA11" s="215"/>
      <c r="QBB11" s="64"/>
      <c r="QBC11" s="64"/>
      <c r="QBL11" s="64"/>
      <c r="QBQ11" s="215"/>
      <c r="QBR11" s="64"/>
      <c r="QBS11" s="64"/>
      <c r="QCB11" s="64"/>
      <c r="QCG11" s="215"/>
      <c r="QCH11" s="64"/>
      <c r="QCI11" s="64"/>
      <c r="QCR11" s="64"/>
      <c r="QCW11" s="215"/>
      <c r="QCX11" s="64"/>
      <c r="QCY11" s="64"/>
      <c r="QDH11" s="64"/>
      <c r="QDM11" s="215"/>
      <c r="QDN11" s="64"/>
      <c r="QDO11" s="64"/>
      <c r="QDX11" s="64"/>
      <c r="QEC11" s="215"/>
      <c r="QED11" s="64"/>
      <c r="QEE11" s="64"/>
      <c r="QEN11" s="64"/>
      <c r="QES11" s="215"/>
      <c r="QET11" s="64"/>
      <c r="QEU11" s="64"/>
      <c r="QFD11" s="64"/>
      <c r="QFI11" s="215"/>
      <c r="QFJ11" s="64"/>
      <c r="QFK11" s="64"/>
      <c r="QFT11" s="64"/>
      <c r="QFY11" s="215"/>
      <c r="QFZ11" s="64"/>
      <c r="QGA11" s="64"/>
      <c r="QGJ11" s="64"/>
      <c r="QGO11" s="215"/>
      <c r="QGP11" s="64"/>
      <c r="QGQ11" s="64"/>
      <c r="QGZ11" s="64"/>
      <c r="QHE11" s="215"/>
      <c r="QHF11" s="64"/>
      <c r="QHG11" s="64"/>
      <c r="QHP11" s="64"/>
      <c r="QHU11" s="215"/>
      <c r="QHV11" s="64"/>
      <c r="QHW11" s="64"/>
      <c r="QIF11" s="64"/>
      <c r="QIK11" s="215"/>
      <c r="QIL11" s="64"/>
      <c r="QIM11" s="64"/>
      <c r="QIV11" s="64"/>
      <c r="QJA11" s="215"/>
      <c r="QJB11" s="64"/>
      <c r="QJC11" s="64"/>
      <c r="QJL11" s="64"/>
      <c r="QJQ11" s="215"/>
      <c r="QJR11" s="64"/>
      <c r="QJS11" s="64"/>
      <c r="QKB11" s="64"/>
      <c r="QKG11" s="215"/>
      <c r="QKH11" s="64"/>
      <c r="QKI11" s="64"/>
      <c r="QKR11" s="64"/>
      <c r="QKW11" s="215"/>
      <c r="QKX11" s="64"/>
      <c r="QKY11" s="64"/>
      <c r="QLH11" s="64"/>
      <c r="QLM11" s="215"/>
      <c r="QLN11" s="64"/>
      <c r="QLO11" s="64"/>
      <c r="QLX11" s="64"/>
      <c r="QMC11" s="215"/>
      <c r="QMD11" s="64"/>
      <c r="QME11" s="64"/>
      <c r="QMN11" s="64"/>
      <c r="QMS11" s="215"/>
      <c r="QMT11" s="64"/>
      <c r="QMU11" s="64"/>
      <c r="QND11" s="64"/>
      <c r="QNI11" s="215"/>
      <c r="QNJ11" s="64"/>
      <c r="QNK11" s="64"/>
      <c r="QNT11" s="64"/>
      <c r="QNY11" s="215"/>
      <c r="QNZ11" s="64"/>
      <c r="QOA11" s="64"/>
      <c r="QOJ11" s="64"/>
      <c r="QOO11" s="215"/>
      <c r="QOP11" s="64"/>
      <c r="QOQ11" s="64"/>
      <c r="QOZ11" s="64"/>
      <c r="QPE11" s="215"/>
      <c r="QPF11" s="64"/>
      <c r="QPG11" s="64"/>
      <c r="QPP11" s="64"/>
      <c r="QPU11" s="215"/>
      <c r="QPV11" s="64"/>
      <c r="QPW11" s="64"/>
      <c r="QQF11" s="64"/>
      <c r="QQK11" s="215"/>
      <c r="QQL11" s="64"/>
      <c r="QQM11" s="64"/>
      <c r="QQV11" s="64"/>
      <c r="QRA11" s="215"/>
      <c r="QRB11" s="64"/>
      <c r="QRC11" s="64"/>
      <c r="QRL11" s="64"/>
      <c r="QRQ11" s="215"/>
      <c r="QRR11" s="64"/>
      <c r="QRS11" s="64"/>
      <c r="QSB11" s="64"/>
      <c r="QSG11" s="215"/>
      <c r="QSH11" s="64"/>
      <c r="QSI11" s="64"/>
      <c r="QSR11" s="64"/>
      <c r="QSW11" s="215"/>
      <c r="QSX11" s="64"/>
      <c r="QSY11" s="64"/>
      <c r="QTH11" s="64"/>
      <c r="QTM11" s="215"/>
      <c r="QTN11" s="64"/>
      <c r="QTO11" s="64"/>
      <c r="QTX11" s="64"/>
      <c r="QUC11" s="215"/>
      <c r="QUD11" s="64"/>
      <c r="QUE11" s="64"/>
      <c r="QUN11" s="64"/>
      <c r="QUS11" s="215"/>
      <c r="QUT11" s="64"/>
      <c r="QUU11" s="64"/>
      <c r="QVD11" s="64"/>
      <c r="QVI11" s="215"/>
      <c r="QVJ11" s="64"/>
      <c r="QVK11" s="64"/>
      <c r="QVT11" s="64"/>
      <c r="QVY11" s="215"/>
      <c r="QVZ11" s="64"/>
      <c r="QWA11" s="64"/>
      <c r="QWJ11" s="64"/>
      <c r="QWO11" s="215"/>
      <c r="QWP11" s="64"/>
      <c r="QWQ11" s="64"/>
      <c r="QWZ11" s="64"/>
      <c r="QXE11" s="215"/>
      <c r="QXF11" s="64"/>
      <c r="QXG11" s="64"/>
      <c r="QXP11" s="64"/>
      <c r="QXU11" s="215"/>
      <c r="QXV11" s="64"/>
      <c r="QXW11" s="64"/>
      <c r="QYF11" s="64"/>
      <c r="QYK11" s="215"/>
      <c r="QYL11" s="64"/>
      <c r="QYM11" s="64"/>
      <c r="QYV11" s="64"/>
      <c r="QZA11" s="215"/>
      <c r="QZB11" s="64"/>
      <c r="QZC11" s="64"/>
      <c r="QZL11" s="64"/>
      <c r="QZQ11" s="215"/>
      <c r="QZR11" s="64"/>
      <c r="QZS11" s="64"/>
      <c r="RAB11" s="64"/>
      <c r="RAG11" s="215"/>
      <c r="RAH11" s="64"/>
      <c r="RAI11" s="64"/>
      <c r="RAR11" s="64"/>
      <c r="RAW11" s="215"/>
      <c r="RAX11" s="64"/>
      <c r="RAY11" s="64"/>
      <c r="RBH11" s="64"/>
      <c r="RBM11" s="215"/>
      <c r="RBN11" s="64"/>
      <c r="RBO11" s="64"/>
      <c r="RBX11" s="64"/>
      <c r="RCC11" s="215"/>
      <c r="RCD11" s="64"/>
      <c r="RCE11" s="64"/>
      <c r="RCN11" s="64"/>
      <c r="RCS11" s="215"/>
      <c r="RCT11" s="64"/>
      <c r="RCU11" s="64"/>
      <c r="RDD11" s="64"/>
      <c r="RDI11" s="215"/>
      <c r="RDJ11" s="64"/>
      <c r="RDK11" s="64"/>
      <c r="RDT11" s="64"/>
      <c r="RDY11" s="215"/>
      <c r="RDZ11" s="64"/>
      <c r="REA11" s="64"/>
      <c r="REJ11" s="64"/>
      <c r="REO11" s="215"/>
      <c r="REP11" s="64"/>
      <c r="REQ11" s="64"/>
      <c r="REZ11" s="64"/>
      <c r="RFE11" s="215"/>
      <c r="RFF11" s="64"/>
      <c r="RFG11" s="64"/>
      <c r="RFP11" s="64"/>
      <c r="RFU11" s="215"/>
      <c r="RFV11" s="64"/>
      <c r="RFW11" s="64"/>
      <c r="RGF11" s="64"/>
      <c r="RGK11" s="215"/>
      <c r="RGL11" s="64"/>
      <c r="RGM11" s="64"/>
      <c r="RGV11" s="64"/>
      <c r="RHA11" s="215"/>
      <c r="RHB11" s="64"/>
      <c r="RHC11" s="64"/>
      <c r="RHL11" s="64"/>
      <c r="RHQ11" s="215"/>
      <c r="RHR11" s="64"/>
      <c r="RHS11" s="64"/>
      <c r="RIB11" s="64"/>
      <c r="RIG11" s="215"/>
      <c r="RIH11" s="64"/>
      <c r="RII11" s="64"/>
      <c r="RIR11" s="64"/>
      <c r="RIW11" s="215"/>
      <c r="RIX11" s="64"/>
      <c r="RIY11" s="64"/>
      <c r="RJH11" s="64"/>
      <c r="RJM11" s="215"/>
      <c r="RJN11" s="64"/>
      <c r="RJO11" s="64"/>
      <c r="RJX11" s="64"/>
      <c r="RKC11" s="215"/>
      <c r="RKD11" s="64"/>
      <c r="RKE11" s="64"/>
      <c r="RKN11" s="64"/>
      <c r="RKS11" s="215"/>
      <c r="RKT11" s="64"/>
      <c r="RKU11" s="64"/>
      <c r="RLD11" s="64"/>
      <c r="RLI11" s="215"/>
      <c r="RLJ11" s="64"/>
      <c r="RLK11" s="64"/>
      <c r="RLT11" s="64"/>
      <c r="RLY11" s="215"/>
      <c r="RLZ11" s="64"/>
      <c r="RMA11" s="64"/>
      <c r="RMJ11" s="64"/>
      <c r="RMO11" s="215"/>
      <c r="RMP11" s="64"/>
      <c r="RMQ11" s="64"/>
      <c r="RMZ11" s="64"/>
      <c r="RNE11" s="215"/>
      <c r="RNF11" s="64"/>
      <c r="RNG11" s="64"/>
      <c r="RNP11" s="64"/>
      <c r="RNU11" s="215"/>
      <c r="RNV11" s="64"/>
      <c r="RNW11" s="64"/>
      <c r="ROF11" s="64"/>
      <c r="ROK11" s="215"/>
      <c r="ROL11" s="64"/>
      <c r="ROM11" s="64"/>
      <c r="ROV11" s="64"/>
      <c r="RPA11" s="215"/>
      <c r="RPB11" s="64"/>
      <c r="RPC11" s="64"/>
      <c r="RPL11" s="64"/>
      <c r="RPQ11" s="215"/>
      <c r="RPR11" s="64"/>
      <c r="RPS11" s="64"/>
      <c r="RQB11" s="64"/>
      <c r="RQG11" s="215"/>
      <c r="RQH11" s="64"/>
      <c r="RQI11" s="64"/>
      <c r="RQR11" s="64"/>
      <c r="RQW11" s="215"/>
      <c r="RQX11" s="64"/>
      <c r="RQY11" s="64"/>
      <c r="RRH11" s="64"/>
      <c r="RRM11" s="215"/>
      <c r="RRN11" s="64"/>
      <c r="RRO11" s="64"/>
      <c r="RRX11" s="64"/>
      <c r="RSC11" s="215"/>
      <c r="RSD11" s="64"/>
      <c r="RSE11" s="64"/>
      <c r="RSN11" s="64"/>
      <c r="RSS11" s="215"/>
      <c r="RST11" s="64"/>
      <c r="RSU11" s="64"/>
      <c r="RTD11" s="64"/>
      <c r="RTI11" s="215"/>
      <c r="RTJ11" s="64"/>
      <c r="RTK11" s="64"/>
      <c r="RTT11" s="64"/>
      <c r="RTY11" s="215"/>
      <c r="RTZ11" s="64"/>
      <c r="RUA11" s="64"/>
      <c r="RUJ11" s="64"/>
      <c r="RUO11" s="215"/>
      <c r="RUP11" s="64"/>
      <c r="RUQ11" s="64"/>
      <c r="RUZ11" s="64"/>
      <c r="RVE11" s="215"/>
      <c r="RVF11" s="64"/>
      <c r="RVG11" s="64"/>
      <c r="RVP11" s="64"/>
      <c r="RVU11" s="215"/>
      <c r="RVV11" s="64"/>
      <c r="RVW11" s="64"/>
      <c r="RWF11" s="64"/>
      <c r="RWK11" s="215"/>
      <c r="RWL11" s="64"/>
      <c r="RWM11" s="64"/>
      <c r="RWV11" s="64"/>
      <c r="RXA11" s="215"/>
      <c r="RXB11" s="64"/>
      <c r="RXC11" s="64"/>
      <c r="RXL11" s="64"/>
      <c r="RXQ11" s="215"/>
      <c r="RXR11" s="64"/>
      <c r="RXS11" s="64"/>
      <c r="RYB11" s="64"/>
      <c r="RYG11" s="215"/>
      <c r="RYH11" s="64"/>
      <c r="RYI11" s="64"/>
      <c r="RYR11" s="64"/>
      <c r="RYW11" s="215"/>
      <c r="RYX11" s="64"/>
      <c r="RYY11" s="64"/>
      <c r="RZH11" s="64"/>
      <c r="RZM11" s="215"/>
      <c r="RZN11" s="64"/>
      <c r="RZO11" s="64"/>
      <c r="RZX11" s="64"/>
      <c r="SAC11" s="215"/>
      <c r="SAD11" s="64"/>
      <c r="SAE11" s="64"/>
      <c r="SAN11" s="64"/>
      <c r="SAS11" s="215"/>
      <c r="SAT11" s="64"/>
      <c r="SAU11" s="64"/>
      <c r="SBD11" s="64"/>
      <c r="SBI11" s="215"/>
      <c r="SBJ11" s="64"/>
      <c r="SBK11" s="64"/>
      <c r="SBT11" s="64"/>
      <c r="SBY11" s="215"/>
      <c r="SBZ11" s="64"/>
      <c r="SCA11" s="64"/>
      <c r="SCJ11" s="64"/>
      <c r="SCO11" s="215"/>
      <c r="SCP11" s="64"/>
      <c r="SCQ11" s="64"/>
      <c r="SCZ11" s="64"/>
      <c r="SDE11" s="215"/>
      <c r="SDF11" s="64"/>
      <c r="SDG11" s="64"/>
      <c r="SDP11" s="64"/>
      <c r="SDU11" s="215"/>
      <c r="SDV11" s="64"/>
      <c r="SDW11" s="64"/>
      <c r="SEF11" s="64"/>
      <c r="SEK11" s="215"/>
      <c r="SEL11" s="64"/>
      <c r="SEM11" s="64"/>
      <c r="SEV11" s="64"/>
      <c r="SFA11" s="215"/>
      <c r="SFB11" s="64"/>
      <c r="SFC11" s="64"/>
      <c r="SFL11" s="64"/>
      <c r="SFQ11" s="215"/>
      <c r="SFR11" s="64"/>
      <c r="SFS11" s="64"/>
      <c r="SGB11" s="64"/>
      <c r="SGG11" s="215"/>
      <c r="SGH11" s="64"/>
      <c r="SGI11" s="64"/>
      <c r="SGR11" s="64"/>
      <c r="SGW11" s="215"/>
      <c r="SGX11" s="64"/>
      <c r="SGY11" s="64"/>
      <c r="SHH11" s="64"/>
      <c r="SHM11" s="215"/>
      <c r="SHN11" s="64"/>
      <c r="SHO11" s="64"/>
      <c r="SHX11" s="64"/>
      <c r="SIC11" s="215"/>
      <c r="SID11" s="64"/>
      <c r="SIE11" s="64"/>
      <c r="SIN11" s="64"/>
      <c r="SIS11" s="215"/>
      <c r="SIT11" s="64"/>
      <c r="SIU11" s="64"/>
      <c r="SJD11" s="64"/>
      <c r="SJI11" s="215"/>
      <c r="SJJ11" s="64"/>
      <c r="SJK11" s="64"/>
      <c r="SJT11" s="64"/>
      <c r="SJY11" s="215"/>
      <c r="SJZ11" s="64"/>
      <c r="SKA11" s="64"/>
      <c r="SKJ11" s="64"/>
      <c r="SKO11" s="215"/>
      <c r="SKP11" s="64"/>
      <c r="SKQ11" s="64"/>
      <c r="SKZ11" s="64"/>
      <c r="SLE11" s="215"/>
      <c r="SLF11" s="64"/>
      <c r="SLG11" s="64"/>
      <c r="SLP11" s="64"/>
      <c r="SLU11" s="215"/>
      <c r="SLV11" s="64"/>
      <c r="SLW11" s="64"/>
      <c r="SMF11" s="64"/>
      <c r="SMK11" s="215"/>
      <c r="SML11" s="64"/>
      <c r="SMM11" s="64"/>
      <c r="SMV11" s="64"/>
      <c r="SNA11" s="215"/>
      <c r="SNB11" s="64"/>
      <c r="SNC11" s="64"/>
      <c r="SNL11" s="64"/>
      <c r="SNQ11" s="215"/>
      <c r="SNR11" s="64"/>
      <c r="SNS11" s="64"/>
      <c r="SOB11" s="64"/>
      <c r="SOG11" s="215"/>
      <c r="SOH11" s="64"/>
      <c r="SOI11" s="64"/>
      <c r="SOR11" s="64"/>
      <c r="SOW11" s="215"/>
      <c r="SOX11" s="64"/>
      <c r="SOY11" s="64"/>
      <c r="SPH11" s="64"/>
      <c r="SPM11" s="215"/>
      <c r="SPN11" s="64"/>
      <c r="SPO11" s="64"/>
      <c r="SPX11" s="64"/>
      <c r="SQC11" s="215"/>
      <c r="SQD11" s="64"/>
      <c r="SQE11" s="64"/>
      <c r="SQN11" s="64"/>
      <c r="SQS11" s="215"/>
      <c r="SQT11" s="64"/>
      <c r="SQU11" s="64"/>
      <c r="SRD11" s="64"/>
      <c r="SRI11" s="215"/>
      <c r="SRJ11" s="64"/>
      <c r="SRK11" s="64"/>
      <c r="SRT11" s="64"/>
      <c r="SRY11" s="215"/>
      <c r="SRZ11" s="64"/>
      <c r="SSA11" s="64"/>
      <c r="SSJ11" s="64"/>
      <c r="SSO11" s="215"/>
      <c r="SSP11" s="64"/>
      <c r="SSQ11" s="64"/>
      <c r="SSZ11" s="64"/>
      <c r="STE11" s="215"/>
      <c r="STF11" s="64"/>
      <c r="STG11" s="64"/>
      <c r="STP11" s="64"/>
      <c r="STU11" s="215"/>
      <c r="STV11" s="64"/>
      <c r="STW11" s="64"/>
      <c r="SUF11" s="64"/>
      <c r="SUK11" s="215"/>
      <c r="SUL11" s="64"/>
      <c r="SUM11" s="64"/>
      <c r="SUV11" s="64"/>
      <c r="SVA11" s="215"/>
      <c r="SVB11" s="64"/>
      <c r="SVC11" s="64"/>
      <c r="SVL11" s="64"/>
      <c r="SVQ11" s="215"/>
      <c r="SVR11" s="64"/>
      <c r="SVS11" s="64"/>
      <c r="SWB11" s="64"/>
      <c r="SWG11" s="215"/>
      <c r="SWH11" s="64"/>
      <c r="SWI11" s="64"/>
      <c r="SWR11" s="64"/>
      <c r="SWW11" s="215"/>
      <c r="SWX11" s="64"/>
      <c r="SWY11" s="64"/>
      <c r="SXH11" s="64"/>
      <c r="SXM11" s="215"/>
      <c r="SXN11" s="64"/>
      <c r="SXO11" s="64"/>
      <c r="SXX11" s="64"/>
      <c r="SYC11" s="215"/>
      <c r="SYD11" s="64"/>
      <c r="SYE11" s="64"/>
      <c r="SYN11" s="64"/>
      <c r="SYS11" s="215"/>
      <c r="SYT11" s="64"/>
      <c r="SYU11" s="64"/>
      <c r="SZD11" s="64"/>
      <c r="SZI11" s="215"/>
      <c r="SZJ11" s="64"/>
      <c r="SZK11" s="64"/>
      <c r="SZT11" s="64"/>
      <c r="SZY11" s="215"/>
      <c r="SZZ11" s="64"/>
      <c r="TAA11" s="64"/>
      <c r="TAJ11" s="64"/>
      <c r="TAO11" s="215"/>
      <c r="TAP11" s="64"/>
      <c r="TAQ11" s="64"/>
      <c r="TAZ11" s="64"/>
      <c r="TBE11" s="215"/>
      <c r="TBF11" s="64"/>
      <c r="TBG11" s="64"/>
      <c r="TBP11" s="64"/>
      <c r="TBU11" s="215"/>
      <c r="TBV11" s="64"/>
      <c r="TBW11" s="64"/>
      <c r="TCF11" s="64"/>
      <c r="TCK11" s="215"/>
      <c r="TCL11" s="64"/>
      <c r="TCM11" s="64"/>
      <c r="TCV11" s="64"/>
      <c r="TDA11" s="215"/>
      <c r="TDB11" s="64"/>
      <c r="TDC11" s="64"/>
      <c r="TDL11" s="64"/>
      <c r="TDQ11" s="215"/>
      <c r="TDR11" s="64"/>
      <c r="TDS11" s="64"/>
      <c r="TEB11" s="64"/>
      <c r="TEG11" s="215"/>
      <c r="TEH11" s="64"/>
      <c r="TEI11" s="64"/>
      <c r="TER11" s="64"/>
      <c r="TEW11" s="215"/>
      <c r="TEX11" s="64"/>
      <c r="TEY11" s="64"/>
      <c r="TFH11" s="64"/>
      <c r="TFM11" s="215"/>
      <c r="TFN11" s="64"/>
      <c r="TFO11" s="64"/>
      <c r="TFX11" s="64"/>
      <c r="TGC11" s="215"/>
      <c r="TGD11" s="64"/>
      <c r="TGE11" s="64"/>
      <c r="TGN11" s="64"/>
      <c r="TGS11" s="215"/>
      <c r="TGT11" s="64"/>
      <c r="TGU11" s="64"/>
      <c r="THD11" s="64"/>
      <c r="THI11" s="215"/>
      <c r="THJ11" s="64"/>
      <c r="THK11" s="64"/>
      <c r="THT11" s="64"/>
      <c r="THY11" s="215"/>
      <c r="THZ11" s="64"/>
      <c r="TIA11" s="64"/>
      <c r="TIJ11" s="64"/>
      <c r="TIO11" s="215"/>
      <c r="TIP11" s="64"/>
      <c r="TIQ11" s="64"/>
      <c r="TIZ11" s="64"/>
      <c r="TJE11" s="215"/>
      <c r="TJF11" s="64"/>
      <c r="TJG11" s="64"/>
      <c r="TJP11" s="64"/>
      <c r="TJU11" s="215"/>
      <c r="TJV11" s="64"/>
      <c r="TJW11" s="64"/>
      <c r="TKF11" s="64"/>
      <c r="TKK11" s="215"/>
      <c r="TKL11" s="64"/>
      <c r="TKM11" s="64"/>
      <c r="TKV11" s="64"/>
      <c r="TLA11" s="215"/>
      <c r="TLB11" s="64"/>
      <c r="TLC11" s="64"/>
      <c r="TLL11" s="64"/>
      <c r="TLQ11" s="215"/>
      <c r="TLR11" s="64"/>
      <c r="TLS11" s="64"/>
      <c r="TMB11" s="64"/>
      <c r="TMG11" s="215"/>
      <c r="TMH11" s="64"/>
      <c r="TMI11" s="64"/>
      <c r="TMR11" s="64"/>
      <c r="TMW11" s="215"/>
      <c r="TMX11" s="64"/>
      <c r="TMY11" s="64"/>
      <c r="TNH11" s="64"/>
      <c r="TNM11" s="215"/>
      <c r="TNN11" s="64"/>
      <c r="TNO11" s="64"/>
      <c r="TNX11" s="64"/>
      <c r="TOC11" s="215"/>
      <c r="TOD11" s="64"/>
      <c r="TOE11" s="64"/>
      <c r="TON11" s="64"/>
      <c r="TOS11" s="215"/>
      <c r="TOT11" s="64"/>
      <c r="TOU11" s="64"/>
      <c r="TPD11" s="64"/>
      <c r="TPI11" s="215"/>
      <c r="TPJ11" s="64"/>
      <c r="TPK11" s="64"/>
      <c r="TPT11" s="64"/>
      <c r="TPY11" s="215"/>
      <c r="TPZ11" s="64"/>
      <c r="TQA11" s="64"/>
      <c r="TQJ11" s="64"/>
      <c r="TQO11" s="215"/>
      <c r="TQP11" s="64"/>
      <c r="TQQ11" s="64"/>
      <c r="TQZ11" s="64"/>
      <c r="TRE11" s="215"/>
      <c r="TRF11" s="64"/>
      <c r="TRG11" s="64"/>
      <c r="TRP11" s="64"/>
      <c r="TRU11" s="215"/>
      <c r="TRV11" s="64"/>
      <c r="TRW11" s="64"/>
      <c r="TSF11" s="64"/>
      <c r="TSK11" s="215"/>
      <c r="TSL11" s="64"/>
      <c r="TSM11" s="64"/>
      <c r="TSV11" s="64"/>
      <c r="TTA11" s="215"/>
      <c r="TTB11" s="64"/>
      <c r="TTC11" s="64"/>
      <c r="TTL11" s="64"/>
      <c r="TTQ11" s="215"/>
      <c r="TTR11" s="64"/>
      <c r="TTS11" s="64"/>
      <c r="TUB11" s="64"/>
      <c r="TUG11" s="215"/>
      <c r="TUH11" s="64"/>
      <c r="TUI11" s="64"/>
      <c r="TUR11" s="64"/>
      <c r="TUW11" s="215"/>
      <c r="TUX11" s="64"/>
      <c r="TUY11" s="64"/>
      <c r="TVH11" s="64"/>
      <c r="TVM11" s="215"/>
      <c r="TVN11" s="64"/>
      <c r="TVO11" s="64"/>
      <c r="TVX11" s="64"/>
      <c r="TWC11" s="215"/>
      <c r="TWD11" s="64"/>
      <c r="TWE11" s="64"/>
      <c r="TWN11" s="64"/>
      <c r="TWS11" s="215"/>
      <c r="TWT11" s="64"/>
      <c r="TWU11" s="64"/>
      <c r="TXD11" s="64"/>
      <c r="TXI11" s="215"/>
      <c r="TXJ11" s="64"/>
      <c r="TXK11" s="64"/>
      <c r="TXT11" s="64"/>
      <c r="TXY11" s="215"/>
      <c r="TXZ11" s="64"/>
      <c r="TYA11" s="64"/>
      <c r="TYJ11" s="64"/>
      <c r="TYO11" s="215"/>
      <c r="TYP11" s="64"/>
      <c r="TYQ11" s="64"/>
      <c r="TYZ11" s="64"/>
      <c r="TZE11" s="215"/>
      <c r="TZF11" s="64"/>
      <c r="TZG11" s="64"/>
      <c r="TZP11" s="64"/>
      <c r="TZU11" s="215"/>
      <c r="TZV11" s="64"/>
      <c r="TZW11" s="64"/>
      <c r="UAF11" s="64"/>
      <c r="UAK11" s="215"/>
      <c r="UAL11" s="64"/>
      <c r="UAM11" s="64"/>
      <c r="UAV11" s="64"/>
      <c r="UBA11" s="215"/>
      <c r="UBB11" s="64"/>
      <c r="UBC11" s="64"/>
      <c r="UBL11" s="64"/>
      <c r="UBQ11" s="215"/>
      <c r="UBR11" s="64"/>
      <c r="UBS11" s="64"/>
      <c r="UCB11" s="64"/>
      <c r="UCG11" s="215"/>
      <c r="UCH11" s="64"/>
      <c r="UCI11" s="64"/>
      <c r="UCR11" s="64"/>
      <c r="UCW11" s="215"/>
      <c r="UCX11" s="64"/>
      <c r="UCY11" s="64"/>
      <c r="UDH11" s="64"/>
      <c r="UDM11" s="215"/>
      <c r="UDN11" s="64"/>
      <c r="UDO11" s="64"/>
      <c r="UDX11" s="64"/>
      <c r="UEC11" s="215"/>
      <c r="UED11" s="64"/>
      <c r="UEE11" s="64"/>
      <c r="UEN11" s="64"/>
      <c r="UES11" s="215"/>
      <c r="UET11" s="64"/>
      <c r="UEU11" s="64"/>
      <c r="UFD11" s="64"/>
      <c r="UFI11" s="215"/>
      <c r="UFJ11" s="64"/>
      <c r="UFK11" s="64"/>
      <c r="UFT11" s="64"/>
      <c r="UFY11" s="215"/>
      <c r="UFZ11" s="64"/>
      <c r="UGA11" s="64"/>
      <c r="UGJ11" s="64"/>
      <c r="UGO11" s="215"/>
      <c r="UGP11" s="64"/>
      <c r="UGQ11" s="64"/>
      <c r="UGZ11" s="64"/>
      <c r="UHE11" s="215"/>
      <c r="UHF11" s="64"/>
      <c r="UHG11" s="64"/>
      <c r="UHP11" s="64"/>
      <c r="UHU11" s="215"/>
      <c r="UHV11" s="64"/>
      <c r="UHW11" s="64"/>
      <c r="UIF11" s="64"/>
      <c r="UIK11" s="215"/>
      <c r="UIL11" s="64"/>
      <c r="UIM11" s="64"/>
      <c r="UIV11" s="64"/>
      <c r="UJA11" s="215"/>
      <c r="UJB11" s="64"/>
      <c r="UJC11" s="64"/>
      <c r="UJL11" s="64"/>
      <c r="UJQ11" s="215"/>
      <c r="UJR11" s="64"/>
      <c r="UJS11" s="64"/>
      <c r="UKB11" s="64"/>
      <c r="UKG11" s="215"/>
      <c r="UKH11" s="64"/>
      <c r="UKI11" s="64"/>
      <c r="UKR11" s="64"/>
      <c r="UKW11" s="215"/>
      <c r="UKX11" s="64"/>
      <c r="UKY11" s="64"/>
      <c r="ULH11" s="64"/>
      <c r="ULM11" s="215"/>
      <c r="ULN11" s="64"/>
      <c r="ULO11" s="64"/>
      <c r="ULX11" s="64"/>
      <c r="UMC11" s="215"/>
      <c r="UMD11" s="64"/>
      <c r="UME11" s="64"/>
      <c r="UMN11" s="64"/>
      <c r="UMS11" s="215"/>
      <c r="UMT11" s="64"/>
      <c r="UMU11" s="64"/>
      <c r="UND11" s="64"/>
      <c r="UNI11" s="215"/>
      <c r="UNJ11" s="64"/>
      <c r="UNK11" s="64"/>
      <c r="UNT11" s="64"/>
      <c r="UNY11" s="215"/>
      <c r="UNZ11" s="64"/>
      <c r="UOA11" s="64"/>
      <c r="UOJ11" s="64"/>
      <c r="UOO11" s="215"/>
      <c r="UOP11" s="64"/>
      <c r="UOQ11" s="64"/>
      <c r="UOZ11" s="64"/>
      <c r="UPE11" s="215"/>
      <c r="UPF11" s="64"/>
      <c r="UPG11" s="64"/>
      <c r="UPP11" s="64"/>
      <c r="UPU11" s="215"/>
      <c r="UPV11" s="64"/>
      <c r="UPW11" s="64"/>
      <c r="UQF11" s="64"/>
      <c r="UQK11" s="215"/>
      <c r="UQL11" s="64"/>
      <c r="UQM11" s="64"/>
      <c r="UQV11" s="64"/>
      <c r="URA11" s="215"/>
      <c r="URB11" s="64"/>
      <c r="URC11" s="64"/>
      <c r="URL11" s="64"/>
      <c r="URQ11" s="215"/>
      <c r="URR11" s="64"/>
      <c r="URS11" s="64"/>
      <c r="USB11" s="64"/>
      <c r="USG11" s="215"/>
      <c r="USH11" s="64"/>
      <c r="USI11" s="64"/>
      <c r="USR11" s="64"/>
      <c r="USW11" s="215"/>
      <c r="USX11" s="64"/>
      <c r="USY11" s="64"/>
      <c r="UTH11" s="64"/>
      <c r="UTM11" s="215"/>
      <c r="UTN11" s="64"/>
      <c r="UTO11" s="64"/>
      <c r="UTX11" s="64"/>
      <c r="UUC11" s="215"/>
      <c r="UUD11" s="64"/>
      <c r="UUE11" s="64"/>
      <c r="UUN11" s="64"/>
      <c r="UUS11" s="215"/>
      <c r="UUT11" s="64"/>
      <c r="UUU11" s="64"/>
      <c r="UVD11" s="64"/>
      <c r="UVI11" s="215"/>
      <c r="UVJ11" s="64"/>
      <c r="UVK11" s="64"/>
      <c r="UVT11" s="64"/>
      <c r="UVY11" s="215"/>
      <c r="UVZ11" s="64"/>
      <c r="UWA11" s="64"/>
      <c r="UWJ11" s="64"/>
      <c r="UWO11" s="215"/>
      <c r="UWP11" s="64"/>
      <c r="UWQ11" s="64"/>
      <c r="UWZ11" s="64"/>
      <c r="UXE11" s="215"/>
      <c r="UXF11" s="64"/>
      <c r="UXG11" s="64"/>
      <c r="UXP11" s="64"/>
      <c r="UXU11" s="215"/>
      <c r="UXV11" s="64"/>
      <c r="UXW11" s="64"/>
      <c r="UYF11" s="64"/>
      <c r="UYK11" s="215"/>
      <c r="UYL11" s="64"/>
      <c r="UYM11" s="64"/>
      <c r="UYV11" s="64"/>
      <c r="UZA11" s="215"/>
      <c r="UZB11" s="64"/>
      <c r="UZC11" s="64"/>
      <c r="UZL11" s="64"/>
      <c r="UZQ11" s="215"/>
      <c r="UZR11" s="64"/>
      <c r="UZS11" s="64"/>
      <c r="VAB11" s="64"/>
      <c r="VAG11" s="215"/>
      <c r="VAH11" s="64"/>
      <c r="VAI11" s="64"/>
      <c r="VAR11" s="64"/>
      <c r="VAW11" s="215"/>
      <c r="VAX11" s="64"/>
      <c r="VAY11" s="64"/>
      <c r="VBH11" s="64"/>
      <c r="VBM11" s="215"/>
      <c r="VBN11" s="64"/>
      <c r="VBO11" s="64"/>
      <c r="VBX11" s="64"/>
      <c r="VCC11" s="215"/>
      <c r="VCD11" s="64"/>
      <c r="VCE11" s="64"/>
      <c r="VCN11" s="64"/>
      <c r="VCS11" s="215"/>
      <c r="VCT11" s="64"/>
      <c r="VCU11" s="64"/>
      <c r="VDD11" s="64"/>
      <c r="VDI11" s="215"/>
      <c r="VDJ11" s="64"/>
      <c r="VDK11" s="64"/>
      <c r="VDT11" s="64"/>
      <c r="VDY11" s="215"/>
      <c r="VDZ11" s="64"/>
      <c r="VEA11" s="64"/>
      <c r="VEJ11" s="64"/>
      <c r="VEO11" s="215"/>
      <c r="VEP11" s="64"/>
      <c r="VEQ11" s="64"/>
      <c r="VEZ11" s="64"/>
      <c r="VFE11" s="215"/>
      <c r="VFF11" s="64"/>
      <c r="VFG11" s="64"/>
      <c r="VFP11" s="64"/>
      <c r="VFU11" s="215"/>
      <c r="VFV11" s="64"/>
      <c r="VFW11" s="64"/>
      <c r="VGF11" s="64"/>
      <c r="VGK11" s="215"/>
      <c r="VGL11" s="64"/>
      <c r="VGM11" s="64"/>
      <c r="VGV11" s="64"/>
      <c r="VHA11" s="215"/>
      <c r="VHB11" s="64"/>
      <c r="VHC11" s="64"/>
      <c r="VHL11" s="64"/>
      <c r="VHQ11" s="215"/>
      <c r="VHR11" s="64"/>
      <c r="VHS11" s="64"/>
      <c r="VIB11" s="64"/>
      <c r="VIG11" s="215"/>
      <c r="VIH11" s="64"/>
      <c r="VII11" s="64"/>
      <c r="VIR11" s="64"/>
      <c r="VIW11" s="215"/>
      <c r="VIX11" s="64"/>
      <c r="VIY11" s="64"/>
      <c r="VJH11" s="64"/>
      <c r="VJM11" s="215"/>
      <c r="VJN11" s="64"/>
      <c r="VJO11" s="64"/>
      <c r="VJX11" s="64"/>
      <c r="VKC11" s="215"/>
      <c r="VKD11" s="64"/>
      <c r="VKE11" s="64"/>
      <c r="VKN11" s="64"/>
      <c r="VKS11" s="215"/>
      <c r="VKT11" s="64"/>
      <c r="VKU11" s="64"/>
      <c r="VLD11" s="64"/>
      <c r="VLI11" s="215"/>
      <c r="VLJ11" s="64"/>
      <c r="VLK11" s="64"/>
      <c r="VLT11" s="64"/>
      <c r="VLY11" s="215"/>
      <c r="VLZ11" s="64"/>
      <c r="VMA11" s="64"/>
      <c r="VMJ11" s="64"/>
      <c r="VMO11" s="215"/>
      <c r="VMP11" s="64"/>
      <c r="VMQ11" s="64"/>
      <c r="VMZ11" s="64"/>
      <c r="VNE11" s="215"/>
      <c r="VNF11" s="64"/>
      <c r="VNG11" s="64"/>
      <c r="VNP11" s="64"/>
      <c r="VNU11" s="215"/>
      <c r="VNV11" s="64"/>
      <c r="VNW11" s="64"/>
      <c r="VOF11" s="64"/>
      <c r="VOK11" s="215"/>
      <c r="VOL11" s="64"/>
      <c r="VOM11" s="64"/>
      <c r="VOV11" s="64"/>
      <c r="VPA11" s="215"/>
      <c r="VPB11" s="64"/>
      <c r="VPC11" s="64"/>
      <c r="VPL11" s="64"/>
      <c r="VPQ11" s="215"/>
      <c r="VPR11" s="64"/>
      <c r="VPS11" s="64"/>
      <c r="VQB11" s="64"/>
      <c r="VQG11" s="215"/>
      <c r="VQH11" s="64"/>
      <c r="VQI11" s="64"/>
      <c r="VQR11" s="64"/>
      <c r="VQW11" s="215"/>
      <c r="VQX11" s="64"/>
      <c r="VQY11" s="64"/>
      <c r="VRH11" s="64"/>
      <c r="VRM11" s="215"/>
      <c r="VRN11" s="64"/>
      <c r="VRO11" s="64"/>
      <c r="VRX11" s="64"/>
      <c r="VSC11" s="215"/>
      <c r="VSD11" s="64"/>
      <c r="VSE11" s="64"/>
      <c r="VSN11" s="64"/>
      <c r="VSS11" s="215"/>
      <c r="VST11" s="64"/>
      <c r="VSU11" s="64"/>
      <c r="VTD11" s="64"/>
      <c r="VTI11" s="215"/>
      <c r="VTJ11" s="64"/>
      <c r="VTK11" s="64"/>
      <c r="VTT11" s="64"/>
      <c r="VTY11" s="215"/>
      <c r="VTZ11" s="64"/>
      <c r="VUA11" s="64"/>
      <c r="VUJ11" s="64"/>
      <c r="VUO11" s="215"/>
      <c r="VUP11" s="64"/>
      <c r="VUQ11" s="64"/>
      <c r="VUZ11" s="64"/>
      <c r="VVE11" s="215"/>
      <c r="VVF11" s="64"/>
      <c r="VVG11" s="64"/>
      <c r="VVP11" s="64"/>
      <c r="VVU11" s="215"/>
      <c r="VVV11" s="64"/>
      <c r="VVW11" s="64"/>
      <c r="VWF11" s="64"/>
      <c r="VWK11" s="215"/>
      <c r="VWL11" s="64"/>
      <c r="VWM11" s="64"/>
      <c r="VWV11" s="64"/>
      <c r="VXA11" s="215"/>
      <c r="VXB11" s="64"/>
      <c r="VXC11" s="64"/>
      <c r="VXL11" s="64"/>
      <c r="VXQ11" s="215"/>
      <c r="VXR11" s="64"/>
      <c r="VXS11" s="64"/>
      <c r="VYB11" s="64"/>
      <c r="VYG11" s="215"/>
      <c r="VYH11" s="64"/>
      <c r="VYI11" s="64"/>
      <c r="VYR11" s="64"/>
      <c r="VYW11" s="215"/>
      <c r="VYX11" s="64"/>
      <c r="VYY11" s="64"/>
      <c r="VZH11" s="64"/>
      <c r="VZM11" s="215"/>
      <c r="VZN11" s="64"/>
      <c r="VZO11" s="64"/>
      <c r="VZX11" s="64"/>
      <c r="WAC11" s="215"/>
      <c r="WAD11" s="64"/>
      <c r="WAE11" s="64"/>
      <c r="WAN11" s="64"/>
      <c r="WAS11" s="215"/>
      <c r="WAT11" s="64"/>
      <c r="WAU11" s="64"/>
      <c r="WBD11" s="64"/>
      <c r="WBI11" s="215"/>
      <c r="WBJ11" s="64"/>
      <c r="WBK11" s="64"/>
      <c r="WBT11" s="64"/>
      <c r="WBY11" s="215"/>
      <c r="WBZ11" s="64"/>
      <c r="WCA11" s="64"/>
      <c r="WCJ11" s="64"/>
      <c r="WCO11" s="215"/>
      <c r="WCP11" s="64"/>
      <c r="WCQ11" s="64"/>
      <c r="WCZ11" s="64"/>
      <c r="WDE11" s="215"/>
      <c r="WDF11" s="64"/>
      <c r="WDG11" s="64"/>
      <c r="WDP11" s="64"/>
      <c r="WDU11" s="215"/>
      <c r="WDV11" s="64"/>
      <c r="WDW11" s="64"/>
      <c r="WEF11" s="64"/>
      <c r="WEK11" s="215"/>
      <c r="WEL11" s="64"/>
      <c r="WEM11" s="64"/>
      <c r="WEV11" s="64"/>
      <c r="WFA11" s="215"/>
      <c r="WFB11" s="64"/>
      <c r="WFC11" s="64"/>
      <c r="WFL11" s="64"/>
      <c r="WFQ11" s="215"/>
      <c r="WFR11" s="64"/>
      <c r="WFS11" s="64"/>
      <c r="WGB11" s="64"/>
      <c r="WGG11" s="215"/>
      <c r="WGH11" s="64"/>
      <c r="WGI11" s="64"/>
      <c r="WGR11" s="64"/>
      <c r="WGW11" s="215"/>
      <c r="WGX11" s="64"/>
      <c r="WGY11" s="64"/>
      <c r="WHH11" s="64"/>
      <c r="WHM11" s="215"/>
      <c r="WHN11" s="64"/>
      <c r="WHO11" s="64"/>
      <c r="WHX11" s="64"/>
      <c r="WIC11" s="215"/>
      <c r="WID11" s="64"/>
      <c r="WIE11" s="64"/>
      <c r="WIN11" s="64"/>
      <c r="WIS11" s="215"/>
      <c r="WIT11" s="64"/>
      <c r="WIU11" s="64"/>
      <c r="WJD11" s="64"/>
      <c r="WJI11" s="215"/>
      <c r="WJJ11" s="64"/>
      <c r="WJK11" s="64"/>
      <c r="WJT11" s="64"/>
      <c r="WJY11" s="215"/>
      <c r="WJZ11" s="64"/>
      <c r="WKA11" s="64"/>
      <c r="WKJ11" s="64"/>
      <c r="WKO11" s="215"/>
      <c r="WKP11" s="64"/>
      <c r="WKQ11" s="64"/>
      <c r="WKZ11" s="64"/>
      <c r="WLE11" s="215"/>
      <c r="WLF11" s="64"/>
      <c r="WLG11" s="64"/>
      <c r="WLP11" s="64"/>
      <c r="WLU11" s="215"/>
      <c r="WLV11" s="64"/>
      <c r="WLW11" s="64"/>
      <c r="WMF11" s="64"/>
      <c r="WMK11" s="215"/>
      <c r="WML11" s="64"/>
      <c r="WMM11" s="64"/>
      <c r="WMV11" s="64"/>
      <c r="WNA11" s="215"/>
      <c r="WNB11" s="64"/>
      <c r="WNC11" s="64"/>
      <c r="WNL11" s="64"/>
      <c r="WNQ11" s="215"/>
      <c r="WNR11" s="64"/>
      <c r="WNS11" s="64"/>
      <c r="WOB11" s="64"/>
      <c r="WOG11" s="215"/>
      <c r="WOH11" s="64"/>
      <c r="WOI11" s="64"/>
      <c r="WOR11" s="64"/>
      <c r="WOW11" s="215"/>
      <c r="WOX11" s="64"/>
      <c r="WOY11" s="64"/>
      <c r="WPH11" s="64"/>
      <c r="WPM11" s="215"/>
      <c r="WPN11" s="64"/>
      <c r="WPO11" s="64"/>
      <c r="WPX11" s="64"/>
      <c r="WQC11" s="215"/>
      <c r="WQD11" s="64"/>
      <c r="WQE11" s="64"/>
      <c r="WQN11" s="64"/>
      <c r="WQS11" s="215"/>
      <c r="WQT11" s="64"/>
      <c r="WQU11" s="64"/>
      <c r="WRD11" s="64"/>
      <c r="WRI11" s="215"/>
      <c r="WRJ11" s="64"/>
      <c r="WRK11" s="64"/>
      <c r="WRT11" s="64"/>
      <c r="WRY11" s="215"/>
      <c r="WRZ11" s="64"/>
      <c r="WSA11" s="64"/>
      <c r="WSJ11" s="64"/>
      <c r="WSO11" s="215"/>
      <c r="WSP11" s="64"/>
      <c r="WSQ11" s="64"/>
      <c r="WSZ11" s="64"/>
      <c r="WTE11" s="215"/>
      <c r="WTF11" s="64"/>
      <c r="WTG11" s="64"/>
      <c r="WTP11" s="64"/>
      <c r="WTU11" s="215"/>
      <c r="WTV11" s="64"/>
      <c r="WTW11" s="64"/>
      <c r="WUF11" s="64"/>
      <c r="WUK11" s="215"/>
      <c r="WUL11" s="64"/>
      <c r="WUM11" s="64"/>
      <c r="WUV11" s="64"/>
      <c r="WVA11" s="215"/>
      <c r="WVB11" s="64"/>
      <c r="WVC11" s="64"/>
      <c r="WVL11" s="64"/>
      <c r="WVQ11" s="215"/>
      <c r="WVR11" s="64"/>
      <c r="WVS11" s="64"/>
      <c r="WWB11" s="64"/>
      <c r="WWG11" s="215"/>
      <c r="WWH11" s="64"/>
      <c r="WWI11" s="64"/>
      <c r="WWR11" s="64"/>
      <c r="WWW11" s="215"/>
      <c r="WWX11" s="64"/>
      <c r="WWY11" s="64"/>
      <c r="WXH11" s="64"/>
      <c r="WXM11" s="215"/>
      <c r="WXN11" s="64"/>
      <c r="WXO11" s="64"/>
      <c r="WXX11" s="64"/>
      <c r="WYC11" s="215"/>
      <c r="WYD11" s="64"/>
      <c r="WYE11" s="64"/>
      <c r="WYN11" s="64"/>
      <c r="WYS11" s="215"/>
      <c r="WYT11" s="64"/>
      <c r="WYU11" s="64"/>
      <c r="WZD11" s="64"/>
      <c r="WZI11" s="215"/>
      <c r="WZJ11" s="64"/>
      <c r="WZK11" s="64"/>
      <c r="WZT11" s="64"/>
      <c r="WZY11" s="215"/>
      <c r="WZZ11" s="64"/>
      <c r="XAA11" s="64"/>
      <c r="XAJ11" s="64"/>
      <c r="XAO11" s="215"/>
      <c r="XAP11" s="64"/>
      <c r="XAQ11" s="64"/>
      <c r="XAZ11" s="64"/>
      <c r="XBE11" s="215"/>
      <c r="XBF11" s="64"/>
      <c r="XBG11" s="64"/>
      <c r="XBP11" s="64"/>
      <c r="XBU11" s="215"/>
      <c r="XBV11" s="64"/>
      <c r="XBW11" s="64"/>
      <c r="XCF11" s="64"/>
      <c r="XCK11" s="215"/>
      <c r="XCL11" s="64"/>
      <c r="XCM11" s="64"/>
      <c r="XCV11" s="64"/>
      <c r="XDA11" s="215"/>
      <c r="XDB11" s="64"/>
      <c r="XDC11" s="64"/>
      <c r="XDL11" s="64"/>
      <c r="XDQ11" s="215"/>
      <c r="XDR11" s="64"/>
      <c r="XDS11" s="64"/>
      <c r="XEB11" s="64"/>
      <c r="XEG11" s="215"/>
      <c r="XEH11" s="64"/>
      <c r="XEI11" s="64"/>
      <c r="XER11" s="64"/>
    </row>
    <row r="12" spans="1:1019 1028:2043 2052:3067 3076:4091 4100:5115 5124:6139 6148:7163 7172:8187 8196:9211 9220:10235 10244:11259 11268:12283 12292:13307 13316:14331 14340:15355 15364:16372" ht="15.75" x14ac:dyDescent="0.2">
      <c r="A12" s="215"/>
      <c r="B12" s="67" t="s">
        <v>671</v>
      </c>
      <c r="C12" s="68">
        <v>0</v>
      </c>
      <c r="D12" s="68">
        <v>0</v>
      </c>
      <c r="E12" s="69">
        <v>43.493737000000003</v>
      </c>
      <c r="F12" s="70" t="s">
        <v>344</v>
      </c>
      <c r="G12" s="71">
        <v>0.9</v>
      </c>
      <c r="H12" s="72">
        <v>0.97</v>
      </c>
      <c r="I12" s="63"/>
      <c r="J12" s="63"/>
      <c r="K12" s="64"/>
      <c r="T12" s="64"/>
      <c r="Y12" s="215"/>
      <c r="Z12" s="64"/>
      <c r="AA12" s="64"/>
      <c r="AJ12" s="64"/>
      <c r="AO12" s="215"/>
      <c r="AP12" s="64"/>
      <c r="AQ12" s="64"/>
      <c r="AZ12" s="64"/>
      <c r="BE12" s="215"/>
      <c r="BF12" s="64"/>
      <c r="BG12" s="64"/>
      <c r="BP12" s="64"/>
      <c r="BU12" s="215"/>
      <c r="BV12" s="64"/>
      <c r="BW12" s="64"/>
      <c r="CF12" s="64"/>
      <c r="CK12" s="215"/>
      <c r="CL12" s="64"/>
      <c r="CM12" s="64"/>
      <c r="CV12" s="64"/>
      <c r="DA12" s="215"/>
      <c r="DB12" s="64"/>
      <c r="DC12" s="64"/>
      <c r="DL12" s="64"/>
      <c r="DQ12" s="215"/>
      <c r="DR12" s="64"/>
      <c r="DS12" s="64"/>
      <c r="EB12" s="64"/>
      <c r="EG12" s="215"/>
      <c r="EH12" s="64"/>
      <c r="EI12" s="64"/>
      <c r="ER12" s="64"/>
      <c r="EW12" s="215"/>
      <c r="EX12" s="64"/>
      <c r="EY12" s="64"/>
      <c r="FH12" s="64"/>
      <c r="FM12" s="215"/>
      <c r="FN12" s="64"/>
      <c r="FO12" s="64"/>
      <c r="FX12" s="64"/>
      <c r="GC12" s="215"/>
      <c r="GD12" s="64"/>
      <c r="GE12" s="64"/>
      <c r="GN12" s="64"/>
      <c r="GS12" s="215"/>
      <c r="GT12" s="64"/>
      <c r="GU12" s="64"/>
      <c r="HD12" s="64"/>
      <c r="HI12" s="215"/>
      <c r="HJ12" s="64"/>
      <c r="HK12" s="64"/>
      <c r="HT12" s="64"/>
      <c r="HY12" s="215"/>
      <c r="HZ12" s="64"/>
      <c r="IA12" s="64"/>
      <c r="IJ12" s="64"/>
      <c r="IO12" s="215"/>
      <c r="IP12" s="64"/>
      <c r="IQ12" s="64"/>
      <c r="IZ12" s="64"/>
      <c r="JE12" s="215"/>
      <c r="JF12" s="64"/>
      <c r="JG12" s="64"/>
      <c r="JP12" s="64"/>
      <c r="JU12" s="215"/>
      <c r="JV12" s="64"/>
      <c r="JW12" s="64"/>
      <c r="KF12" s="64"/>
      <c r="KK12" s="215"/>
      <c r="KL12" s="64"/>
      <c r="KM12" s="64"/>
      <c r="KV12" s="64"/>
      <c r="LA12" s="215"/>
      <c r="LB12" s="64"/>
      <c r="LC12" s="64"/>
      <c r="LL12" s="64"/>
      <c r="LQ12" s="215"/>
      <c r="LR12" s="64"/>
      <c r="LS12" s="64"/>
      <c r="MB12" s="64"/>
      <c r="MG12" s="215"/>
      <c r="MH12" s="64"/>
      <c r="MI12" s="64"/>
      <c r="MR12" s="64"/>
      <c r="MW12" s="215"/>
      <c r="MX12" s="64"/>
      <c r="MY12" s="64"/>
      <c r="NH12" s="64"/>
      <c r="NM12" s="215"/>
      <c r="NN12" s="64"/>
      <c r="NO12" s="64"/>
      <c r="NX12" s="64"/>
      <c r="OC12" s="215"/>
      <c r="OD12" s="64"/>
      <c r="OE12" s="64"/>
      <c r="ON12" s="64"/>
      <c r="OS12" s="215"/>
      <c r="OT12" s="64"/>
      <c r="OU12" s="64"/>
      <c r="PD12" s="64"/>
      <c r="PI12" s="215"/>
      <c r="PJ12" s="64"/>
      <c r="PK12" s="64"/>
      <c r="PT12" s="64"/>
      <c r="PY12" s="215"/>
      <c r="PZ12" s="64"/>
      <c r="QA12" s="64"/>
      <c r="QJ12" s="64"/>
      <c r="QO12" s="215"/>
      <c r="QP12" s="64"/>
      <c r="QQ12" s="64"/>
      <c r="QZ12" s="64"/>
      <c r="RE12" s="215"/>
      <c r="RF12" s="64"/>
      <c r="RG12" s="64"/>
      <c r="RP12" s="64"/>
      <c r="RU12" s="215"/>
      <c r="RV12" s="64"/>
      <c r="RW12" s="64"/>
      <c r="SF12" s="64"/>
      <c r="SK12" s="215"/>
      <c r="SL12" s="64"/>
      <c r="SM12" s="64"/>
      <c r="SV12" s="64"/>
      <c r="TA12" s="215"/>
      <c r="TB12" s="64"/>
      <c r="TC12" s="64"/>
      <c r="TL12" s="64"/>
      <c r="TQ12" s="215"/>
      <c r="TR12" s="64"/>
      <c r="TS12" s="64"/>
      <c r="UB12" s="64"/>
      <c r="UG12" s="215"/>
      <c r="UH12" s="64"/>
      <c r="UI12" s="64"/>
      <c r="UR12" s="64"/>
      <c r="UW12" s="215"/>
      <c r="UX12" s="64"/>
      <c r="UY12" s="64"/>
      <c r="VH12" s="64"/>
      <c r="VM12" s="215"/>
      <c r="VN12" s="64"/>
      <c r="VO12" s="64"/>
      <c r="VX12" s="64"/>
      <c r="WC12" s="215"/>
      <c r="WD12" s="64"/>
      <c r="WE12" s="64"/>
      <c r="WN12" s="64"/>
      <c r="WS12" s="215"/>
      <c r="WT12" s="64"/>
      <c r="WU12" s="64"/>
      <c r="XD12" s="64"/>
      <c r="XI12" s="215"/>
      <c r="XJ12" s="64"/>
      <c r="XK12" s="64"/>
      <c r="XT12" s="64"/>
      <c r="XY12" s="215"/>
      <c r="XZ12" s="64"/>
      <c r="YA12" s="64"/>
      <c r="YJ12" s="64"/>
      <c r="YO12" s="215"/>
      <c r="YP12" s="64"/>
      <c r="YQ12" s="64"/>
      <c r="YZ12" s="64"/>
      <c r="ZE12" s="215"/>
      <c r="ZF12" s="64"/>
      <c r="ZG12" s="64"/>
      <c r="ZP12" s="64"/>
      <c r="ZU12" s="215"/>
      <c r="ZV12" s="64"/>
      <c r="ZW12" s="64"/>
      <c r="AAF12" s="64"/>
      <c r="AAK12" s="215"/>
      <c r="AAL12" s="64"/>
      <c r="AAM12" s="64"/>
      <c r="AAV12" s="64"/>
      <c r="ABA12" s="215"/>
      <c r="ABB12" s="64"/>
      <c r="ABC12" s="64"/>
      <c r="ABL12" s="64"/>
      <c r="ABQ12" s="215"/>
      <c r="ABR12" s="64"/>
      <c r="ABS12" s="64"/>
      <c r="ACB12" s="64"/>
      <c r="ACG12" s="215"/>
      <c r="ACH12" s="64"/>
      <c r="ACI12" s="64"/>
      <c r="ACR12" s="64"/>
      <c r="ACW12" s="215"/>
      <c r="ACX12" s="64"/>
      <c r="ACY12" s="64"/>
      <c r="ADH12" s="64"/>
      <c r="ADM12" s="215"/>
      <c r="ADN12" s="64"/>
      <c r="ADO12" s="64"/>
      <c r="ADX12" s="64"/>
      <c r="AEC12" s="215"/>
      <c r="AED12" s="64"/>
      <c r="AEE12" s="64"/>
      <c r="AEN12" s="64"/>
      <c r="AES12" s="215"/>
      <c r="AET12" s="64"/>
      <c r="AEU12" s="64"/>
      <c r="AFD12" s="64"/>
      <c r="AFI12" s="215"/>
      <c r="AFJ12" s="64"/>
      <c r="AFK12" s="64"/>
      <c r="AFT12" s="64"/>
      <c r="AFY12" s="215"/>
      <c r="AFZ12" s="64"/>
      <c r="AGA12" s="64"/>
      <c r="AGJ12" s="64"/>
      <c r="AGO12" s="215"/>
      <c r="AGP12" s="64"/>
      <c r="AGQ12" s="64"/>
      <c r="AGZ12" s="64"/>
      <c r="AHE12" s="215"/>
      <c r="AHF12" s="64"/>
      <c r="AHG12" s="64"/>
      <c r="AHP12" s="64"/>
      <c r="AHU12" s="215"/>
      <c r="AHV12" s="64"/>
      <c r="AHW12" s="64"/>
      <c r="AIF12" s="64"/>
      <c r="AIK12" s="215"/>
      <c r="AIL12" s="64"/>
      <c r="AIM12" s="64"/>
      <c r="AIV12" s="64"/>
      <c r="AJA12" s="215"/>
      <c r="AJB12" s="64"/>
      <c r="AJC12" s="64"/>
      <c r="AJL12" s="64"/>
      <c r="AJQ12" s="215"/>
      <c r="AJR12" s="64"/>
      <c r="AJS12" s="64"/>
      <c r="AKB12" s="64"/>
      <c r="AKG12" s="215"/>
      <c r="AKH12" s="64"/>
      <c r="AKI12" s="64"/>
      <c r="AKR12" s="64"/>
      <c r="AKW12" s="215"/>
      <c r="AKX12" s="64"/>
      <c r="AKY12" s="64"/>
      <c r="ALH12" s="64"/>
      <c r="ALM12" s="215"/>
      <c r="ALN12" s="64"/>
      <c r="ALO12" s="64"/>
      <c r="ALX12" s="64"/>
      <c r="AMC12" s="215"/>
      <c r="AMD12" s="64"/>
      <c r="AME12" s="64"/>
      <c r="AMN12" s="64"/>
      <c r="AMS12" s="215"/>
      <c r="AMT12" s="64"/>
      <c r="AMU12" s="64"/>
      <c r="AND12" s="64"/>
      <c r="ANI12" s="215"/>
      <c r="ANJ12" s="64"/>
      <c r="ANK12" s="64"/>
      <c r="ANT12" s="64"/>
      <c r="ANY12" s="215"/>
      <c r="ANZ12" s="64"/>
      <c r="AOA12" s="64"/>
      <c r="AOJ12" s="64"/>
      <c r="AOO12" s="215"/>
      <c r="AOP12" s="64"/>
      <c r="AOQ12" s="64"/>
      <c r="AOZ12" s="64"/>
      <c r="APE12" s="215"/>
      <c r="APF12" s="64"/>
      <c r="APG12" s="64"/>
      <c r="APP12" s="64"/>
      <c r="APU12" s="215"/>
      <c r="APV12" s="64"/>
      <c r="APW12" s="64"/>
      <c r="AQF12" s="64"/>
      <c r="AQK12" s="215"/>
      <c r="AQL12" s="64"/>
      <c r="AQM12" s="64"/>
      <c r="AQV12" s="64"/>
      <c r="ARA12" s="215"/>
      <c r="ARB12" s="64"/>
      <c r="ARC12" s="64"/>
      <c r="ARL12" s="64"/>
      <c r="ARQ12" s="215"/>
      <c r="ARR12" s="64"/>
      <c r="ARS12" s="64"/>
      <c r="ASB12" s="64"/>
      <c r="ASG12" s="215"/>
      <c r="ASH12" s="64"/>
      <c r="ASI12" s="64"/>
      <c r="ASR12" s="64"/>
      <c r="ASW12" s="215"/>
      <c r="ASX12" s="64"/>
      <c r="ASY12" s="64"/>
      <c r="ATH12" s="64"/>
      <c r="ATM12" s="215"/>
      <c r="ATN12" s="64"/>
      <c r="ATO12" s="64"/>
      <c r="ATX12" s="64"/>
      <c r="AUC12" s="215"/>
      <c r="AUD12" s="64"/>
      <c r="AUE12" s="64"/>
      <c r="AUN12" s="64"/>
      <c r="AUS12" s="215"/>
      <c r="AUT12" s="64"/>
      <c r="AUU12" s="64"/>
      <c r="AVD12" s="64"/>
      <c r="AVI12" s="215"/>
      <c r="AVJ12" s="64"/>
      <c r="AVK12" s="64"/>
      <c r="AVT12" s="64"/>
      <c r="AVY12" s="215"/>
      <c r="AVZ12" s="64"/>
      <c r="AWA12" s="64"/>
      <c r="AWJ12" s="64"/>
      <c r="AWO12" s="215"/>
      <c r="AWP12" s="64"/>
      <c r="AWQ12" s="64"/>
      <c r="AWZ12" s="64"/>
      <c r="AXE12" s="215"/>
      <c r="AXF12" s="64"/>
      <c r="AXG12" s="64"/>
      <c r="AXP12" s="64"/>
      <c r="AXU12" s="215"/>
      <c r="AXV12" s="64"/>
      <c r="AXW12" s="64"/>
      <c r="AYF12" s="64"/>
      <c r="AYK12" s="215"/>
      <c r="AYL12" s="64"/>
      <c r="AYM12" s="64"/>
      <c r="AYV12" s="64"/>
      <c r="AZA12" s="215"/>
      <c r="AZB12" s="64"/>
      <c r="AZC12" s="64"/>
      <c r="AZL12" s="64"/>
      <c r="AZQ12" s="215"/>
      <c r="AZR12" s="64"/>
      <c r="AZS12" s="64"/>
      <c r="BAB12" s="64"/>
      <c r="BAG12" s="215"/>
      <c r="BAH12" s="64"/>
      <c r="BAI12" s="64"/>
      <c r="BAR12" s="64"/>
      <c r="BAW12" s="215"/>
      <c r="BAX12" s="64"/>
      <c r="BAY12" s="64"/>
      <c r="BBH12" s="64"/>
      <c r="BBM12" s="215"/>
      <c r="BBN12" s="64"/>
      <c r="BBO12" s="64"/>
      <c r="BBX12" s="64"/>
      <c r="BCC12" s="215"/>
      <c r="BCD12" s="64"/>
      <c r="BCE12" s="64"/>
      <c r="BCN12" s="64"/>
      <c r="BCS12" s="215"/>
      <c r="BCT12" s="64"/>
      <c r="BCU12" s="64"/>
      <c r="BDD12" s="64"/>
      <c r="BDI12" s="215"/>
      <c r="BDJ12" s="64"/>
      <c r="BDK12" s="64"/>
      <c r="BDT12" s="64"/>
      <c r="BDY12" s="215"/>
      <c r="BDZ12" s="64"/>
      <c r="BEA12" s="64"/>
      <c r="BEJ12" s="64"/>
      <c r="BEO12" s="215"/>
      <c r="BEP12" s="64"/>
      <c r="BEQ12" s="64"/>
      <c r="BEZ12" s="64"/>
      <c r="BFE12" s="215"/>
      <c r="BFF12" s="64"/>
      <c r="BFG12" s="64"/>
      <c r="BFP12" s="64"/>
      <c r="BFU12" s="215"/>
      <c r="BFV12" s="64"/>
      <c r="BFW12" s="64"/>
      <c r="BGF12" s="64"/>
      <c r="BGK12" s="215"/>
      <c r="BGL12" s="64"/>
      <c r="BGM12" s="64"/>
      <c r="BGV12" s="64"/>
      <c r="BHA12" s="215"/>
      <c r="BHB12" s="64"/>
      <c r="BHC12" s="64"/>
      <c r="BHL12" s="64"/>
      <c r="BHQ12" s="215"/>
      <c r="BHR12" s="64"/>
      <c r="BHS12" s="64"/>
      <c r="BIB12" s="64"/>
      <c r="BIG12" s="215"/>
      <c r="BIH12" s="64"/>
      <c r="BII12" s="64"/>
      <c r="BIR12" s="64"/>
      <c r="BIW12" s="215"/>
      <c r="BIX12" s="64"/>
      <c r="BIY12" s="64"/>
      <c r="BJH12" s="64"/>
      <c r="BJM12" s="215"/>
      <c r="BJN12" s="64"/>
      <c r="BJO12" s="64"/>
      <c r="BJX12" s="64"/>
      <c r="BKC12" s="215"/>
      <c r="BKD12" s="64"/>
      <c r="BKE12" s="64"/>
      <c r="BKN12" s="64"/>
      <c r="BKS12" s="215"/>
      <c r="BKT12" s="64"/>
      <c r="BKU12" s="64"/>
      <c r="BLD12" s="64"/>
      <c r="BLI12" s="215"/>
      <c r="BLJ12" s="64"/>
      <c r="BLK12" s="64"/>
      <c r="BLT12" s="64"/>
      <c r="BLY12" s="215"/>
      <c r="BLZ12" s="64"/>
      <c r="BMA12" s="64"/>
      <c r="BMJ12" s="64"/>
      <c r="BMO12" s="215"/>
      <c r="BMP12" s="64"/>
      <c r="BMQ12" s="64"/>
      <c r="BMZ12" s="64"/>
      <c r="BNE12" s="215"/>
      <c r="BNF12" s="64"/>
      <c r="BNG12" s="64"/>
      <c r="BNP12" s="64"/>
      <c r="BNU12" s="215"/>
      <c r="BNV12" s="64"/>
      <c r="BNW12" s="64"/>
      <c r="BOF12" s="64"/>
      <c r="BOK12" s="215"/>
      <c r="BOL12" s="64"/>
      <c r="BOM12" s="64"/>
      <c r="BOV12" s="64"/>
      <c r="BPA12" s="215"/>
      <c r="BPB12" s="64"/>
      <c r="BPC12" s="64"/>
      <c r="BPL12" s="64"/>
      <c r="BPQ12" s="215"/>
      <c r="BPR12" s="64"/>
      <c r="BPS12" s="64"/>
      <c r="BQB12" s="64"/>
      <c r="BQG12" s="215"/>
      <c r="BQH12" s="64"/>
      <c r="BQI12" s="64"/>
      <c r="BQR12" s="64"/>
      <c r="BQW12" s="215"/>
      <c r="BQX12" s="64"/>
      <c r="BQY12" s="64"/>
      <c r="BRH12" s="64"/>
      <c r="BRM12" s="215"/>
      <c r="BRN12" s="64"/>
      <c r="BRO12" s="64"/>
      <c r="BRX12" s="64"/>
      <c r="BSC12" s="215"/>
      <c r="BSD12" s="64"/>
      <c r="BSE12" s="64"/>
      <c r="BSN12" s="64"/>
      <c r="BSS12" s="215"/>
      <c r="BST12" s="64"/>
      <c r="BSU12" s="64"/>
      <c r="BTD12" s="64"/>
      <c r="BTI12" s="215"/>
      <c r="BTJ12" s="64"/>
      <c r="BTK12" s="64"/>
      <c r="BTT12" s="64"/>
      <c r="BTY12" s="215"/>
      <c r="BTZ12" s="64"/>
      <c r="BUA12" s="64"/>
      <c r="BUJ12" s="64"/>
      <c r="BUO12" s="215"/>
      <c r="BUP12" s="64"/>
      <c r="BUQ12" s="64"/>
      <c r="BUZ12" s="64"/>
      <c r="BVE12" s="215"/>
      <c r="BVF12" s="64"/>
      <c r="BVG12" s="64"/>
      <c r="BVP12" s="64"/>
      <c r="BVU12" s="215"/>
      <c r="BVV12" s="64"/>
      <c r="BVW12" s="64"/>
      <c r="BWF12" s="64"/>
      <c r="BWK12" s="215"/>
      <c r="BWL12" s="64"/>
      <c r="BWM12" s="64"/>
      <c r="BWV12" s="64"/>
      <c r="BXA12" s="215"/>
      <c r="BXB12" s="64"/>
      <c r="BXC12" s="64"/>
      <c r="BXL12" s="64"/>
      <c r="BXQ12" s="215"/>
      <c r="BXR12" s="64"/>
      <c r="BXS12" s="64"/>
      <c r="BYB12" s="64"/>
      <c r="BYG12" s="215"/>
      <c r="BYH12" s="64"/>
      <c r="BYI12" s="64"/>
      <c r="BYR12" s="64"/>
      <c r="BYW12" s="215"/>
      <c r="BYX12" s="64"/>
      <c r="BYY12" s="64"/>
      <c r="BZH12" s="64"/>
      <c r="BZM12" s="215"/>
      <c r="BZN12" s="64"/>
      <c r="BZO12" s="64"/>
      <c r="BZX12" s="64"/>
      <c r="CAC12" s="215"/>
      <c r="CAD12" s="64"/>
      <c r="CAE12" s="64"/>
      <c r="CAN12" s="64"/>
      <c r="CAS12" s="215"/>
      <c r="CAT12" s="64"/>
      <c r="CAU12" s="64"/>
      <c r="CBD12" s="64"/>
      <c r="CBI12" s="215"/>
      <c r="CBJ12" s="64"/>
      <c r="CBK12" s="64"/>
      <c r="CBT12" s="64"/>
      <c r="CBY12" s="215"/>
      <c r="CBZ12" s="64"/>
      <c r="CCA12" s="64"/>
      <c r="CCJ12" s="64"/>
      <c r="CCO12" s="215"/>
      <c r="CCP12" s="64"/>
      <c r="CCQ12" s="64"/>
      <c r="CCZ12" s="64"/>
      <c r="CDE12" s="215"/>
      <c r="CDF12" s="64"/>
      <c r="CDG12" s="64"/>
      <c r="CDP12" s="64"/>
      <c r="CDU12" s="215"/>
      <c r="CDV12" s="64"/>
      <c r="CDW12" s="64"/>
      <c r="CEF12" s="64"/>
      <c r="CEK12" s="215"/>
      <c r="CEL12" s="64"/>
      <c r="CEM12" s="64"/>
      <c r="CEV12" s="64"/>
      <c r="CFA12" s="215"/>
      <c r="CFB12" s="64"/>
      <c r="CFC12" s="64"/>
      <c r="CFL12" s="64"/>
      <c r="CFQ12" s="215"/>
      <c r="CFR12" s="64"/>
      <c r="CFS12" s="64"/>
      <c r="CGB12" s="64"/>
      <c r="CGG12" s="215"/>
      <c r="CGH12" s="64"/>
      <c r="CGI12" s="64"/>
      <c r="CGR12" s="64"/>
      <c r="CGW12" s="215"/>
      <c r="CGX12" s="64"/>
      <c r="CGY12" s="64"/>
      <c r="CHH12" s="64"/>
      <c r="CHM12" s="215"/>
      <c r="CHN12" s="64"/>
      <c r="CHO12" s="64"/>
      <c r="CHX12" s="64"/>
      <c r="CIC12" s="215"/>
      <c r="CID12" s="64"/>
      <c r="CIE12" s="64"/>
      <c r="CIN12" s="64"/>
      <c r="CIS12" s="215"/>
      <c r="CIT12" s="64"/>
      <c r="CIU12" s="64"/>
      <c r="CJD12" s="64"/>
      <c r="CJI12" s="215"/>
      <c r="CJJ12" s="64"/>
      <c r="CJK12" s="64"/>
      <c r="CJT12" s="64"/>
      <c r="CJY12" s="215"/>
      <c r="CJZ12" s="64"/>
      <c r="CKA12" s="64"/>
      <c r="CKJ12" s="64"/>
      <c r="CKO12" s="215"/>
      <c r="CKP12" s="64"/>
      <c r="CKQ12" s="64"/>
      <c r="CKZ12" s="64"/>
      <c r="CLE12" s="215"/>
      <c r="CLF12" s="64"/>
      <c r="CLG12" s="64"/>
      <c r="CLP12" s="64"/>
      <c r="CLU12" s="215"/>
      <c r="CLV12" s="64"/>
      <c r="CLW12" s="64"/>
      <c r="CMF12" s="64"/>
      <c r="CMK12" s="215"/>
      <c r="CML12" s="64"/>
      <c r="CMM12" s="64"/>
      <c r="CMV12" s="64"/>
      <c r="CNA12" s="215"/>
      <c r="CNB12" s="64"/>
      <c r="CNC12" s="64"/>
      <c r="CNL12" s="64"/>
      <c r="CNQ12" s="215"/>
      <c r="CNR12" s="64"/>
      <c r="CNS12" s="64"/>
      <c r="COB12" s="64"/>
      <c r="COG12" s="215"/>
      <c r="COH12" s="64"/>
      <c r="COI12" s="64"/>
      <c r="COR12" s="64"/>
      <c r="COW12" s="215"/>
      <c r="COX12" s="64"/>
      <c r="COY12" s="64"/>
      <c r="CPH12" s="64"/>
      <c r="CPM12" s="215"/>
      <c r="CPN12" s="64"/>
      <c r="CPO12" s="64"/>
      <c r="CPX12" s="64"/>
      <c r="CQC12" s="215"/>
      <c r="CQD12" s="64"/>
      <c r="CQE12" s="64"/>
      <c r="CQN12" s="64"/>
      <c r="CQS12" s="215"/>
      <c r="CQT12" s="64"/>
      <c r="CQU12" s="64"/>
      <c r="CRD12" s="64"/>
      <c r="CRI12" s="215"/>
      <c r="CRJ12" s="64"/>
      <c r="CRK12" s="64"/>
      <c r="CRT12" s="64"/>
      <c r="CRY12" s="215"/>
      <c r="CRZ12" s="64"/>
      <c r="CSA12" s="64"/>
      <c r="CSJ12" s="64"/>
      <c r="CSO12" s="215"/>
      <c r="CSP12" s="64"/>
      <c r="CSQ12" s="64"/>
      <c r="CSZ12" s="64"/>
      <c r="CTE12" s="215"/>
      <c r="CTF12" s="64"/>
      <c r="CTG12" s="64"/>
      <c r="CTP12" s="64"/>
      <c r="CTU12" s="215"/>
      <c r="CTV12" s="64"/>
      <c r="CTW12" s="64"/>
      <c r="CUF12" s="64"/>
      <c r="CUK12" s="215"/>
      <c r="CUL12" s="64"/>
      <c r="CUM12" s="64"/>
      <c r="CUV12" s="64"/>
      <c r="CVA12" s="215"/>
      <c r="CVB12" s="64"/>
      <c r="CVC12" s="64"/>
      <c r="CVL12" s="64"/>
      <c r="CVQ12" s="215"/>
      <c r="CVR12" s="64"/>
      <c r="CVS12" s="64"/>
      <c r="CWB12" s="64"/>
      <c r="CWG12" s="215"/>
      <c r="CWH12" s="64"/>
      <c r="CWI12" s="64"/>
      <c r="CWR12" s="64"/>
      <c r="CWW12" s="215"/>
      <c r="CWX12" s="64"/>
      <c r="CWY12" s="64"/>
      <c r="CXH12" s="64"/>
      <c r="CXM12" s="215"/>
      <c r="CXN12" s="64"/>
      <c r="CXO12" s="64"/>
      <c r="CXX12" s="64"/>
      <c r="CYC12" s="215"/>
      <c r="CYD12" s="64"/>
      <c r="CYE12" s="64"/>
      <c r="CYN12" s="64"/>
      <c r="CYS12" s="215"/>
      <c r="CYT12" s="64"/>
      <c r="CYU12" s="64"/>
      <c r="CZD12" s="64"/>
      <c r="CZI12" s="215"/>
      <c r="CZJ12" s="64"/>
      <c r="CZK12" s="64"/>
      <c r="CZT12" s="64"/>
      <c r="CZY12" s="215"/>
      <c r="CZZ12" s="64"/>
      <c r="DAA12" s="64"/>
      <c r="DAJ12" s="64"/>
      <c r="DAO12" s="215"/>
      <c r="DAP12" s="64"/>
      <c r="DAQ12" s="64"/>
      <c r="DAZ12" s="64"/>
      <c r="DBE12" s="215"/>
      <c r="DBF12" s="64"/>
      <c r="DBG12" s="64"/>
      <c r="DBP12" s="64"/>
      <c r="DBU12" s="215"/>
      <c r="DBV12" s="64"/>
      <c r="DBW12" s="64"/>
      <c r="DCF12" s="64"/>
      <c r="DCK12" s="215"/>
      <c r="DCL12" s="64"/>
      <c r="DCM12" s="64"/>
      <c r="DCV12" s="64"/>
      <c r="DDA12" s="215"/>
      <c r="DDB12" s="64"/>
      <c r="DDC12" s="64"/>
      <c r="DDL12" s="64"/>
      <c r="DDQ12" s="215"/>
      <c r="DDR12" s="64"/>
      <c r="DDS12" s="64"/>
      <c r="DEB12" s="64"/>
      <c r="DEG12" s="215"/>
      <c r="DEH12" s="64"/>
      <c r="DEI12" s="64"/>
      <c r="DER12" s="64"/>
      <c r="DEW12" s="215"/>
      <c r="DEX12" s="64"/>
      <c r="DEY12" s="64"/>
      <c r="DFH12" s="64"/>
      <c r="DFM12" s="215"/>
      <c r="DFN12" s="64"/>
      <c r="DFO12" s="64"/>
      <c r="DFX12" s="64"/>
      <c r="DGC12" s="215"/>
      <c r="DGD12" s="64"/>
      <c r="DGE12" s="64"/>
      <c r="DGN12" s="64"/>
      <c r="DGS12" s="215"/>
      <c r="DGT12" s="64"/>
      <c r="DGU12" s="64"/>
      <c r="DHD12" s="64"/>
      <c r="DHI12" s="215"/>
      <c r="DHJ12" s="64"/>
      <c r="DHK12" s="64"/>
      <c r="DHT12" s="64"/>
      <c r="DHY12" s="215"/>
      <c r="DHZ12" s="64"/>
      <c r="DIA12" s="64"/>
      <c r="DIJ12" s="64"/>
      <c r="DIO12" s="215"/>
      <c r="DIP12" s="64"/>
      <c r="DIQ12" s="64"/>
      <c r="DIZ12" s="64"/>
      <c r="DJE12" s="215"/>
      <c r="DJF12" s="64"/>
      <c r="DJG12" s="64"/>
      <c r="DJP12" s="64"/>
      <c r="DJU12" s="215"/>
      <c r="DJV12" s="64"/>
      <c r="DJW12" s="64"/>
      <c r="DKF12" s="64"/>
      <c r="DKK12" s="215"/>
      <c r="DKL12" s="64"/>
      <c r="DKM12" s="64"/>
      <c r="DKV12" s="64"/>
      <c r="DLA12" s="215"/>
      <c r="DLB12" s="64"/>
      <c r="DLC12" s="64"/>
      <c r="DLL12" s="64"/>
      <c r="DLQ12" s="215"/>
      <c r="DLR12" s="64"/>
      <c r="DLS12" s="64"/>
      <c r="DMB12" s="64"/>
      <c r="DMG12" s="215"/>
      <c r="DMH12" s="64"/>
      <c r="DMI12" s="64"/>
      <c r="DMR12" s="64"/>
      <c r="DMW12" s="215"/>
      <c r="DMX12" s="64"/>
      <c r="DMY12" s="64"/>
      <c r="DNH12" s="64"/>
      <c r="DNM12" s="215"/>
      <c r="DNN12" s="64"/>
      <c r="DNO12" s="64"/>
      <c r="DNX12" s="64"/>
      <c r="DOC12" s="215"/>
      <c r="DOD12" s="64"/>
      <c r="DOE12" s="64"/>
      <c r="DON12" s="64"/>
      <c r="DOS12" s="215"/>
      <c r="DOT12" s="64"/>
      <c r="DOU12" s="64"/>
      <c r="DPD12" s="64"/>
      <c r="DPI12" s="215"/>
      <c r="DPJ12" s="64"/>
      <c r="DPK12" s="64"/>
      <c r="DPT12" s="64"/>
      <c r="DPY12" s="215"/>
      <c r="DPZ12" s="64"/>
      <c r="DQA12" s="64"/>
      <c r="DQJ12" s="64"/>
      <c r="DQO12" s="215"/>
      <c r="DQP12" s="64"/>
      <c r="DQQ12" s="64"/>
      <c r="DQZ12" s="64"/>
      <c r="DRE12" s="215"/>
      <c r="DRF12" s="64"/>
      <c r="DRG12" s="64"/>
      <c r="DRP12" s="64"/>
      <c r="DRU12" s="215"/>
      <c r="DRV12" s="64"/>
      <c r="DRW12" s="64"/>
      <c r="DSF12" s="64"/>
      <c r="DSK12" s="215"/>
      <c r="DSL12" s="64"/>
      <c r="DSM12" s="64"/>
      <c r="DSV12" s="64"/>
      <c r="DTA12" s="215"/>
      <c r="DTB12" s="64"/>
      <c r="DTC12" s="64"/>
      <c r="DTL12" s="64"/>
      <c r="DTQ12" s="215"/>
      <c r="DTR12" s="64"/>
      <c r="DTS12" s="64"/>
      <c r="DUB12" s="64"/>
      <c r="DUG12" s="215"/>
      <c r="DUH12" s="64"/>
      <c r="DUI12" s="64"/>
      <c r="DUR12" s="64"/>
      <c r="DUW12" s="215"/>
      <c r="DUX12" s="64"/>
      <c r="DUY12" s="64"/>
      <c r="DVH12" s="64"/>
      <c r="DVM12" s="215"/>
      <c r="DVN12" s="64"/>
      <c r="DVO12" s="64"/>
      <c r="DVX12" s="64"/>
      <c r="DWC12" s="215"/>
      <c r="DWD12" s="64"/>
      <c r="DWE12" s="64"/>
      <c r="DWN12" s="64"/>
      <c r="DWS12" s="215"/>
      <c r="DWT12" s="64"/>
      <c r="DWU12" s="64"/>
      <c r="DXD12" s="64"/>
      <c r="DXI12" s="215"/>
      <c r="DXJ12" s="64"/>
      <c r="DXK12" s="64"/>
      <c r="DXT12" s="64"/>
      <c r="DXY12" s="215"/>
      <c r="DXZ12" s="64"/>
      <c r="DYA12" s="64"/>
      <c r="DYJ12" s="64"/>
      <c r="DYO12" s="215"/>
      <c r="DYP12" s="64"/>
      <c r="DYQ12" s="64"/>
      <c r="DYZ12" s="64"/>
      <c r="DZE12" s="215"/>
      <c r="DZF12" s="64"/>
      <c r="DZG12" s="64"/>
      <c r="DZP12" s="64"/>
      <c r="DZU12" s="215"/>
      <c r="DZV12" s="64"/>
      <c r="DZW12" s="64"/>
      <c r="EAF12" s="64"/>
      <c r="EAK12" s="215"/>
      <c r="EAL12" s="64"/>
      <c r="EAM12" s="64"/>
      <c r="EAV12" s="64"/>
      <c r="EBA12" s="215"/>
      <c r="EBB12" s="64"/>
      <c r="EBC12" s="64"/>
      <c r="EBL12" s="64"/>
      <c r="EBQ12" s="215"/>
      <c r="EBR12" s="64"/>
      <c r="EBS12" s="64"/>
      <c r="ECB12" s="64"/>
      <c r="ECG12" s="215"/>
      <c r="ECH12" s="64"/>
      <c r="ECI12" s="64"/>
      <c r="ECR12" s="64"/>
      <c r="ECW12" s="215"/>
      <c r="ECX12" s="64"/>
      <c r="ECY12" s="64"/>
      <c r="EDH12" s="64"/>
      <c r="EDM12" s="215"/>
      <c r="EDN12" s="64"/>
      <c r="EDO12" s="64"/>
      <c r="EDX12" s="64"/>
      <c r="EEC12" s="215"/>
      <c r="EED12" s="64"/>
      <c r="EEE12" s="64"/>
      <c r="EEN12" s="64"/>
      <c r="EES12" s="215"/>
      <c r="EET12" s="64"/>
      <c r="EEU12" s="64"/>
      <c r="EFD12" s="64"/>
      <c r="EFI12" s="215"/>
      <c r="EFJ12" s="64"/>
      <c r="EFK12" s="64"/>
      <c r="EFT12" s="64"/>
      <c r="EFY12" s="215"/>
      <c r="EFZ12" s="64"/>
      <c r="EGA12" s="64"/>
      <c r="EGJ12" s="64"/>
      <c r="EGO12" s="215"/>
      <c r="EGP12" s="64"/>
      <c r="EGQ12" s="64"/>
      <c r="EGZ12" s="64"/>
      <c r="EHE12" s="215"/>
      <c r="EHF12" s="64"/>
      <c r="EHG12" s="64"/>
      <c r="EHP12" s="64"/>
      <c r="EHU12" s="215"/>
      <c r="EHV12" s="64"/>
      <c r="EHW12" s="64"/>
      <c r="EIF12" s="64"/>
      <c r="EIK12" s="215"/>
      <c r="EIL12" s="64"/>
      <c r="EIM12" s="64"/>
      <c r="EIV12" s="64"/>
      <c r="EJA12" s="215"/>
      <c r="EJB12" s="64"/>
      <c r="EJC12" s="64"/>
      <c r="EJL12" s="64"/>
      <c r="EJQ12" s="215"/>
      <c r="EJR12" s="64"/>
      <c r="EJS12" s="64"/>
      <c r="EKB12" s="64"/>
      <c r="EKG12" s="215"/>
      <c r="EKH12" s="64"/>
      <c r="EKI12" s="64"/>
      <c r="EKR12" s="64"/>
      <c r="EKW12" s="215"/>
      <c r="EKX12" s="64"/>
      <c r="EKY12" s="64"/>
      <c r="ELH12" s="64"/>
      <c r="ELM12" s="215"/>
      <c r="ELN12" s="64"/>
      <c r="ELO12" s="64"/>
      <c r="ELX12" s="64"/>
      <c r="EMC12" s="215"/>
      <c r="EMD12" s="64"/>
      <c r="EME12" s="64"/>
      <c r="EMN12" s="64"/>
      <c r="EMS12" s="215"/>
      <c r="EMT12" s="64"/>
      <c r="EMU12" s="64"/>
      <c r="END12" s="64"/>
      <c r="ENI12" s="215"/>
      <c r="ENJ12" s="64"/>
      <c r="ENK12" s="64"/>
      <c r="ENT12" s="64"/>
      <c r="ENY12" s="215"/>
      <c r="ENZ12" s="64"/>
      <c r="EOA12" s="64"/>
      <c r="EOJ12" s="64"/>
      <c r="EOO12" s="215"/>
      <c r="EOP12" s="64"/>
      <c r="EOQ12" s="64"/>
      <c r="EOZ12" s="64"/>
      <c r="EPE12" s="215"/>
      <c r="EPF12" s="64"/>
      <c r="EPG12" s="64"/>
      <c r="EPP12" s="64"/>
      <c r="EPU12" s="215"/>
      <c r="EPV12" s="64"/>
      <c r="EPW12" s="64"/>
      <c r="EQF12" s="64"/>
      <c r="EQK12" s="215"/>
      <c r="EQL12" s="64"/>
      <c r="EQM12" s="64"/>
      <c r="EQV12" s="64"/>
      <c r="ERA12" s="215"/>
      <c r="ERB12" s="64"/>
      <c r="ERC12" s="64"/>
      <c r="ERL12" s="64"/>
      <c r="ERQ12" s="215"/>
      <c r="ERR12" s="64"/>
      <c r="ERS12" s="64"/>
      <c r="ESB12" s="64"/>
      <c r="ESG12" s="215"/>
      <c r="ESH12" s="64"/>
      <c r="ESI12" s="64"/>
      <c r="ESR12" s="64"/>
      <c r="ESW12" s="215"/>
      <c r="ESX12" s="64"/>
      <c r="ESY12" s="64"/>
      <c r="ETH12" s="64"/>
      <c r="ETM12" s="215"/>
      <c r="ETN12" s="64"/>
      <c r="ETO12" s="64"/>
      <c r="ETX12" s="64"/>
      <c r="EUC12" s="215"/>
      <c r="EUD12" s="64"/>
      <c r="EUE12" s="64"/>
      <c r="EUN12" s="64"/>
      <c r="EUS12" s="215"/>
      <c r="EUT12" s="64"/>
      <c r="EUU12" s="64"/>
      <c r="EVD12" s="64"/>
      <c r="EVI12" s="215"/>
      <c r="EVJ12" s="64"/>
      <c r="EVK12" s="64"/>
      <c r="EVT12" s="64"/>
      <c r="EVY12" s="215"/>
      <c r="EVZ12" s="64"/>
      <c r="EWA12" s="64"/>
      <c r="EWJ12" s="64"/>
      <c r="EWO12" s="215"/>
      <c r="EWP12" s="64"/>
      <c r="EWQ12" s="64"/>
      <c r="EWZ12" s="64"/>
      <c r="EXE12" s="215"/>
      <c r="EXF12" s="64"/>
      <c r="EXG12" s="64"/>
      <c r="EXP12" s="64"/>
      <c r="EXU12" s="215"/>
      <c r="EXV12" s="64"/>
      <c r="EXW12" s="64"/>
      <c r="EYF12" s="64"/>
      <c r="EYK12" s="215"/>
      <c r="EYL12" s="64"/>
      <c r="EYM12" s="64"/>
      <c r="EYV12" s="64"/>
      <c r="EZA12" s="215"/>
      <c r="EZB12" s="64"/>
      <c r="EZC12" s="64"/>
      <c r="EZL12" s="64"/>
      <c r="EZQ12" s="215"/>
      <c r="EZR12" s="64"/>
      <c r="EZS12" s="64"/>
      <c r="FAB12" s="64"/>
      <c r="FAG12" s="215"/>
      <c r="FAH12" s="64"/>
      <c r="FAI12" s="64"/>
      <c r="FAR12" s="64"/>
      <c r="FAW12" s="215"/>
      <c r="FAX12" s="64"/>
      <c r="FAY12" s="64"/>
      <c r="FBH12" s="64"/>
      <c r="FBM12" s="215"/>
      <c r="FBN12" s="64"/>
      <c r="FBO12" s="64"/>
      <c r="FBX12" s="64"/>
      <c r="FCC12" s="215"/>
      <c r="FCD12" s="64"/>
      <c r="FCE12" s="64"/>
      <c r="FCN12" s="64"/>
      <c r="FCS12" s="215"/>
      <c r="FCT12" s="64"/>
      <c r="FCU12" s="64"/>
      <c r="FDD12" s="64"/>
      <c r="FDI12" s="215"/>
      <c r="FDJ12" s="64"/>
      <c r="FDK12" s="64"/>
      <c r="FDT12" s="64"/>
      <c r="FDY12" s="215"/>
      <c r="FDZ12" s="64"/>
      <c r="FEA12" s="64"/>
      <c r="FEJ12" s="64"/>
      <c r="FEO12" s="215"/>
      <c r="FEP12" s="64"/>
      <c r="FEQ12" s="64"/>
      <c r="FEZ12" s="64"/>
      <c r="FFE12" s="215"/>
      <c r="FFF12" s="64"/>
      <c r="FFG12" s="64"/>
      <c r="FFP12" s="64"/>
      <c r="FFU12" s="215"/>
      <c r="FFV12" s="64"/>
      <c r="FFW12" s="64"/>
      <c r="FGF12" s="64"/>
      <c r="FGK12" s="215"/>
      <c r="FGL12" s="64"/>
      <c r="FGM12" s="64"/>
      <c r="FGV12" s="64"/>
      <c r="FHA12" s="215"/>
      <c r="FHB12" s="64"/>
      <c r="FHC12" s="64"/>
      <c r="FHL12" s="64"/>
      <c r="FHQ12" s="215"/>
      <c r="FHR12" s="64"/>
      <c r="FHS12" s="64"/>
      <c r="FIB12" s="64"/>
      <c r="FIG12" s="215"/>
      <c r="FIH12" s="64"/>
      <c r="FII12" s="64"/>
      <c r="FIR12" s="64"/>
      <c r="FIW12" s="215"/>
      <c r="FIX12" s="64"/>
      <c r="FIY12" s="64"/>
      <c r="FJH12" s="64"/>
      <c r="FJM12" s="215"/>
      <c r="FJN12" s="64"/>
      <c r="FJO12" s="64"/>
      <c r="FJX12" s="64"/>
      <c r="FKC12" s="215"/>
      <c r="FKD12" s="64"/>
      <c r="FKE12" s="64"/>
      <c r="FKN12" s="64"/>
      <c r="FKS12" s="215"/>
      <c r="FKT12" s="64"/>
      <c r="FKU12" s="64"/>
      <c r="FLD12" s="64"/>
      <c r="FLI12" s="215"/>
      <c r="FLJ12" s="64"/>
      <c r="FLK12" s="64"/>
      <c r="FLT12" s="64"/>
      <c r="FLY12" s="215"/>
      <c r="FLZ12" s="64"/>
      <c r="FMA12" s="64"/>
      <c r="FMJ12" s="64"/>
      <c r="FMO12" s="215"/>
      <c r="FMP12" s="64"/>
      <c r="FMQ12" s="64"/>
      <c r="FMZ12" s="64"/>
      <c r="FNE12" s="215"/>
      <c r="FNF12" s="64"/>
      <c r="FNG12" s="64"/>
      <c r="FNP12" s="64"/>
      <c r="FNU12" s="215"/>
      <c r="FNV12" s="64"/>
      <c r="FNW12" s="64"/>
      <c r="FOF12" s="64"/>
      <c r="FOK12" s="215"/>
      <c r="FOL12" s="64"/>
      <c r="FOM12" s="64"/>
      <c r="FOV12" s="64"/>
      <c r="FPA12" s="215"/>
      <c r="FPB12" s="64"/>
      <c r="FPC12" s="64"/>
      <c r="FPL12" s="64"/>
      <c r="FPQ12" s="215"/>
      <c r="FPR12" s="64"/>
      <c r="FPS12" s="64"/>
      <c r="FQB12" s="64"/>
      <c r="FQG12" s="215"/>
      <c r="FQH12" s="64"/>
      <c r="FQI12" s="64"/>
      <c r="FQR12" s="64"/>
      <c r="FQW12" s="215"/>
      <c r="FQX12" s="64"/>
      <c r="FQY12" s="64"/>
      <c r="FRH12" s="64"/>
      <c r="FRM12" s="215"/>
      <c r="FRN12" s="64"/>
      <c r="FRO12" s="64"/>
      <c r="FRX12" s="64"/>
      <c r="FSC12" s="215"/>
      <c r="FSD12" s="64"/>
      <c r="FSE12" s="64"/>
      <c r="FSN12" s="64"/>
      <c r="FSS12" s="215"/>
      <c r="FST12" s="64"/>
      <c r="FSU12" s="64"/>
      <c r="FTD12" s="64"/>
      <c r="FTI12" s="215"/>
      <c r="FTJ12" s="64"/>
      <c r="FTK12" s="64"/>
      <c r="FTT12" s="64"/>
      <c r="FTY12" s="215"/>
      <c r="FTZ12" s="64"/>
      <c r="FUA12" s="64"/>
      <c r="FUJ12" s="64"/>
      <c r="FUO12" s="215"/>
      <c r="FUP12" s="64"/>
      <c r="FUQ12" s="64"/>
      <c r="FUZ12" s="64"/>
      <c r="FVE12" s="215"/>
      <c r="FVF12" s="64"/>
      <c r="FVG12" s="64"/>
      <c r="FVP12" s="64"/>
      <c r="FVU12" s="215"/>
      <c r="FVV12" s="64"/>
      <c r="FVW12" s="64"/>
      <c r="FWF12" s="64"/>
      <c r="FWK12" s="215"/>
      <c r="FWL12" s="64"/>
      <c r="FWM12" s="64"/>
      <c r="FWV12" s="64"/>
      <c r="FXA12" s="215"/>
      <c r="FXB12" s="64"/>
      <c r="FXC12" s="64"/>
      <c r="FXL12" s="64"/>
      <c r="FXQ12" s="215"/>
      <c r="FXR12" s="64"/>
      <c r="FXS12" s="64"/>
      <c r="FYB12" s="64"/>
      <c r="FYG12" s="215"/>
      <c r="FYH12" s="64"/>
      <c r="FYI12" s="64"/>
      <c r="FYR12" s="64"/>
      <c r="FYW12" s="215"/>
      <c r="FYX12" s="64"/>
      <c r="FYY12" s="64"/>
      <c r="FZH12" s="64"/>
      <c r="FZM12" s="215"/>
      <c r="FZN12" s="64"/>
      <c r="FZO12" s="64"/>
      <c r="FZX12" s="64"/>
      <c r="GAC12" s="215"/>
      <c r="GAD12" s="64"/>
      <c r="GAE12" s="64"/>
      <c r="GAN12" s="64"/>
      <c r="GAS12" s="215"/>
      <c r="GAT12" s="64"/>
      <c r="GAU12" s="64"/>
      <c r="GBD12" s="64"/>
      <c r="GBI12" s="215"/>
      <c r="GBJ12" s="64"/>
      <c r="GBK12" s="64"/>
      <c r="GBT12" s="64"/>
      <c r="GBY12" s="215"/>
      <c r="GBZ12" s="64"/>
      <c r="GCA12" s="64"/>
      <c r="GCJ12" s="64"/>
      <c r="GCO12" s="215"/>
      <c r="GCP12" s="64"/>
      <c r="GCQ12" s="64"/>
      <c r="GCZ12" s="64"/>
      <c r="GDE12" s="215"/>
      <c r="GDF12" s="64"/>
      <c r="GDG12" s="64"/>
      <c r="GDP12" s="64"/>
      <c r="GDU12" s="215"/>
      <c r="GDV12" s="64"/>
      <c r="GDW12" s="64"/>
      <c r="GEF12" s="64"/>
      <c r="GEK12" s="215"/>
      <c r="GEL12" s="64"/>
      <c r="GEM12" s="64"/>
      <c r="GEV12" s="64"/>
      <c r="GFA12" s="215"/>
      <c r="GFB12" s="64"/>
      <c r="GFC12" s="64"/>
      <c r="GFL12" s="64"/>
      <c r="GFQ12" s="215"/>
      <c r="GFR12" s="64"/>
      <c r="GFS12" s="64"/>
      <c r="GGB12" s="64"/>
      <c r="GGG12" s="215"/>
      <c r="GGH12" s="64"/>
      <c r="GGI12" s="64"/>
      <c r="GGR12" s="64"/>
      <c r="GGW12" s="215"/>
      <c r="GGX12" s="64"/>
      <c r="GGY12" s="64"/>
      <c r="GHH12" s="64"/>
      <c r="GHM12" s="215"/>
      <c r="GHN12" s="64"/>
      <c r="GHO12" s="64"/>
      <c r="GHX12" s="64"/>
      <c r="GIC12" s="215"/>
      <c r="GID12" s="64"/>
      <c r="GIE12" s="64"/>
      <c r="GIN12" s="64"/>
      <c r="GIS12" s="215"/>
      <c r="GIT12" s="64"/>
      <c r="GIU12" s="64"/>
      <c r="GJD12" s="64"/>
      <c r="GJI12" s="215"/>
      <c r="GJJ12" s="64"/>
      <c r="GJK12" s="64"/>
      <c r="GJT12" s="64"/>
      <c r="GJY12" s="215"/>
      <c r="GJZ12" s="64"/>
      <c r="GKA12" s="64"/>
      <c r="GKJ12" s="64"/>
      <c r="GKO12" s="215"/>
      <c r="GKP12" s="64"/>
      <c r="GKQ12" s="64"/>
      <c r="GKZ12" s="64"/>
      <c r="GLE12" s="215"/>
      <c r="GLF12" s="64"/>
      <c r="GLG12" s="64"/>
      <c r="GLP12" s="64"/>
      <c r="GLU12" s="215"/>
      <c r="GLV12" s="64"/>
      <c r="GLW12" s="64"/>
      <c r="GMF12" s="64"/>
      <c r="GMK12" s="215"/>
      <c r="GML12" s="64"/>
      <c r="GMM12" s="64"/>
      <c r="GMV12" s="64"/>
      <c r="GNA12" s="215"/>
      <c r="GNB12" s="64"/>
      <c r="GNC12" s="64"/>
      <c r="GNL12" s="64"/>
      <c r="GNQ12" s="215"/>
      <c r="GNR12" s="64"/>
      <c r="GNS12" s="64"/>
      <c r="GOB12" s="64"/>
      <c r="GOG12" s="215"/>
      <c r="GOH12" s="64"/>
      <c r="GOI12" s="64"/>
      <c r="GOR12" s="64"/>
      <c r="GOW12" s="215"/>
      <c r="GOX12" s="64"/>
      <c r="GOY12" s="64"/>
      <c r="GPH12" s="64"/>
      <c r="GPM12" s="215"/>
      <c r="GPN12" s="64"/>
      <c r="GPO12" s="64"/>
      <c r="GPX12" s="64"/>
      <c r="GQC12" s="215"/>
      <c r="GQD12" s="64"/>
      <c r="GQE12" s="64"/>
      <c r="GQN12" s="64"/>
      <c r="GQS12" s="215"/>
      <c r="GQT12" s="64"/>
      <c r="GQU12" s="64"/>
      <c r="GRD12" s="64"/>
      <c r="GRI12" s="215"/>
      <c r="GRJ12" s="64"/>
      <c r="GRK12" s="64"/>
      <c r="GRT12" s="64"/>
      <c r="GRY12" s="215"/>
      <c r="GRZ12" s="64"/>
      <c r="GSA12" s="64"/>
      <c r="GSJ12" s="64"/>
      <c r="GSO12" s="215"/>
      <c r="GSP12" s="64"/>
      <c r="GSQ12" s="64"/>
      <c r="GSZ12" s="64"/>
      <c r="GTE12" s="215"/>
      <c r="GTF12" s="64"/>
      <c r="GTG12" s="64"/>
      <c r="GTP12" s="64"/>
      <c r="GTU12" s="215"/>
      <c r="GTV12" s="64"/>
      <c r="GTW12" s="64"/>
      <c r="GUF12" s="64"/>
      <c r="GUK12" s="215"/>
      <c r="GUL12" s="64"/>
      <c r="GUM12" s="64"/>
      <c r="GUV12" s="64"/>
      <c r="GVA12" s="215"/>
      <c r="GVB12" s="64"/>
      <c r="GVC12" s="64"/>
      <c r="GVL12" s="64"/>
      <c r="GVQ12" s="215"/>
      <c r="GVR12" s="64"/>
      <c r="GVS12" s="64"/>
      <c r="GWB12" s="64"/>
      <c r="GWG12" s="215"/>
      <c r="GWH12" s="64"/>
      <c r="GWI12" s="64"/>
      <c r="GWR12" s="64"/>
      <c r="GWW12" s="215"/>
      <c r="GWX12" s="64"/>
      <c r="GWY12" s="64"/>
      <c r="GXH12" s="64"/>
      <c r="GXM12" s="215"/>
      <c r="GXN12" s="64"/>
      <c r="GXO12" s="64"/>
      <c r="GXX12" s="64"/>
      <c r="GYC12" s="215"/>
      <c r="GYD12" s="64"/>
      <c r="GYE12" s="64"/>
      <c r="GYN12" s="64"/>
      <c r="GYS12" s="215"/>
      <c r="GYT12" s="64"/>
      <c r="GYU12" s="64"/>
      <c r="GZD12" s="64"/>
      <c r="GZI12" s="215"/>
      <c r="GZJ12" s="64"/>
      <c r="GZK12" s="64"/>
      <c r="GZT12" s="64"/>
      <c r="GZY12" s="215"/>
      <c r="GZZ12" s="64"/>
      <c r="HAA12" s="64"/>
      <c r="HAJ12" s="64"/>
      <c r="HAO12" s="215"/>
      <c r="HAP12" s="64"/>
      <c r="HAQ12" s="64"/>
      <c r="HAZ12" s="64"/>
      <c r="HBE12" s="215"/>
      <c r="HBF12" s="64"/>
      <c r="HBG12" s="64"/>
      <c r="HBP12" s="64"/>
      <c r="HBU12" s="215"/>
      <c r="HBV12" s="64"/>
      <c r="HBW12" s="64"/>
      <c r="HCF12" s="64"/>
      <c r="HCK12" s="215"/>
      <c r="HCL12" s="64"/>
      <c r="HCM12" s="64"/>
      <c r="HCV12" s="64"/>
      <c r="HDA12" s="215"/>
      <c r="HDB12" s="64"/>
      <c r="HDC12" s="64"/>
      <c r="HDL12" s="64"/>
      <c r="HDQ12" s="215"/>
      <c r="HDR12" s="64"/>
      <c r="HDS12" s="64"/>
      <c r="HEB12" s="64"/>
      <c r="HEG12" s="215"/>
      <c r="HEH12" s="64"/>
      <c r="HEI12" s="64"/>
      <c r="HER12" s="64"/>
      <c r="HEW12" s="215"/>
      <c r="HEX12" s="64"/>
      <c r="HEY12" s="64"/>
      <c r="HFH12" s="64"/>
      <c r="HFM12" s="215"/>
      <c r="HFN12" s="64"/>
      <c r="HFO12" s="64"/>
      <c r="HFX12" s="64"/>
      <c r="HGC12" s="215"/>
      <c r="HGD12" s="64"/>
      <c r="HGE12" s="64"/>
      <c r="HGN12" s="64"/>
      <c r="HGS12" s="215"/>
      <c r="HGT12" s="64"/>
      <c r="HGU12" s="64"/>
      <c r="HHD12" s="64"/>
      <c r="HHI12" s="215"/>
      <c r="HHJ12" s="64"/>
      <c r="HHK12" s="64"/>
      <c r="HHT12" s="64"/>
      <c r="HHY12" s="215"/>
      <c r="HHZ12" s="64"/>
      <c r="HIA12" s="64"/>
      <c r="HIJ12" s="64"/>
      <c r="HIO12" s="215"/>
      <c r="HIP12" s="64"/>
      <c r="HIQ12" s="64"/>
      <c r="HIZ12" s="64"/>
      <c r="HJE12" s="215"/>
      <c r="HJF12" s="64"/>
      <c r="HJG12" s="64"/>
      <c r="HJP12" s="64"/>
      <c r="HJU12" s="215"/>
      <c r="HJV12" s="64"/>
      <c r="HJW12" s="64"/>
      <c r="HKF12" s="64"/>
      <c r="HKK12" s="215"/>
      <c r="HKL12" s="64"/>
      <c r="HKM12" s="64"/>
      <c r="HKV12" s="64"/>
      <c r="HLA12" s="215"/>
      <c r="HLB12" s="64"/>
      <c r="HLC12" s="64"/>
      <c r="HLL12" s="64"/>
      <c r="HLQ12" s="215"/>
      <c r="HLR12" s="64"/>
      <c r="HLS12" s="64"/>
      <c r="HMB12" s="64"/>
      <c r="HMG12" s="215"/>
      <c r="HMH12" s="64"/>
      <c r="HMI12" s="64"/>
      <c r="HMR12" s="64"/>
      <c r="HMW12" s="215"/>
      <c r="HMX12" s="64"/>
      <c r="HMY12" s="64"/>
      <c r="HNH12" s="64"/>
      <c r="HNM12" s="215"/>
      <c r="HNN12" s="64"/>
      <c r="HNO12" s="64"/>
      <c r="HNX12" s="64"/>
      <c r="HOC12" s="215"/>
      <c r="HOD12" s="64"/>
      <c r="HOE12" s="64"/>
      <c r="HON12" s="64"/>
      <c r="HOS12" s="215"/>
      <c r="HOT12" s="64"/>
      <c r="HOU12" s="64"/>
      <c r="HPD12" s="64"/>
      <c r="HPI12" s="215"/>
      <c r="HPJ12" s="64"/>
      <c r="HPK12" s="64"/>
      <c r="HPT12" s="64"/>
      <c r="HPY12" s="215"/>
      <c r="HPZ12" s="64"/>
      <c r="HQA12" s="64"/>
      <c r="HQJ12" s="64"/>
      <c r="HQO12" s="215"/>
      <c r="HQP12" s="64"/>
      <c r="HQQ12" s="64"/>
      <c r="HQZ12" s="64"/>
      <c r="HRE12" s="215"/>
      <c r="HRF12" s="64"/>
      <c r="HRG12" s="64"/>
      <c r="HRP12" s="64"/>
      <c r="HRU12" s="215"/>
      <c r="HRV12" s="64"/>
      <c r="HRW12" s="64"/>
      <c r="HSF12" s="64"/>
      <c r="HSK12" s="215"/>
      <c r="HSL12" s="64"/>
      <c r="HSM12" s="64"/>
      <c r="HSV12" s="64"/>
      <c r="HTA12" s="215"/>
      <c r="HTB12" s="64"/>
      <c r="HTC12" s="64"/>
      <c r="HTL12" s="64"/>
      <c r="HTQ12" s="215"/>
      <c r="HTR12" s="64"/>
      <c r="HTS12" s="64"/>
      <c r="HUB12" s="64"/>
      <c r="HUG12" s="215"/>
      <c r="HUH12" s="64"/>
      <c r="HUI12" s="64"/>
      <c r="HUR12" s="64"/>
      <c r="HUW12" s="215"/>
      <c r="HUX12" s="64"/>
      <c r="HUY12" s="64"/>
      <c r="HVH12" s="64"/>
      <c r="HVM12" s="215"/>
      <c r="HVN12" s="64"/>
      <c r="HVO12" s="64"/>
      <c r="HVX12" s="64"/>
      <c r="HWC12" s="215"/>
      <c r="HWD12" s="64"/>
      <c r="HWE12" s="64"/>
      <c r="HWN12" s="64"/>
      <c r="HWS12" s="215"/>
      <c r="HWT12" s="64"/>
      <c r="HWU12" s="64"/>
      <c r="HXD12" s="64"/>
      <c r="HXI12" s="215"/>
      <c r="HXJ12" s="64"/>
      <c r="HXK12" s="64"/>
      <c r="HXT12" s="64"/>
      <c r="HXY12" s="215"/>
      <c r="HXZ12" s="64"/>
      <c r="HYA12" s="64"/>
      <c r="HYJ12" s="64"/>
      <c r="HYO12" s="215"/>
      <c r="HYP12" s="64"/>
      <c r="HYQ12" s="64"/>
      <c r="HYZ12" s="64"/>
      <c r="HZE12" s="215"/>
      <c r="HZF12" s="64"/>
      <c r="HZG12" s="64"/>
      <c r="HZP12" s="64"/>
      <c r="HZU12" s="215"/>
      <c r="HZV12" s="64"/>
      <c r="HZW12" s="64"/>
      <c r="IAF12" s="64"/>
      <c r="IAK12" s="215"/>
      <c r="IAL12" s="64"/>
      <c r="IAM12" s="64"/>
      <c r="IAV12" s="64"/>
      <c r="IBA12" s="215"/>
      <c r="IBB12" s="64"/>
      <c r="IBC12" s="64"/>
      <c r="IBL12" s="64"/>
      <c r="IBQ12" s="215"/>
      <c r="IBR12" s="64"/>
      <c r="IBS12" s="64"/>
      <c r="ICB12" s="64"/>
      <c r="ICG12" s="215"/>
      <c r="ICH12" s="64"/>
      <c r="ICI12" s="64"/>
      <c r="ICR12" s="64"/>
      <c r="ICW12" s="215"/>
      <c r="ICX12" s="64"/>
      <c r="ICY12" s="64"/>
      <c r="IDH12" s="64"/>
      <c r="IDM12" s="215"/>
      <c r="IDN12" s="64"/>
      <c r="IDO12" s="64"/>
      <c r="IDX12" s="64"/>
      <c r="IEC12" s="215"/>
      <c r="IED12" s="64"/>
      <c r="IEE12" s="64"/>
      <c r="IEN12" s="64"/>
      <c r="IES12" s="215"/>
      <c r="IET12" s="64"/>
      <c r="IEU12" s="64"/>
      <c r="IFD12" s="64"/>
      <c r="IFI12" s="215"/>
      <c r="IFJ12" s="64"/>
      <c r="IFK12" s="64"/>
      <c r="IFT12" s="64"/>
      <c r="IFY12" s="215"/>
      <c r="IFZ12" s="64"/>
      <c r="IGA12" s="64"/>
      <c r="IGJ12" s="64"/>
      <c r="IGO12" s="215"/>
      <c r="IGP12" s="64"/>
      <c r="IGQ12" s="64"/>
      <c r="IGZ12" s="64"/>
      <c r="IHE12" s="215"/>
      <c r="IHF12" s="64"/>
      <c r="IHG12" s="64"/>
      <c r="IHP12" s="64"/>
      <c r="IHU12" s="215"/>
      <c r="IHV12" s="64"/>
      <c r="IHW12" s="64"/>
      <c r="IIF12" s="64"/>
      <c r="IIK12" s="215"/>
      <c r="IIL12" s="64"/>
      <c r="IIM12" s="64"/>
      <c r="IIV12" s="64"/>
      <c r="IJA12" s="215"/>
      <c r="IJB12" s="64"/>
      <c r="IJC12" s="64"/>
      <c r="IJL12" s="64"/>
      <c r="IJQ12" s="215"/>
      <c r="IJR12" s="64"/>
      <c r="IJS12" s="64"/>
      <c r="IKB12" s="64"/>
      <c r="IKG12" s="215"/>
      <c r="IKH12" s="64"/>
      <c r="IKI12" s="64"/>
      <c r="IKR12" s="64"/>
      <c r="IKW12" s="215"/>
      <c r="IKX12" s="64"/>
      <c r="IKY12" s="64"/>
      <c r="ILH12" s="64"/>
      <c r="ILM12" s="215"/>
      <c r="ILN12" s="64"/>
      <c r="ILO12" s="64"/>
      <c r="ILX12" s="64"/>
      <c r="IMC12" s="215"/>
      <c r="IMD12" s="64"/>
      <c r="IME12" s="64"/>
      <c r="IMN12" s="64"/>
      <c r="IMS12" s="215"/>
      <c r="IMT12" s="64"/>
      <c r="IMU12" s="64"/>
      <c r="IND12" s="64"/>
      <c r="INI12" s="215"/>
      <c r="INJ12" s="64"/>
      <c r="INK12" s="64"/>
      <c r="INT12" s="64"/>
      <c r="INY12" s="215"/>
      <c r="INZ12" s="64"/>
      <c r="IOA12" s="64"/>
      <c r="IOJ12" s="64"/>
      <c r="IOO12" s="215"/>
      <c r="IOP12" s="64"/>
      <c r="IOQ12" s="64"/>
      <c r="IOZ12" s="64"/>
      <c r="IPE12" s="215"/>
      <c r="IPF12" s="64"/>
      <c r="IPG12" s="64"/>
      <c r="IPP12" s="64"/>
      <c r="IPU12" s="215"/>
      <c r="IPV12" s="64"/>
      <c r="IPW12" s="64"/>
      <c r="IQF12" s="64"/>
      <c r="IQK12" s="215"/>
      <c r="IQL12" s="64"/>
      <c r="IQM12" s="64"/>
      <c r="IQV12" s="64"/>
      <c r="IRA12" s="215"/>
      <c r="IRB12" s="64"/>
      <c r="IRC12" s="64"/>
      <c r="IRL12" s="64"/>
      <c r="IRQ12" s="215"/>
      <c r="IRR12" s="64"/>
      <c r="IRS12" s="64"/>
      <c r="ISB12" s="64"/>
      <c r="ISG12" s="215"/>
      <c r="ISH12" s="64"/>
      <c r="ISI12" s="64"/>
      <c r="ISR12" s="64"/>
      <c r="ISW12" s="215"/>
      <c r="ISX12" s="64"/>
      <c r="ISY12" s="64"/>
      <c r="ITH12" s="64"/>
      <c r="ITM12" s="215"/>
      <c r="ITN12" s="64"/>
      <c r="ITO12" s="64"/>
      <c r="ITX12" s="64"/>
      <c r="IUC12" s="215"/>
      <c r="IUD12" s="64"/>
      <c r="IUE12" s="64"/>
      <c r="IUN12" s="64"/>
      <c r="IUS12" s="215"/>
      <c r="IUT12" s="64"/>
      <c r="IUU12" s="64"/>
      <c r="IVD12" s="64"/>
      <c r="IVI12" s="215"/>
      <c r="IVJ12" s="64"/>
      <c r="IVK12" s="64"/>
      <c r="IVT12" s="64"/>
      <c r="IVY12" s="215"/>
      <c r="IVZ12" s="64"/>
      <c r="IWA12" s="64"/>
      <c r="IWJ12" s="64"/>
      <c r="IWO12" s="215"/>
      <c r="IWP12" s="64"/>
      <c r="IWQ12" s="64"/>
      <c r="IWZ12" s="64"/>
      <c r="IXE12" s="215"/>
      <c r="IXF12" s="64"/>
      <c r="IXG12" s="64"/>
      <c r="IXP12" s="64"/>
      <c r="IXU12" s="215"/>
      <c r="IXV12" s="64"/>
      <c r="IXW12" s="64"/>
      <c r="IYF12" s="64"/>
      <c r="IYK12" s="215"/>
      <c r="IYL12" s="64"/>
      <c r="IYM12" s="64"/>
      <c r="IYV12" s="64"/>
      <c r="IZA12" s="215"/>
      <c r="IZB12" s="64"/>
      <c r="IZC12" s="64"/>
      <c r="IZL12" s="64"/>
      <c r="IZQ12" s="215"/>
      <c r="IZR12" s="64"/>
      <c r="IZS12" s="64"/>
      <c r="JAB12" s="64"/>
      <c r="JAG12" s="215"/>
      <c r="JAH12" s="64"/>
      <c r="JAI12" s="64"/>
      <c r="JAR12" s="64"/>
      <c r="JAW12" s="215"/>
      <c r="JAX12" s="64"/>
      <c r="JAY12" s="64"/>
      <c r="JBH12" s="64"/>
      <c r="JBM12" s="215"/>
      <c r="JBN12" s="64"/>
      <c r="JBO12" s="64"/>
      <c r="JBX12" s="64"/>
      <c r="JCC12" s="215"/>
      <c r="JCD12" s="64"/>
      <c r="JCE12" s="64"/>
      <c r="JCN12" s="64"/>
      <c r="JCS12" s="215"/>
      <c r="JCT12" s="64"/>
      <c r="JCU12" s="64"/>
      <c r="JDD12" s="64"/>
      <c r="JDI12" s="215"/>
      <c r="JDJ12" s="64"/>
      <c r="JDK12" s="64"/>
      <c r="JDT12" s="64"/>
      <c r="JDY12" s="215"/>
      <c r="JDZ12" s="64"/>
      <c r="JEA12" s="64"/>
      <c r="JEJ12" s="64"/>
      <c r="JEO12" s="215"/>
      <c r="JEP12" s="64"/>
      <c r="JEQ12" s="64"/>
      <c r="JEZ12" s="64"/>
      <c r="JFE12" s="215"/>
      <c r="JFF12" s="64"/>
      <c r="JFG12" s="64"/>
      <c r="JFP12" s="64"/>
      <c r="JFU12" s="215"/>
      <c r="JFV12" s="64"/>
      <c r="JFW12" s="64"/>
      <c r="JGF12" s="64"/>
      <c r="JGK12" s="215"/>
      <c r="JGL12" s="64"/>
      <c r="JGM12" s="64"/>
      <c r="JGV12" s="64"/>
      <c r="JHA12" s="215"/>
      <c r="JHB12" s="64"/>
      <c r="JHC12" s="64"/>
      <c r="JHL12" s="64"/>
      <c r="JHQ12" s="215"/>
      <c r="JHR12" s="64"/>
      <c r="JHS12" s="64"/>
      <c r="JIB12" s="64"/>
      <c r="JIG12" s="215"/>
      <c r="JIH12" s="64"/>
      <c r="JII12" s="64"/>
      <c r="JIR12" s="64"/>
      <c r="JIW12" s="215"/>
      <c r="JIX12" s="64"/>
      <c r="JIY12" s="64"/>
      <c r="JJH12" s="64"/>
      <c r="JJM12" s="215"/>
      <c r="JJN12" s="64"/>
      <c r="JJO12" s="64"/>
      <c r="JJX12" s="64"/>
      <c r="JKC12" s="215"/>
      <c r="JKD12" s="64"/>
      <c r="JKE12" s="64"/>
      <c r="JKN12" s="64"/>
      <c r="JKS12" s="215"/>
      <c r="JKT12" s="64"/>
      <c r="JKU12" s="64"/>
      <c r="JLD12" s="64"/>
      <c r="JLI12" s="215"/>
      <c r="JLJ12" s="64"/>
      <c r="JLK12" s="64"/>
      <c r="JLT12" s="64"/>
      <c r="JLY12" s="215"/>
      <c r="JLZ12" s="64"/>
      <c r="JMA12" s="64"/>
      <c r="JMJ12" s="64"/>
      <c r="JMO12" s="215"/>
      <c r="JMP12" s="64"/>
      <c r="JMQ12" s="64"/>
      <c r="JMZ12" s="64"/>
      <c r="JNE12" s="215"/>
      <c r="JNF12" s="64"/>
      <c r="JNG12" s="64"/>
      <c r="JNP12" s="64"/>
      <c r="JNU12" s="215"/>
      <c r="JNV12" s="64"/>
      <c r="JNW12" s="64"/>
      <c r="JOF12" s="64"/>
      <c r="JOK12" s="215"/>
      <c r="JOL12" s="64"/>
      <c r="JOM12" s="64"/>
      <c r="JOV12" s="64"/>
      <c r="JPA12" s="215"/>
      <c r="JPB12" s="64"/>
      <c r="JPC12" s="64"/>
      <c r="JPL12" s="64"/>
      <c r="JPQ12" s="215"/>
      <c r="JPR12" s="64"/>
      <c r="JPS12" s="64"/>
      <c r="JQB12" s="64"/>
      <c r="JQG12" s="215"/>
      <c r="JQH12" s="64"/>
      <c r="JQI12" s="64"/>
      <c r="JQR12" s="64"/>
      <c r="JQW12" s="215"/>
      <c r="JQX12" s="64"/>
      <c r="JQY12" s="64"/>
      <c r="JRH12" s="64"/>
      <c r="JRM12" s="215"/>
      <c r="JRN12" s="64"/>
      <c r="JRO12" s="64"/>
      <c r="JRX12" s="64"/>
      <c r="JSC12" s="215"/>
      <c r="JSD12" s="64"/>
      <c r="JSE12" s="64"/>
      <c r="JSN12" s="64"/>
      <c r="JSS12" s="215"/>
      <c r="JST12" s="64"/>
      <c r="JSU12" s="64"/>
      <c r="JTD12" s="64"/>
      <c r="JTI12" s="215"/>
      <c r="JTJ12" s="64"/>
      <c r="JTK12" s="64"/>
      <c r="JTT12" s="64"/>
      <c r="JTY12" s="215"/>
      <c r="JTZ12" s="64"/>
      <c r="JUA12" s="64"/>
      <c r="JUJ12" s="64"/>
      <c r="JUO12" s="215"/>
      <c r="JUP12" s="64"/>
      <c r="JUQ12" s="64"/>
      <c r="JUZ12" s="64"/>
      <c r="JVE12" s="215"/>
      <c r="JVF12" s="64"/>
      <c r="JVG12" s="64"/>
      <c r="JVP12" s="64"/>
      <c r="JVU12" s="215"/>
      <c r="JVV12" s="64"/>
      <c r="JVW12" s="64"/>
      <c r="JWF12" s="64"/>
      <c r="JWK12" s="215"/>
      <c r="JWL12" s="64"/>
      <c r="JWM12" s="64"/>
      <c r="JWV12" s="64"/>
      <c r="JXA12" s="215"/>
      <c r="JXB12" s="64"/>
      <c r="JXC12" s="64"/>
      <c r="JXL12" s="64"/>
      <c r="JXQ12" s="215"/>
      <c r="JXR12" s="64"/>
      <c r="JXS12" s="64"/>
      <c r="JYB12" s="64"/>
      <c r="JYG12" s="215"/>
      <c r="JYH12" s="64"/>
      <c r="JYI12" s="64"/>
      <c r="JYR12" s="64"/>
      <c r="JYW12" s="215"/>
      <c r="JYX12" s="64"/>
      <c r="JYY12" s="64"/>
      <c r="JZH12" s="64"/>
      <c r="JZM12" s="215"/>
      <c r="JZN12" s="64"/>
      <c r="JZO12" s="64"/>
      <c r="JZX12" s="64"/>
      <c r="KAC12" s="215"/>
      <c r="KAD12" s="64"/>
      <c r="KAE12" s="64"/>
      <c r="KAN12" s="64"/>
      <c r="KAS12" s="215"/>
      <c r="KAT12" s="64"/>
      <c r="KAU12" s="64"/>
      <c r="KBD12" s="64"/>
      <c r="KBI12" s="215"/>
      <c r="KBJ12" s="64"/>
      <c r="KBK12" s="64"/>
      <c r="KBT12" s="64"/>
      <c r="KBY12" s="215"/>
      <c r="KBZ12" s="64"/>
      <c r="KCA12" s="64"/>
      <c r="KCJ12" s="64"/>
      <c r="KCO12" s="215"/>
      <c r="KCP12" s="64"/>
      <c r="KCQ12" s="64"/>
      <c r="KCZ12" s="64"/>
      <c r="KDE12" s="215"/>
      <c r="KDF12" s="64"/>
      <c r="KDG12" s="64"/>
      <c r="KDP12" s="64"/>
      <c r="KDU12" s="215"/>
      <c r="KDV12" s="64"/>
      <c r="KDW12" s="64"/>
      <c r="KEF12" s="64"/>
      <c r="KEK12" s="215"/>
      <c r="KEL12" s="64"/>
      <c r="KEM12" s="64"/>
      <c r="KEV12" s="64"/>
      <c r="KFA12" s="215"/>
      <c r="KFB12" s="64"/>
      <c r="KFC12" s="64"/>
      <c r="KFL12" s="64"/>
      <c r="KFQ12" s="215"/>
      <c r="KFR12" s="64"/>
      <c r="KFS12" s="64"/>
      <c r="KGB12" s="64"/>
      <c r="KGG12" s="215"/>
      <c r="KGH12" s="64"/>
      <c r="KGI12" s="64"/>
      <c r="KGR12" s="64"/>
      <c r="KGW12" s="215"/>
      <c r="KGX12" s="64"/>
      <c r="KGY12" s="64"/>
      <c r="KHH12" s="64"/>
      <c r="KHM12" s="215"/>
      <c r="KHN12" s="64"/>
      <c r="KHO12" s="64"/>
      <c r="KHX12" s="64"/>
      <c r="KIC12" s="215"/>
      <c r="KID12" s="64"/>
      <c r="KIE12" s="64"/>
      <c r="KIN12" s="64"/>
      <c r="KIS12" s="215"/>
      <c r="KIT12" s="64"/>
      <c r="KIU12" s="64"/>
      <c r="KJD12" s="64"/>
      <c r="KJI12" s="215"/>
      <c r="KJJ12" s="64"/>
      <c r="KJK12" s="64"/>
      <c r="KJT12" s="64"/>
      <c r="KJY12" s="215"/>
      <c r="KJZ12" s="64"/>
      <c r="KKA12" s="64"/>
      <c r="KKJ12" s="64"/>
      <c r="KKO12" s="215"/>
      <c r="KKP12" s="64"/>
      <c r="KKQ12" s="64"/>
      <c r="KKZ12" s="64"/>
      <c r="KLE12" s="215"/>
      <c r="KLF12" s="64"/>
      <c r="KLG12" s="64"/>
      <c r="KLP12" s="64"/>
      <c r="KLU12" s="215"/>
      <c r="KLV12" s="64"/>
      <c r="KLW12" s="64"/>
      <c r="KMF12" s="64"/>
      <c r="KMK12" s="215"/>
      <c r="KML12" s="64"/>
      <c r="KMM12" s="64"/>
      <c r="KMV12" s="64"/>
      <c r="KNA12" s="215"/>
      <c r="KNB12" s="64"/>
      <c r="KNC12" s="64"/>
      <c r="KNL12" s="64"/>
      <c r="KNQ12" s="215"/>
      <c r="KNR12" s="64"/>
      <c r="KNS12" s="64"/>
      <c r="KOB12" s="64"/>
      <c r="KOG12" s="215"/>
      <c r="KOH12" s="64"/>
      <c r="KOI12" s="64"/>
      <c r="KOR12" s="64"/>
      <c r="KOW12" s="215"/>
      <c r="KOX12" s="64"/>
      <c r="KOY12" s="64"/>
      <c r="KPH12" s="64"/>
      <c r="KPM12" s="215"/>
      <c r="KPN12" s="64"/>
      <c r="KPO12" s="64"/>
      <c r="KPX12" s="64"/>
      <c r="KQC12" s="215"/>
      <c r="KQD12" s="64"/>
      <c r="KQE12" s="64"/>
      <c r="KQN12" s="64"/>
      <c r="KQS12" s="215"/>
      <c r="KQT12" s="64"/>
      <c r="KQU12" s="64"/>
      <c r="KRD12" s="64"/>
      <c r="KRI12" s="215"/>
      <c r="KRJ12" s="64"/>
      <c r="KRK12" s="64"/>
      <c r="KRT12" s="64"/>
      <c r="KRY12" s="215"/>
      <c r="KRZ12" s="64"/>
      <c r="KSA12" s="64"/>
      <c r="KSJ12" s="64"/>
      <c r="KSO12" s="215"/>
      <c r="KSP12" s="64"/>
      <c r="KSQ12" s="64"/>
      <c r="KSZ12" s="64"/>
      <c r="KTE12" s="215"/>
      <c r="KTF12" s="64"/>
      <c r="KTG12" s="64"/>
      <c r="KTP12" s="64"/>
      <c r="KTU12" s="215"/>
      <c r="KTV12" s="64"/>
      <c r="KTW12" s="64"/>
      <c r="KUF12" s="64"/>
      <c r="KUK12" s="215"/>
      <c r="KUL12" s="64"/>
      <c r="KUM12" s="64"/>
      <c r="KUV12" s="64"/>
      <c r="KVA12" s="215"/>
      <c r="KVB12" s="64"/>
      <c r="KVC12" s="64"/>
      <c r="KVL12" s="64"/>
      <c r="KVQ12" s="215"/>
      <c r="KVR12" s="64"/>
      <c r="KVS12" s="64"/>
      <c r="KWB12" s="64"/>
      <c r="KWG12" s="215"/>
      <c r="KWH12" s="64"/>
      <c r="KWI12" s="64"/>
      <c r="KWR12" s="64"/>
      <c r="KWW12" s="215"/>
      <c r="KWX12" s="64"/>
      <c r="KWY12" s="64"/>
      <c r="KXH12" s="64"/>
      <c r="KXM12" s="215"/>
      <c r="KXN12" s="64"/>
      <c r="KXO12" s="64"/>
      <c r="KXX12" s="64"/>
      <c r="KYC12" s="215"/>
      <c r="KYD12" s="64"/>
      <c r="KYE12" s="64"/>
      <c r="KYN12" s="64"/>
      <c r="KYS12" s="215"/>
      <c r="KYT12" s="64"/>
      <c r="KYU12" s="64"/>
      <c r="KZD12" s="64"/>
      <c r="KZI12" s="215"/>
      <c r="KZJ12" s="64"/>
      <c r="KZK12" s="64"/>
      <c r="KZT12" s="64"/>
      <c r="KZY12" s="215"/>
      <c r="KZZ12" s="64"/>
      <c r="LAA12" s="64"/>
      <c r="LAJ12" s="64"/>
      <c r="LAO12" s="215"/>
      <c r="LAP12" s="64"/>
      <c r="LAQ12" s="64"/>
      <c r="LAZ12" s="64"/>
      <c r="LBE12" s="215"/>
      <c r="LBF12" s="64"/>
      <c r="LBG12" s="64"/>
      <c r="LBP12" s="64"/>
      <c r="LBU12" s="215"/>
      <c r="LBV12" s="64"/>
      <c r="LBW12" s="64"/>
      <c r="LCF12" s="64"/>
      <c r="LCK12" s="215"/>
      <c r="LCL12" s="64"/>
      <c r="LCM12" s="64"/>
      <c r="LCV12" s="64"/>
      <c r="LDA12" s="215"/>
      <c r="LDB12" s="64"/>
      <c r="LDC12" s="64"/>
      <c r="LDL12" s="64"/>
      <c r="LDQ12" s="215"/>
      <c r="LDR12" s="64"/>
      <c r="LDS12" s="64"/>
      <c r="LEB12" s="64"/>
      <c r="LEG12" s="215"/>
      <c r="LEH12" s="64"/>
      <c r="LEI12" s="64"/>
      <c r="LER12" s="64"/>
      <c r="LEW12" s="215"/>
      <c r="LEX12" s="64"/>
      <c r="LEY12" s="64"/>
      <c r="LFH12" s="64"/>
      <c r="LFM12" s="215"/>
      <c r="LFN12" s="64"/>
      <c r="LFO12" s="64"/>
      <c r="LFX12" s="64"/>
      <c r="LGC12" s="215"/>
      <c r="LGD12" s="64"/>
      <c r="LGE12" s="64"/>
      <c r="LGN12" s="64"/>
      <c r="LGS12" s="215"/>
      <c r="LGT12" s="64"/>
      <c r="LGU12" s="64"/>
      <c r="LHD12" s="64"/>
      <c r="LHI12" s="215"/>
      <c r="LHJ12" s="64"/>
      <c r="LHK12" s="64"/>
      <c r="LHT12" s="64"/>
      <c r="LHY12" s="215"/>
      <c r="LHZ12" s="64"/>
      <c r="LIA12" s="64"/>
      <c r="LIJ12" s="64"/>
      <c r="LIO12" s="215"/>
      <c r="LIP12" s="64"/>
      <c r="LIQ12" s="64"/>
      <c r="LIZ12" s="64"/>
      <c r="LJE12" s="215"/>
      <c r="LJF12" s="64"/>
      <c r="LJG12" s="64"/>
      <c r="LJP12" s="64"/>
      <c r="LJU12" s="215"/>
      <c r="LJV12" s="64"/>
      <c r="LJW12" s="64"/>
      <c r="LKF12" s="64"/>
      <c r="LKK12" s="215"/>
      <c r="LKL12" s="64"/>
      <c r="LKM12" s="64"/>
      <c r="LKV12" s="64"/>
      <c r="LLA12" s="215"/>
      <c r="LLB12" s="64"/>
      <c r="LLC12" s="64"/>
      <c r="LLL12" s="64"/>
      <c r="LLQ12" s="215"/>
      <c r="LLR12" s="64"/>
      <c r="LLS12" s="64"/>
      <c r="LMB12" s="64"/>
      <c r="LMG12" s="215"/>
      <c r="LMH12" s="64"/>
      <c r="LMI12" s="64"/>
      <c r="LMR12" s="64"/>
      <c r="LMW12" s="215"/>
      <c r="LMX12" s="64"/>
      <c r="LMY12" s="64"/>
      <c r="LNH12" s="64"/>
      <c r="LNM12" s="215"/>
      <c r="LNN12" s="64"/>
      <c r="LNO12" s="64"/>
      <c r="LNX12" s="64"/>
      <c r="LOC12" s="215"/>
      <c r="LOD12" s="64"/>
      <c r="LOE12" s="64"/>
      <c r="LON12" s="64"/>
      <c r="LOS12" s="215"/>
      <c r="LOT12" s="64"/>
      <c r="LOU12" s="64"/>
      <c r="LPD12" s="64"/>
      <c r="LPI12" s="215"/>
      <c r="LPJ12" s="64"/>
      <c r="LPK12" s="64"/>
      <c r="LPT12" s="64"/>
      <c r="LPY12" s="215"/>
      <c r="LPZ12" s="64"/>
      <c r="LQA12" s="64"/>
      <c r="LQJ12" s="64"/>
      <c r="LQO12" s="215"/>
      <c r="LQP12" s="64"/>
      <c r="LQQ12" s="64"/>
      <c r="LQZ12" s="64"/>
      <c r="LRE12" s="215"/>
      <c r="LRF12" s="64"/>
      <c r="LRG12" s="64"/>
      <c r="LRP12" s="64"/>
      <c r="LRU12" s="215"/>
      <c r="LRV12" s="64"/>
      <c r="LRW12" s="64"/>
      <c r="LSF12" s="64"/>
      <c r="LSK12" s="215"/>
      <c r="LSL12" s="64"/>
      <c r="LSM12" s="64"/>
      <c r="LSV12" s="64"/>
      <c r="LTA12" s="215"/>
      <c r="LTB12" s="64"/>
      <c r="LTC12" s="64"/>
      <c r="LTL12" s="64"/>
      <c r="LTQ12" s="215"/>
      <c r="LTR12" s="64"/>
      <c r="LTS12" s="64"/>
      <c r="LUB12" s="64"/>
      <c r="LUG12" s="215"/>
      <c r="LUH12" s="64"/>
      <c r="LUI12" s="64"/>
      <c r="LUR12" s="64"/>
      <c r="LUW12" s="215"/>
      <c r="LUX12" s="64"/>
      <c r="LUY12" s="64"/>
      <c r="LVH12" s="64"/>
      <c r="LVM12" s="215"/>
      <c r="LVN12" s="64"/>
      <c r="LVO12" s="64"/>
      <c r="LVX12" s="64"/>
      <c r="LWC12" s="215"/>
      <c r="LWD12" s="64"/>
      <c r="LWE12" s="64"/>
      <c r="LWN12" s="64"/>
      <c r="LWS12" s="215"/>
      <c r="LWT12" s="64"/>
      <c r="LWU12" s="64"/>
      <c r="LXD12" s="64"/>
      <c r="LXI12" s="215"/>
      <c r="LXJ12" s="64"/>
      <c r="LXK12" s="64"/>
      <c r="LXT12" s="64"/>
      <c r="LXY12" s="215"/>
      <c r="LXZ12" s="64"/>
      <c r="LYA12" s="64"/>
      <c r="LYJ12" s="64"/>
      <c r="LYO12" s="215"/>
      <c r="LYP12" s="64"/>
      <c r="LYQ12" s="64"/>
      <c r="LYZ12" s="64"/>
      <c r="LZE12" s="215"/>
      <c r="LZF12" s="64"/>
      <c r="LZG12" s="64"/>
      <c r="LZP12" s="64"/>
      <c r="LZU12" s="215"/>
      <c r="LZV12" s="64"/>
      <c r="LZW12" s="64"/>
      <c r="MAF12" s="64"/>
      <c r="MAK12" s="215"/>
      <c r="MAL12" s="64"/>
      <c r="MAM12" s="64"/>
      <c r="MAV12" s="64"/>
      <c r="MBA12" s="215"/>
      <c r="MBB12" s="64"/>
      <c r="MBC12" s="64"/>
      <c r="MBL12" s="64"/>
      <c r="MBQ12" s="215"/>
      <c r="MBR12" s="64"/>
      <c r="MBS12" s="64"/>
      <c r="MCB12" s="64"/>
      <c r="MCG12" s="215"/>
      <c r="MCH12" s="64"/>
      <c r="MCI12" s="64"/>
      <c r="MCR12" s="64"/>
      <c r="MCW12" s="215"/>
      <c r="MCX12" s="64"/>
      <c r="MCY12" s="64"/>
      <c r="MDH12" s="64"/>
      <c r="MDM12" s="215"/>
      <c r="MDN12" s="64"/>
      <c r="MDO12" s="64"/>
      <c r="MDX12" s="64"/>
      <c r="MEC12" s="215"/>
      <c r="MED12" s="64"/>
      <c r="MEE12" s="64"/>
      <c r="MEN12" s="64"/>
      <c r="MES12" s="215"/>
      <c r="MET12" s="64"/>
      <c r="MEU12" s="64"/>
      <c r="MFD12" s="64"/>
      <c r="MFI12" s="215"/>
      <c r="MFJ12" s="64"/>
      <c r="MFK12" s="64"/>
      <c r="MFT12" s="64"/>
      <c r="MFY12" s="215"/>
      <c r="MFZ12" s="64"/>
      <c r="MGA12" s="64"/>
      <c r="MGJ12" s="64"/>
      <c r="MGO12" s="215"/>
      <c r="MGP12" s="64"/>
      <c r="MGQ12" s="64"/>
      <c r="MGZ12" s="64"/>
      <c r="MHE12" s="215"/>
      <c r="MHF12" s="64"/>
      <c r="MHG12" s="64"/>
      <c r="MHP12" s="64"/>
      <c r="MHU12" s="215"/>
      <c r="MHV12" s="64"/>
      <c r="MHW12" s="64"/>
      <c r="MIF12" s="64"/>
      <c r="MIK12" s="215"/>
      <c r="MIL12" s="64"/>
      <c r="MIM12" s="64"/>
      <c r="MIV12" s="64"/>
      <c r="MJA12" s="215"/>
      <c r="MJB12" s="64"/>
      <c r="MJC12" s="64"/>
      <c r="MJL12" s="64"/>
      <c r="MJQ12" s="215"/>
      <c r="MJR12" s="64"/>
      <c r="MJS12" s="64"/>
      <c r="MKB12" s="64"/>
      <c r="MKG12" s="215"/>
      <c r="MKH12" s="64"/>
      <c r="MKI12" s="64"/>
      <c r="MKR12" s="64"/>
      <c r="MKW12" s="215"/>
      <c r="MKX12" s="64"/>
      <c r="MKY12" s="64"/>
      <c r="MLH12" s="64"/>
      <c r="MLM12" s="215"/>
      <c r="MLN12" s="64"/>
      <c r="MLO12" s="64"/>
      <c r="MLX12" s="64"/>
      <c r="MMC12" s="215"/>
      <c r="MMD12" s="64"/>
      <c r="MME12" s="64"/>
      <c r="MMN12" s="64"/>
      <c r="MMS12" s="215"/>
      <c r="MMT12" s="64"/>
      <c r="MMU12" s="64"/>
      <c r="MND12" s="64"/>
      <c r="MNI12" s="215"/>
      <c r="MNJ12" s="64"/>
      <c r="MNK12" s="64"/>
      <c r="MNT12" s="64"/>
      <c r="MNY12" s="215"/>
      <c r="MNZ12" s="64"/>
      <c r="MOA12" s="64"/>
      <c r="MOJ12" s="64"/>
      <c r="MOO12" s="215"/>
      <c r="MOP12" s="64"/>
      <c r="MOQ12" s="64"/>
      <c r="MOZ12" s="64"/>
      <c r="MPE12" s="215"/>
      <c r="MPF12" s="64"/>
      <c r="MPG12" s="64"/>
      <c r="MPP12" s="64"/>
      <c r="MPU12" s="215"/>
      <c r="MPV12" s="64"/>
      <c r="MPW12" s="64"/>
      <c r="MQF12" s="64"/>
      <c r="MQK12" s="215"/>
      <c r="MQL12" s="64"/>
      <c r="MQM12" s="64"/>
      <c r="MQV12" s="64"/>
      <c r="MRA12" s="215"/>
      <c r="MRB12" s="64"/>
      <c r="MRC12" s="64"/>
      <c r="MRL12" s="64"/>
      <c r="MRQ12" s="215"/>
      <c r="MRR12" s="64"/>
      <c r="MRS12" s="64"/>
      <c r="MSB12" s="64"/>
      <c r="MSG12" s="215"/>
      <c r="MSH12" s="64"/>
      <c r="MSI12" s="64"/>
      <c r="MSR12" s="64"/>
      <c r="MSW12" s="215"/>
      <c r="MSX12" s="64"/>
      <c r="MSY12" s="64"/>
      <c r="MTH12" s="64"/>
      <c r="MTM12" s="215"/>
      <c r="MTN12" s="64"/>
      <c r="MTO12" s="64"/>
      <c r="MTX12" s="64"/>
      <c r="MUC12" s="215"/>
      <c r="MUD12" s="64"/>
      <c r="MUE12" s="64"/>
      <c r="MUN12" s="64"/>
      <c r="MUS12" s="215"/>
      <c r="MUT12" s="64"/>
      <c r="MUU12" s="64"/>
      <c r="MVD12" s="64"/>
      <c r="MVI12" s="215"/>
      <c r="MVJ12" s="64"/>
      <c r="MVK12" s="64"/>
      <c r="MVT12" s="64"/>
      <c r="MVY12" s="215"/>
      <c r="MVZ12" s="64"/>
      <c r="MWA12" s="64"/>
      <c r="MWJ12" s="64"/>
      <c r="MWO12" s="215"/>
      <c r="MWP12" s="64"/>
      <c r="MWQ12" s="64"/>
      <c r="MWZ12" s="64"/>
      <c r="MXE12" s="215"/>
      <c r="MXF12" s="64"/>
      <c r="MXG12" s="64"/>
      <c r="MXP12" s="64"/>
      <c r="MXU12" s="215"/>
      <c r="MXV12" s="64"/>
      <c r="MXW12" s="64"/>
      <c r="MYF12" s="64"/>
      <c r="MYK12" s="215"/>
      <c r="MYL12" s="64"/>
      <c r="MYM12" s="64"/>
      <c r="MYV12" s="64"/>
      <c r="MZA12" s="215"/>
      <c r="MZB12" s="64"/>
      <c r="MZC12" s="64"/>
      <c r="MZL12" s="64"/>
      <c r="MZQ12" s="215"/>
      <c r="MZR12" s="64"/>
      <c r="MZS12" s="64"/>
      <c r="NAB12" s="64"/>
      <c r="NAG12" s="215"/>
      <c r="NAH12" s="64"/>
      <c r="NAI12" s="64"/>
      <c r="NAR12" s="64"/>
      <c r="NAW12" s="215"/>
      <c r="NAX12" s="64"/>
      <c r="NAY12" s="64"/>
      <c r="NBH12" s="64"/>
      <c r="NBM12" s="215"/>
      <c r="NBN12" s="64"/>
      <c r="NBO12" s="64"/>
      <c r="NBX12" s="64"/>
      <c r="NCC12" s="215"/>
      <c r="NCD12" s="64"/>
      <c r="NCE12" s="64"/>
      <c r="NCN12" s="64"/>
      <c r="NCS12" s="215"/>
      <c r="NCT12" s="64"/>
      <c r="NCU12" s="64"/>
      <c r="NDD12" s="64"/>
      <c r="NDI12" s="215"/>
      <c r="NDJ12" s="64"/>
      <c r="NDK12" s="64"/>
      <c r="NDT12" s="64"/>
      <c r="NDY12" s="215"/>
      <c r="NDZ12" s="64"/>
      <c r="NEA12" s="64"/>
      <c r="NEJ12" s="64"/>
      <c r="NEO12" s="215"/>
      <c r="NEP12" s="64"/>
      <c r="NEQ12" s="64"/>
      <c r="NEZ12" s="64"/>
      <c r="NFE12" s="215"/>
      <c r="NFF12" s="64"/>
      <c r="NFG12" s="64"/>
      <c r="NFP12" s="64"/>
      <c r="NFU12" s="215"/>
      <c r="NFV12" s="64"/>
      <c r="NFW12" s="64"/>
      <c r="NGF12" s="64"/>
      <c r="NGK12" s="215"/>
      <c r="NGL12" s="64"/>
      <c r="NGM12" s="64"/>
      <c r="NGV12" s="64"/>
      <c r="NHA12" s="215"/>
      <c r="NHB12" s="64"/>
      <c r="NHC12" s="64"/>
      <c r="NHL12" s="64"/>
      <c r="NHQ12" s="215"/>
      <c r="NHR12" s="64"/>
      <c r="NHS12" s="64"/>
      <c r="NIB12" s="64"/>
      <c r="NIG12" s="215"/>
      <c r="NIH12" s="64"/>
      <c r="NII12" s="64"/>
      <c r="NIR12" s="64"/>
      <c r="NIW12" s="215"/>
      <c r="NIX12" s="64"/>
      <c r="NIY12" s="64"/>
      <c r="NJH12" s="64"/>
      <c r="NJM12" s="215"/>
      <c r="NJN12" s="64"/>
      <c r="NJO12" s="64"/>
      <c r="NJX12" s="64"/>
      <c r="NKC12" s="215"/>
      <c r="NKD12" s="64"/>
      <c r="NKE12" s="64"/>
      <c r="NKN12" s="64"/>
      <c r="NKS12" s="215"/>
      <c r="NKT12" s="64"/>
      <c r="NKU12" s="64"/>
      <c r="NLD12" s="64"/>
      <c r="NLI12" s="215"/>
      <c r="NLJ12" s="64"/>
      <c r="NLK12" s="64"/>
      <c r="NLT12" s="64"/>
      <c r="NLY12" s="215"/>
      <c r="NLZ12" s="64"/>
      <c r="NMA12" s="64"/>
      <c r="NMJ12" s="64"/>
      <c r="NMO12" s="215"/>
      <c r="NMP12" s="64"/>
      <c r="NMQ12" s="64"/>
      <c r="NMZ12" s="64"/>
      <c r="NNE12" s="215"/>
      <c r="NNF12" s="64"/>
      <c r="NNG12" s="64"/>
      <c r="NNP12" s="64"/>
      <c r="NNU12" s="215"/>
      <c r="NNV12" s="64"/>
      <c r="NNW12" s="64"/>
      <c r="NOF12" s="64"/>
      <c r="NOK12" s="215"/>
      <c r="NOL12" s="64"/>
      <c r="NOM12" s="64"/>
      <c r="NOV12" s="64"/>
      <c r="NPA12" s="215"/>
      <c r="NPB12" s="64"/>
      <c r="NPC12" s="64"/>
      <c r="NPL12" s="64"/>
      <c r="NPQ12" s="215"/>
      <c r="NPR12" s="64"/>
      <c r="NPS12" s="64"/>
      <c r="NQB12" s="64"/>
      <c r="NQG12" s="215"/>
      <c r="NQH12" s="64"/>
      <c r="NQI12" s="64"/>
      <c r="NQR12" s="64"/>
      <c r="NQW12" s="215"/>
      <c r="NQX12" s="64"/>
      <c r="NQY12" s="64"/>
      <c r="NRH12" s="64"/>
      <c r="NRM12" s="215"/>
      <c r="NRN12" s="64"/>
      <c r="NRO12" s="64"/>
      <c r="NRX12" s="64"/>
      <c r="NSC12" s="215"/>
      <c r="NSD12" s="64"/>
      <c r="NSE12" s="64"/>
      <c r="NSN12" s="64"/>
      <c r="NSS12" s="215"/>
      <c r="NST12" s="64"/>
      <c r="NSU12" s="64"/>
      <c r="NTD12" s="64"/>
      <c r="NTI12" s="215"/>
      <c r="NTJ12" s="64"/>
      <c r="NTK12" s="64"/>
      <c r="NTT12" s="64"/>
      <c r="NTY12" s="215"/>
      <c r="NTZ12" s="64"/>
      <c r="NUA12" s="64"/>
      <c r="NUJ12" s="64"/>
      <c r="NUO12" s="215"/>
      <c r="NUP12" s="64"/>
      <c r="NUQ12" s="64"/>
      <c r="NUZ12" s="64"/>
      <c r="NVE12" s="215"/>
      <c r="NVF12" s="64"/>
      <c r="NVG12" s="64"/>
      <c r="NVP12" s="64"/>
      <c r="NVU12" s="215"/>
      <c r="NVV12" s="64"/>
      <c r="NVW12" s="64"/>
      <c r="NWF12" s="64"/>
      <c r="NWK12" s="215"/>
      <c r="NWL12" s="64"/>
      <c r="NWM12" s="64"/>
      <c r="NWV12" s="64"/>
      <c r="NXA12" s="215"/>
      <c r="NXB12" s="64"/>
      <c r="NXC12" s="64"/>
      <c r="NXL12" s="64"/>
      <c r="NXQ12" s="215"/>
      <c r="NXR12" s="64"/>
      <c r="NXS12" s="64"/>
      <c r="NYB12" s="64"/>
      <c r="NYG12" s="215"/>
      <c r="NYH12" s="64"/>
      <c r="NYI12" s="64"/>
      <c r="NYR12" s="64"/>
      <c r="NYW12" s="215"/>
      <c r="NYX12" s="64"/>
      <c r="NYY12" s="64"/>
      <c r="NZH12" s="64"/>
      <c r="NZM12" s="215"/>
      <c r="NZN12" s="64"/>
      <c r="NZO12" s="64"/>
      <c r="NZX12" s="64"/>
      <c r="OAC12" s="215"/>
      <c r="OAD12" s="64"/>
      <c r="OAE12" s="64"/>
      <c r="OAN12" s="64"/>
      <c r="OAS12" s="215"/>
      <c r="OAT12" s="64"/>
      <c r="OAU12" s="64"/>
      <c r="OBD12" s="64"/>
      <c r="OBI12" s="215"/>
      <c r="OBJ12" s="64"/>
      <c r="OBK12" s="64"/>
      <c r="OBT12" s="64"/>
      <c r="OBY12" s="215"/>
      <c r="OBZ12" s="64"/>
      <c r="OCA12" s="64"/>
      <c r="OCJ12" s="64"/>
      <c r="OCO12" s="215"/>
      <c r="OCP12" s="64"/>
      <c r="OCQ12" s="64"/>
      <c r="OCZ12" s="64"/>
      <c r="ODE12" s="215"/>
      <c r="ODF12" s="64"/>
      <c r="ODG12" s="64"/>
      <c r="ODP12" s="64"/>
      <c r="ODU12" s="215"/>
      <c r="ODV12" s="64"/>
      <c r="ODW12" s="64"/>
      <c r="OEF12" s="64"/>
      <c r="OEK12" s="215"/>
      <c r="OEL12" s="64"/>
      <c r="OEM12" s="64"/>
      <c r="OEV12" s="64"/>
      <c r="OFA12" s="215"/>
      <c r="OFB12" s="64"/>
      <c r="OFC12" s="64"/>
      <c r="OFL12" s="64"/>
      <c r="OFQ12" s="215"/>
      <c r="OFR12" s="64"/>
      <c r="OFS12" s="64"/>
      <c r="OGB12" s="64"/>
      <c r="OGG12" s="215"/>
      <c r="OGH12" s="64"/>
      <c r="OGI12" s="64"/>
      <c r="OGR12" s="64"/>
      <c r="OGW12" s="215"/>
      <c r="OGX12" s="64"/>
      <c r="OGY12" s="64"/>
      <c r="OHH12" s="64"/>
      <c r="OHM12" s="215"/>
      <c r="OHN12" s="64"/>
      <c r="OHO12" s="64"/>
      <c r="OHX12" s="64"/>
      <c r="OIC12" s="215"/>
      <c r="OID12" s="64"/>
      <c r="OIE12" s="64"/>
      <c r="OIN12" s="64"/>
      <c r="OIS12" s="215"/>
      <c r="OIT12" s="64"/>
      <c r="OIU12" s="64"/>
      <c r="OJD12" s="64"/>
      <c r="OJI12" s="215"/>
      <c r="OJJ12" s="64"/>
      <c r="OJK12" s="64"/>
      <c r="OJT12" s="64"/>
      <c r="OJY12" s="215"/>
      <c r="OJZ12" s="64"/>
      <c r="OKA12" s="64"/>
      <c r="OKJ12" s="64"/>
      <c r="OKO12" s="215"/>
      <c r="OKP12" s="64"/>
      <c r="OKQ12" s="64"/>
      <c r="OKZ12" s="64"/>
      <c r="OLE12" s="215"/>
      <c r="OLF12" s="64"/>
      <c r="OLG12" s="64"/>
      <c r="OLP12" s="64"/>
      <c r="OLU12" s="215"/>
      <c r="OLV12" s="64"/>
      <c r="OLW12" s="64"/>
      <c r="OMF12" s="64"/>
      <c r="OMK12" s="215"/>
      <c r="OML12" s="64"/>
      <c r="OMM12" s="64"/>
      <c r="OMV12" s="64"/>
      <c r="ONA12" s="215"/>
      <c r="ONB12" s="64"/>
      <c r="ONC12" s="64"/>
      <c r="ONL12" s="64"/>
      <c r="ONQ12" s="215"/>
      <c r="ONR12" s="64"/>
      <c r="ONS12" s="64"/>
      <c r="OOB12" s="64"/>
      <c r="OOG12" s="215"/>
      <c r="OOH12" s="64"/>
      <c r="OOI12" s="64"/>
      <c r="OOR12" s="64"/>
      <c r="OOW12" s="215"/>
      <c r="OOX12" s="64"/>
      <c r="OOY12" s="64"/>
      <c r="OPH12" s="64"/>
      <c r="OPM12" s="215"/>
      <c r="OPN12" s="64"/>
      <c r="OPO12" s="64"/>
      <c r="OPX12" s="64"/>
      <c r="OQC12" s="215"/>
      <c r="OQD12" s="64"/>
      <c r="OQE12" s="64"/>
      <c r="OQN12" s="64"/>
      <c r="OQS12" s="215"/>
      <c r="OQT12" s="64"/>
      <c r="OQU12" s="64"/>
      <c r="ORD12" s="64"/>
      <c r="ORI12" s="215"/>
      <c r="ORJ12" s="64"/>
      <c r="ORK12" s="64"/>
      <c r="ORT12" s="64"/>
      <c r="ORY12" s="215"/>
      <c r="ORZ12" s="64"/>
      <c r="OSA12" s="64"/>
      <c r="OSJ12" s="64"/>
      <c r="OSO12" s="215"/>
      <c r="OSP12" s="64"/>
      <c r="OSQ12" s="64"/>
      <c r="OSZ12" s="64"/>
      <c r="OTE12" s="215"/>
      <c r="OTF12" s="64"/>
      <c r="OTG12" s="64"/>
      <c r="OTP12" s="64"/>
      <c r="OTU12" s="215"/>
      <c r="OTV12" s="64"/>
      <c r="OTW12" s="64"/>
      <c r="OUF12" s="64"/>
      <c r="OUK12" s="215"/>
      <c r="OUL12" s="64"/>
      <c r="OUM12" s="64"/>
      <c r="OUV12" s="64"/>
      <c r="OVA12" s="215"/>
      <c r="OVB12" s="64"/>
      <c r="OVC12" s="64"/>
      <c r="OVL12" s="64"/>
      <c r="OVQ12" s="215"/>
      <c r="OVR12" s="64"/>
      <c r="OVS12" s="64"/>
      <c r="OWB12" s="64"/>
      <c r="OWG12" s="215"/>
      <c r="OWH12" s="64"/>
      <c r="OWI12" s="64"/>
      <c r="OWR12" s="64"/>
      <c r="OWW12" s="215"/>
      <c r="OWX12" s="64"/>
      <c r="OWY12" s="64"/>
      <c r="OXH12" s="64"/>
      <c r="OXM12" s="215"/>
      <c r="OXN12" s="64"/>
      <c r="OXO12" s="64"/>
      <c r="OXX12" s="64"/>
      <c r="OYC12" s="215"/>
      <c r="OYD12" s="64"/>
      <c r="OYE12" s="64"/>
      <c r="OYN12" s="64"/>
      <c r="OYS12" s="215"/>
      <c r="OYT12" s="64"/>
      <c r="OYU12" s="64"/>
      <c r="OZD12" s="64"/>
      <c r="OZI12" s="215"/>
      <c r="OZJ12" s="64"/>
      <c r="OZK12" s="64"/>
      <c r="OZT12" s="64"/>
      <c r="OZY12" s="215"/>
      <c r="OZZ12" s="64"/>
      <c r="PAA12" s="64"/>
      <c r="PAJ12" s="64"/>
      <c r="PAO12" s="215"/>
      <c r="PAP12" s="64"/>
      <c r="PAQ12" s="64"/>
      <c r="PAZ12" s="64"/>
      <c r="PBE12" s="215"/>
      <c r="PBF12" s="64"/>
      <c r="PBG12" s="64"/>
      <c r="PBP12" s="64"/>
      <c r="PBU12" s="215"/>
      <c r="PBV12" s="64"/>
      <c r="PBW12" s="64"/>
      <c r="PCF12" s="64"/>
      <c r="PCK12" s="215"/>
      <c r="PCL12" s="64"/>
      <c r="PCM12" s="64"/>
      <c r="PCV12" s="64"/>
      <c r="PDA12" s="215"/>
      <c r="PDB12" s="64"/>
      <c r="PDC12" s="64"/>
      <c r="PDL12" s="64"/>
      <c r="PDQ12" s="215"/>
      <c r="PDR12" s="64"/>
      <c r="PDS12" s="64"/>
      <c r="PEB12" s="64"/>
      <c r="PEG12" s="215"/>
      <c r="PEH12" s="64"/>
      <c r="PEI12" s="64"/>
      <c r="PER12" s="64"/>
      <c r="PEW12" s="215"/>
      <c r="PEX12" s="64"/>
      <c r="PEY12" s="64"/>
      <c r="PFH12" s="64"/>
      <c r="PFM12" s="215"/>
      <c r="PFN12" s="64"/>
      <c r="PFO12" s="64"/>
      <c r="PFX12" s="64"/>
      <c r="PGC12" s="215"/>
      <c r="PGD12" s="64"/>
      <c r="PGE12" s="64"/>
      <c r="PGN12" s="64"/>
      <c r="PGS12" s="215"/>
      <c r="PGT12" s="64"/>
      <c r="PGU12" s="64"/>
      <c r="PHD12" s="64"/>
      <c r="PHI12" s="215"/>
      <c r="PHJ12" s="64"/>
      <c r="PHK12" s="64"/>
      <c r="PHT12" s="64"/>
      <c r="PHY12" s="215"/>
      <c r="PHZ12" s="64"/>
      <c r="PIA12" s="64"/>
      <c r="PIJ12" s="64"/>
      <c r="PIO12" s="215"/>
      <c r="PIP12" s="64"/>
      <c r="PIQ12" s="64"/>
      <c r="PIZ12" s="64"/>
      <c r="PJE12" s="215"/>
      <c r="PJF12" s="64"/>
      <c r="PJG12" s="64"/>
      <c r="PJP12" s="64"/>
      <c r="PJU12" s="215"/>
      <c r="PJV12" s="64"/>
      <c r="PJW12" s="64"/>
      <c r="PKF12" s="64"/>
      <c r="PKK12" s="215"/>
      <c r="PKL12" s="64"/>
      <c r="PKM12" s="64"/>
      <c r="PKV12" s="64"/>
      <c r="PLA12" s="215"/>
      <c r="PLB12" s="64"/>
      <c r="PLC12" s="64"/>
      <c r="PLL12" s="64"/>
      <c r="PLQ12" s="215"/>
      <c r="PLR12" s="64"/>
      <c r="PLS12" s="64"/>
      <c r="PMB12" s="64"/>
      <c r="PMG12" s="215"/>
      <c r="PMH12" s="64"/>
      <c r="PMI12" s="64"/>
      <c r="PMR12" s="64"/>
      <c r="PMW12" s="215"/>
      <c r="PMX12" s="64"/>
      <c r="PMY12" s="64"/>
      <c r="PNH12" s="64"/>
      <c r="PNM12" s="215"/>
      <c r="PNN12" s="64"/>
      <c r="PNO12" s="64"/>
      <c r="PNX12" s="64"/>
      <c r="POC12" s="215"/>
      <c r="POD12" s="64"/>
      <c r="POE12" s="64"/>
      <c r="PON12" s="64"/>
      <c r="POS12" s="215"/>
      <c r="POT12" s="64"/>
      <c r="POU12" s="64"/>
      <c r="PPD12" s="64"/>
      <c r="PPI12" s="215"/>
      <c r="PPJ12" s="64"/>
      <c r="PPK12" s="64"/>
      <c r="PPT12" s="64"/>
      <c r="PPY12" s="215"/>
      <c r="PPZ12" s="64"/>
      <c r="PQA12" s="64"/>
      <c r="PQJ12" s="64"/>
      <c r="PQO12" s="215"/>
      <c r="PQP12" s="64"/>
      <c r="PQQ12" s="64"/>
      <c r="PQZ12" s="64"/>
      <c r="PRE12" s="215"/>
      <c r="PRF12" s="64"/>
      <c r="PRG12" s="64"/>
      <c r="PRP12" s="64"/>
      <c r="PRU12" s="215"/>
      <c r="PRV12" s="64"/>
      <c r="PRW12" s="64"/>
      <c r="PSF12" s="64"/>
      <c r="PSK12" s="215"/>
      <c r="PSL12" s="64"/>
      <c r="PSM12" s="64"/>
      <c r="PSV12" s="64"/>
      <c r="PTA12" s="215"/>
      <c r="PTB12" s="64"/>
      <c r="PTC12" s="64"/>
      <c r="PTL12" s="64"/>
      <c r="PTQ12" s="215"/>
      <c r="PTR12" s="64"/>
      <c r="PTS12" s="64"/>
      <c r="PUB12" s="64"/>
      <c r="PUG12" s="215"/>
      <c r="PUH12" s="64"/>
      <c r="PUI12" s="64"/>
      <c r="PUR12" s="64"/>
      <c r="PUW12" s="215"/>
      <c r="PUX12" s="64"/>
      <c r="PUY12" s="64"/>
      <c r="PVH12" s="64"/>
      <c r="PVM12" s="215"/>
      <c r="PVN12" s="64"/>
      <c r="PVO12" s="64"/>
      <c r="PVX12" s="64"/>
      <c r="PWC12" s="215"/>
      <c r="PWD12" s="64"/>
      <c r="PWE12" s="64"/>
      <c r="PWN12" s="64"/>
      <c r="PWS12" s="215"/>
      <c r="PWT12" s="64"/>
      <c r="PWU12" s="64"/>
      <c r="PXD12" s="64"/>
      <c r="PXI12" s="215"/>
      <c r="PXJ12" s="64"/>
      <c r="PXK12" s="64"/>
      <c r="PXT12" s="64"/>
      <c r="PXY12" s="215"/>
      <c r="PXZ12" s="64"/>
      <c r="PYA12" s="64"/>
      <c r="PYJ12" s="64"/>
      <c r="PYO12" s="215"/>
      <c r="PYP12" s="64"/>
      <c r="PYQ12" s="64"/>
      <c r="PYZ12" s="64"/>
      <c r="PZE12" s="215"/>
      <c r="PZF12" s="64"/>
      <c r="PZG12" s="64"/>
      <c r="PZP12" s="64"/>
      <c r="PZU12" s="215"/>
      <c r="PZV12" s="64"/>
      <c r="PZW12" s="64"/>
      <c r="QAF12" s="64"/>
      <c r="QAK12" s="215"/>
      <c r="QAL12" s="64"/>
      <c r="QAM12" s="64"/>
      <c r="QAV12" s="64"/>
      <c r="QBA12" s="215"/>
      <c r="QBB12" s="64"/>
      <c r="QBC12" s="64"/>
      <c r="QBL12" s="64"/>
      <c r="QBQ12" s="215"/>
      <c r="QBR12" s="64"/>
      <c r="QBS12" s="64"/>
      <c r="QCB12" s="64"/>
      <c r="QCG12" s="215"/>
      <c r="QCH12" s="64"/>
      <c r="QCI12" s="64"/>
      <c r="QCR12" s="64"/>
      <c r="QCW12" s="215"/>
      <c r="QCX12" s="64"/>
      <c r="QCY12" s="64"/>
      <c r="QDH12" s="64"/>
      <c r="QDM12" s="215"/>
      <c r="QDN12" s="64"/>
      <c r="QDO12" s="64"/>
      <c r="QDX12" s="64"/>
      <c r="QEC12" s="215"/>
      <c r="QED12" s="64"/>
      <c r="QEE12" s="64"/>
      <c r="QEN12" s="64"/>
      <c r="QES12" s="215"/>
      <c r="QET12" s="64"/>
      <c r="QEU12" s="64"/>
      <c r="QFD12" s="64"/>
      <c r="QFI12" s="215"/>
      <c r="QFJ12" s="64"/>
      <c r="QFK12" s="64"/>
      <c r="QFT12" s="64"/>
      <c r="QFY12" s="215"/>
      <c r="QFZ12" s="64"/>
      <c r="QGA12" s="64"/>
      <c r="QGJ12" s="64"/>
      <c r="QGO12" s="215"/>
      <c r="QGP12" s="64"/>
      <c r="QGQ12" s="64"/>
      <c r="QGZ12" s="64"/>
      <c r="QHE12" s="215"/>
      <c r="QHF12" s="64"/>
      <c r="QHG12" s="64"/>
      <c r="QHP12" s="64"/>
      <c r="QHU12" s="215"/>
      <c r="QHV12" s="64"/>
      <c r="QHW12" s="64"/>
      <c r="QIF12" s="64"/>
      <c r="QIK12" s="215"/>
      <c r="QIL12" s="64"/>
      <c r="QIM12" s="64"/>
      <c r="QIV12" s="64"/>
      <c r="QJA12" s="215"/>
      <c r="QJB12" s="64"/>
      <c r="QJC12" s="64"/>
      <c r="QJL12" s="64"/>
      <c r="QJQ12" s="215"/>
      <c r="QJR12" s="64"/>
      <c r="QJS12" s="64"/>
      <c r="QKB12" s="64"/>
      <c r="QKG12" s="215"/>
      <c r="QKH12" s="64"/>
      <c r="QKI12" s="64"/>
      <c r="QKR12" s="64"/>
      <c r="QKW12" s="215"/>
      <c r="QKX12" s="64"/>
      <c r="QKY12" s="64"/>
      <c r="QLH12" s="64"/>
      <c r="QLM12" s="215"/>
      <c r="QLN12" s="64"/>
      <c r="QLO12" s="64"/>
      <c r="QLX12" s="64"/>
      <c r="QMC12" s="215"/>
      <c r="QMD12" s="64"/>
      <c r="QME12" s="64"/>
      <c r="QMN12" s="64"/>
      <c r="QMS12" s="215"/>
      <c r="QMT12" s="64"/>
      <c r="QMU12" s="64"/>
      <c r="QND12" s="64"/>
      <c r="QNI12" s="215"/>
      <c r="QNJ12" s="64"/>
      <c r="QNK12" s="64"/>
      <c r="QNT12" s="64"/>
      <c r="QNY12" s="215"/>
      <c r="QNZ12" s="64"/>
      <c r="QOA12" s="64"/>
      <c r="QOJ12" s="64"/>
      <c r="QOO12" s="215"/>
      <c r="QOP12" s="64"/>
      <c r="QOQ12" s="64"/>
      <c r="QOZ12" s="64"/>
      <c r="QPE12" s="215"/>
      <c r="QPF12" s="64"/>
      <c r="QPG12" s="64"/>
      <c r="QPP12" s="64"/>
      <c r="QPU12" s="215"/>
      <c r="QPV12" s="64"/>
      <c r="QPW12" s="64"/>
      <c r="QQF12" s="64"/>
      <c r="QQK12" s="215"/>
      <c r="QQL12" s="64"/>
      <c r="QQM12" s="64"/>
      <c r="QQV12" s="64"/>
      <c r="QRA12" s="215"/>
      <c r="QRB12" s="64"/>
      <c r="QRC12" s="64"/>
      <c r="QRL12" s="64"/>
      <c r="QRQ12" s="215"/>
      <c r="QRR12" s="64"/>
      <c r="QRS12" s="64"/>
      <c r="QSB12" s="64"/>
      <c r="QSG12" s="215"/>
      <c r="QSH12" s="64"/>
      <c r="QSI12" s="64"/>
      <c r="QSR12" s="64"/>
      <c r="QSW12" s="215"/>
      <c r="QSX12" s="64"/>
      <c r="QSY12" s="64"/>
      <c r="QTH12" s="64"/>
      <c r="QTM12" s="215"/>
      <c r="QTN12" s="64"/>
      <c r="QTO12" s="64"/>
      <c r="QTX12" s="64"/>
      <c r="QUC12" s="215"/>
      <c r="QUD12" s="64"/>
      <c r="QUE12" s="64"/>
      <c r="QUN12" s="64"/>
      <c r="QUS12" s="215"/>
      <c r="QUT12" s="64"/>
      <c r="QUU12" s="64"/>
      <c r="QVD12" s="64"/>
      <c r="QVI12" s="215"/>
      <c r="QVJ12" s="64"/>
      <c r="QVK12" s="64"/>
      <c r="QVT12" s="64"/>
      <c r="QVY12" s="215"/>
      <c r="QVZ12" s="64"/>
      <c r="QWA12" s="64"/>
      <c r="QWJ12" s="64"/>
      <c r="QWO12" s="215"/>
      <c r="QWP12" s="64"/>
      <c r="QWQ12" s="64"/>
      <c r="QWZ12" s="64"/>
      <c r="QXE12" s="215"/>
      <c r="QXF12" s="64"/>
      <c r="QXG12" s="64"/>
      <c r="QXP12" s="64"/>
      <c r="QXU12" s="215"/>
      <c r="QXV12" s="64"/>
      <c r="QXW12" s="64"/>
      <c r="QYF12" s="64"/>
      <c r="QYK12" s="215"/>
      <c r="QYL12" s="64"/>
      <c r="QYM12" s="64"/>
      <c r="QYV12" s="64"/>
      <c r="QZA12" s="215"/>
      <c r="QZB12" s="64"/>
      <c r="QZC12" s="64"/>
      <c r="QZL12" s="64"/>
      <c r="QZQ12" s="215"/>
      <c r="QZR12" s="64"/>
      <c r="QZS12" s="64"/>
      <c r="RAB12" s="64"/>
      <c r="RAG12" s="215"/>
      <c r="RAH12" s="64"/>
      <c r="RAI12" s="64"/>
      <c r="RAR12" s="64"/>
      <c r="RAW12" s="215"/>
      <c r="RAX12" s="64"/>
      <c r="RAY12" s="64"/>
      <c r="RBH12" s="64"/>
      <c r="RBM12" s="215"/>
      <c r="RBN12" s="64"/>
      <c r="RBO12" s="64"/>
      <c r="RBX12" s="64"/>
      <c r="RCC12" s="215"/>
      <c r="RCD12" s="64"/>
      <c r="RCE12" s="64"/>
      <c r="RCN12" s="64"/>
      <c r="RCS12" s="215"/>
      <c r="RCT12" s="64"/>
      <c r="RCU12" s="64"/>
      <c r="RDD12" s="64"/>
      <c r="RDI12" s="215"/>
      <c r="RDJ12" s="64"/>
      <c r="RDK12" s="64"/>
      <c r="RDT12" s="64"/>
      <c r="RDY12" s="215"/>
      <c r="RDZ12" s="64"/>
      <c r="REA12" s="64"/>
      <c r="REJ12" s="64"/>
      <c r="REO12" s="215"/>
      <c r="REP12" s="64"/>
      <c r="REQ12" s="64"/>
      <c r="REZ12" s="64"/>
      <c r="RFE12" s="215"/>
      <c r="RFF12" s="64"/>
      <c r="RFG12" s="64"/>
      <c r="RFP12" s="64"/>
      <c r="RFU12" s="215"/>
      <c r="RFV12" s="64"/>
      <c r="RFW12" s="64"/>
      <c r="RGF12" s="64"/>
      <c r="RGK12" s="215"/>
      <c r="RGL12" s="64"/>
      <c r="RGM12" s="64"/>
      <c r="RGV12" s="64"/>
      <c r="RHA12" s="215"/>
      <c r="RHB12" s="64"/>
      <c r="RHC12" s="64"/>
      <c r="RHL12" s="64"/>
      <c r="RHQ12" s="215"/>
      <c r="RHR12" s="64"/>
      <c r="RHS12" s="64"/>
      <c r="RIB12" s="64"/>
      <c r="RIG12" s="215"/>
      <c r="RIH12" s="64"/>
      <c r="RII12" s="64"/>
      <c r="RIR12" s="64"/>
      <c r="RIW12" s="215"/>
      <c r="RIX12" s="64"/>
      <c r="RIY12" s="64"/>
      <c r="RJH12" s="64"/>
      <c r="RJM12" s="215"/>
      <c r="RJN12" s="64"/>
      <c r="RJO12" s="64"/>
      <c r="RJX12" s="64"/>
      <c r="RKC12" s="215"/>
      <c r="RKD12" s="64"/>
      <c r="RKE12" s="64"/>
      <c r="RKN12" s="64"/>
      <c r="RKS12" s="215"/>
      <c r="RKT12" s="64"/>
      <c r="RKU12" s="64"/>
      <c r="RLD12" s="64"/>
      <c r="RLI12" s="215"/>
      <c r="RLJ12" s="64"/>
      <c r="RLK12" s="64"/>
      <c r="RLT12" s="64"/>
      <c r="RLY12" s="215"/>
      <c r="RLZ12" s="64"/>
      <c r="RMA12" s="64"/>
      <c r="RMJ12" s="64"/>
      <c r="RMO12" s="215"/>
      <c r="RMP12" s="64"/>
      <c r="RMQ12" s="64"/>
      <c r="RMZ12" s="64"/>
      <c r="RNE12" s="215"/>
      <c r="RNF12" s="64"/>
      <c r="RNG12" s="64"/>
      <c r="RNP12" s="64"/>
      <c r="RNU12" s="215"/>
      <c r="RNV12" s="64"/>
      <c r="RNW12" s="64"/>
      <c r="ROF12" s="64"/>
      <c r="ROK12" s="215"/>
      <c r="ROL12" s="64"/>
      <c r="ROM12" s="64"/>
      <c r="ROV12" s="64"/>
      <c r="RPA12" s="215"/>
      <c r="RPB12" s="64"/>
      <c r="RPC12" s="64"/>
      <c r="RPL12" s="64"/>
      <c r="RPQ12" s="215"/>
      <c r="RPR12" s="64"/>
      <c r="RPS12" s="64"/>
      <c r="RQB12" s="64"/>
      <c r="RQG12" s="215"/>
      <c r="RQH12" s="64"/>
      <c r="RQI12" s="64"/>
      <c r="RQR12" s="64"/>
      <c r="RQW12" s="215"/>
      <c r="RQX12" s="64"/>
      <c r="RQY12" s="64"/>
      <c r="RRH12" s="64"/>
      <c r="RRM12" s="215"/>
      <c r="RRN12" s="64"/>
      <c r="RRO12" s="64"/>
      <c r="RRX12" s="64"/>
      <c r="RSC12" s="215"/>
      <c r="RSD12" s="64"/>
      <c r="RSE12" s="64"/>
      <c r="RSN12" s="64"/>
      <c r="RSS12" s="215"/>
      <c r="RST12" s="64"/>
      <c r="RSU12" s="64"/>
      <c r="RTD12" s="64"/>
      <c r="RTI12" s="215"/>
      <c r="RTJ12" s="64"/>
      <c r="RTK12" s="64"/>
      <c r="RTT12" s="64"/>
      <c r="RTY12" s="215"/>
      <c r="RTZ12" s="64"/>
      <c r="RUA12" s="64"/>
      <c r="RUJ12" s="64"/>
      <c r="RUO12" s="215"/>
      <c r="RUP12" s="64"/>
      <c r="RUQ12" s="64"/>
      <c r="RUZ12" s="64"/>
      <c r="RVE12" s="215"/>
      <c r="RVF12" s="64"/>
      <c r="RVG12" s="64"/>
      <c r="RVP12" s="64"/>
      <c r="RVU12" s="215"/>
      <c r="RVV12" s="64"/>
      <c r="RVW12" s="64"/>
      <c r="RWF12" s="64"/>
      <c r="RWK12" s="215"/>
      <c r="RWL12" s="64"/>
      <c r="RWM12" s="64"/>
      <c r="RWV12" s="64"/>
      <c r="RXA12" s="215"/>
      <c r="RXB12" s="64"/>
      <c r="RXC12" s="64"/>
      <c r="RXL12" s="64"/>
      <c r="RXQ12" s="215"/>
      <c r="RXR12" s="64"/>
      <c r="RXS12" s="64"/>
      <c r="RYB12" s="64"/>
      <c r="RYG12" s="215"/>
      <c r="RYH12" s="64"/>
      <c r="RYI12" s="64"/>
      <c r="RYR12" s="64"/>
      <c r="RYW12" s="215"/>
      <c r="RYX12" s="64"/>
      <c r="RYY12" s="64"/>
      <c r="RZH12" s="64"/>
      <c r="RZM12" s="215"/>
      <c r="RZN12" s="64"/>
      <c r="RZO12" s="64"/>
      <c r="RZX12" s="64"/>
      <c r="SAC12" s="215"/>
      <c r="SAD12" s="64"/>
      <c r="SAE12" s="64"/>
      <c r="SAN12" s="64"/>
      <c r="SAS12" s="215"/>
      <c r="SAT12" s="64"/>
      <c r="SAU12" s="64"/>
      <c r="SBD12" s="64"/>
      <c r="SBI12" s="215"/>
      <c r="SBJ12" s="64"/>
      <c r="SBK12" s="64"/>
      <c r="SBT12" s="64"/>
      <c r="SBY12" s="215"/>
      <c r="SBZ12" s="64"/>
      <c r="SCA12" s="64"/>
      <c r="SCJ12" s="64"/>
      <c r="SCO12" s="215"/>
      <c r="SCP12" s="64"/>
      <c r="SCQ12" s="64"/>
      <c r="SCZ12" s="64"/>
      <c r="SDE12" s="215"/>
      <c r="SDF12" s="64"/>
      <c r="SDG12" s="64"/>
      <c r="SDP12" s="64"/>
      <c r="SDU12" s="215"/>
      <c r="SDV12" s="64"/>
      <c r="SDW12" s="64"/>
      <c r="SEF12" s="64"/>
      <c r="SEK12" s="215"/>
      <c r="SEL12" s="64"/>
      <c r="SEM12" s="64"/>
      <c r="SEV12" s="64"/>
      <c r="SFA12" s="215"/>
      <c r="SFB12" s="64"/>
      <c r="SFC12" s="64"/>
      <c r="SFL12" s="64"/>
      <c r="SFQ12" s="215"/>
      <c r="SFR12" s="64"/>
      <c r="SFS12" s="64"/>
      <c r="SGB12" s="64"/>
      <c r="SGG12" s="215"/>
      <c r="SGH12" s="64"/>
      <c r="SGI12" s="64"/>
      <c r="SGR12" s="64"/>
      <c r="SGW12" s="215"/>
      <c r="SGX12" s="64"/>
      <c r="SGY12" s="64"/>
      <c r="SHH12" s="64"/>
      <c r="SHM12" s="215"/>
      <c r="SHN12" s="64"/>
      <c r="SHO12" s="64"/>
      <c r="SHX12" s="64"/>
      <c r="SIC12" s="215"/>
      <c r="SID12" s="64"/>
      <c r="SIE12" s="64"/>
      <c r="SIN12" s="64"/>
      <c r="SIS12" s="215"/>
      <c r="SIT12" s="64"/>
      <c r="SIU12" s="64"/>
      <c r="SJD12" s="64"/>
      <c r="SJI12" s="215"/>
      <c r="SJJ12" s="64"/>
      <c r="SJK12" s="64"/>
      <c r="SJT12" s="64"/>
      <c r="SJY12" s="215"/>
      <c r="SJZ12" s="64"/>
      <c r="SKA12" s="64"/>
      <c r="SKJ12" s="64"/>
      <c r="SKO12" s="215"/>
      <c r="SKP12" s="64"/>
      <c r="SKQ12" s="64"/>
      <c r="SKZ12" s="64"/>
      <c r="SLE12" s="215"/>
      <c r="SLF12" s="64"/>
      <c r="SLG12" s="64"/>
      <c r="SLP12" s="64"/>
      <c r="SLU12" s="215"/>
      <c r="SLV12" s="64"/>
      <c r="SLW12" s="64"/>
      <c r="SMF12" s="64"/>
      <c r="SMK12" s="215"/>
      <c r="SML12" s="64"/>
      <c r="SMM12" s="64"/>
      <c r="SMV12" s="64"/>
      <c r="SNA12" s="215"/>
      <c r="SNB12" s="64"/>
      <c r="SNC12" s="64"/>
      <c r="SNL12" s="64"/>
      <c r="SNQ12" s="215"/>
      <c r="SNR12" s="64"/>
      <c r="SNS12" s="64"/>
      <c r="SOB12" s="64"/>
      <c r="SOG12" s="215"/>
      <c r="SOH12" s="64"/>
      <c r="SOI12" s="64"/>
      <c r="SOR12" s="64"/>
      <c r="SOW12" s="215"/>
      <c r="SOX12" s="64"/>
      <c r="SOY12" s="64"/>
      <c r="SPH12" s="64"/>
      <c r="SPM12" s="215"/>
      <c r="SPN12" s="64"/>
      <c r="SPO12" s="64"/>
      <c r="SPX12" s="64"/>
      <c r="SQC12" s="215"/>
      <c r="SQD12" s="64"/>
      <c r="SQE12" s="64"/>
      <c r="SQN12" s="64"/>
      <c r="SQS12" s="215"/>
      <c r="SQT12" s="64"/>
      <c r="SQU12" s="64"/>
      <c r="SRD12" s="64"/>
      <c r="SRI12" s="215"/>
      <c r="SRJ12" s="64"/>
      <c r="SRK12" s="64"/>
      <c r="SRT12" s="64"/>
      <c r="SRY12" s="215"/>
      <c r="SRZ12" s="64"/>
      <c r="SSA12" s="64"/>
      <c r="SSJ12" s="64"/>
      <c r="SSO12" s="215"/>
      <c r="SSP12" s="64"/>
      <c r="SSQ12" s="64"/>
      <c r="SSZ12" s="64"/>
      <c r="STE12" s="215"/>
      <c r="STF12" s="64"/>
      <c r="STG12" s="64"/>
      <c r="STP12" s="64"/>
      <c r="STU12" s="215"/>
      <c r="STV12" s="64"/>
      <c r="STW12" s="64"/>
      <c r="SUF12" s="64"/>
      <c r="SUK12" s="215"/>
      <c r="SUL12" s="64"/>
      <c r="SUM12" s="64"/>
      <c r="SUV12" s="64"/>
      <c r="SVA12" s="215"/>
      <c r="SVB12" s="64"/>
      <c r="SVC12" s="64"/>
      <c r="SVL12" s="64"/>
      <c r="SVQ12" s="215"/>
      <c r="SVR12" s="64"/>
      <c r="SVS12" s="64"/>
      <c r="SWB12" s="64"/>
      <c r="SWG12" s="215"/>
      <c r="SWH12" s="64"/>
      <c r="SWI12" s="64"/>
      <c r="SWR12" s="64"/>
      <c r="SWW12" s="215"/>
      <c r="SWX12" s="64"/>
      <c r="SWY12" s="64"/>
      <c r="SXH12" s="64"/>
      <c r="SXM12" s="215"/>
      <c r="SXN12" s="64"/>
      <c r="SXO12" s="64"/>
      <c r="SXX12" s="64"/>
      <c r="SYC12" s="215"/>
      <c r="SYD12" s="64"/>
      <c r="SYE12" s="64"/>
      <c r="SYN12" s="64"/>
      <c r="SYS12" s="215"/>
      <c r="SYT12" s="64"/>
      <c r="SYU12" s="64"/>
      <c r="SZD12" s="64"/>
      <c r="SZI12" s="215"/>
      <c r="SZJ12" s="64"/>
      <c r="SZK12" s="64"/>
      <c r="SZT12" s="64"/>
      <c r="SZY12" s="215"/>
      <c r="SZZ12" s="64"/>
      <c r="TAA12" s="64"/>
      <c r="TAJ12" s="64"/>
      <c r="TAO12" s="215"/>
      <c r="TAP12" s="64"/>
      <c r="TAQ12" s="64"/>
      <c r="TAZ12" s="64"/>
      <c r="TBE12" s="215"/>
      <c r="TBF12" s="64"/>
      <c r="TBG12" s="64"/>
      <c r="TBP12" s="64"/>
      <c r="TBU12" s="215"/>
      <c r="TBV12" s="64"/>
      <c r="TBW12" s="64"/>
      <c r="TCF12" s="64"/>
      <c r="TCK12" s="215"/>
      <c r="TCL12" s="64"/>
      <c r="TCM12" s="64"/>
      <c r="TCV12" s="64"/>
      <c r="TDA12" s="215"/>
      <c r="TDB12" s="64"/>
      <c r="TDC12" s="64"/>
      <c r="TDL12" s="64"/>
      <c r="TDQ12" s="215"/>
      <c r="TDR12" s="64"/>
      <c r="TDS12" s="64"/>
      <c r="TEB12" s="64"/>
      <c r="TEG12" s="215"/>
      <c r="TEH12" s="64"/>
      <c r="TEI12" s="64"/>
      <c r="TER12" s="64"/>
      <c r="TEW12" s="215"/>
      <c r="TEX12" s="64"/>
      <c r="TEY12" s="64"/>
      <c r="TFH12" s="64"/>
      <c r="TFM12" s="215"/>
      <c r="TFN12" s="64"/>
      <c r="TFO12" s="64"/>
      <c r="TFX12" s="64"/>
      <c r="TGC12" s="215"/>
      <c r="TGD12" s="64"/>
      <c r="TGE12" s="64"/>
      <c r="TGN12" s="64"/>
      <c r="TGS12" s="215"/>
      <c r="TGT12" s="64"/>
      <c r="TGU12" s="64"/>
      <c r="THD12" s="64"/>
      <c r="THI12" s="215"/>
      <c r="THJ12" s="64"/>
      <c r="THK12" s="64"/>
      <c r="THT12" s="64"/>
      <c r="THY12" s="215"/>
      <c r="THZ12" s="64"/>
      <c r="TIA12" s="64"/>
      <c r="TIJ12" s="64"/>
      <c r="TIO12" s="215"/>
      <c r="TIP12" s="64"/>
      <c r="TIQ12" s="64"/>
      <c r="TIZ12" s="64"/>
      <c r="TJE12" s="215"/>
      <c r="TJF12" s="64"/>
      <c r="TJG12" s="64"/>
      <c r="TJP12" s="64"/>
      <c r="TJU12" s="215"/>
      <c r="TJV12" s="64"/>
      <c r="TJW12" s="64"/>
      <c r="TKF12" s="64"/>
      <c r="TKK12" s="215"/>
      <c r="TKL12" s="64"/>
      <c r="TKM12" s="64"/>
      <c r="TKV12" s="64"/>
      <c r="TLA12" s="215"/>
      <c r="TLB12" s="64"/>
      <c r="TLC12" s="64"/>
      <c r="TLL12" s="64"/>
      <c r="TLQ12" s="215"/>
      <c r="TLR12" s="64"/>
      <c r="TLS12" s="64"/>
      <c r="TMB12" s="64"/>
      <c r="TMG12" s="215"/>
      <c r="TMH12" s="64"/>
      <c r="TMI12" s="64"/>
      <c r="TMR12" s="64"/>
      <c r="TMW12" s="215"/>
      <c r="TMX12" s="64"/>
      <c r="TMY12" s="64"/>
      <c r="TNH12" s="64"/>
      <c r="TNM12" s="215"/>
      <c r="TNN12" s="64"/>
      <c r="TNO12" s="64"/>
      <c r="TNX12" s="64"/>
      <c r="TOC12" s="215"/>
      <c r="TOD12" s="64"/>
      <c r="TOE12" s="64"/>
      <c r="TON12" s="64"/>
      <c r="TOS12" s="215"/>
      <c r="TOT12" s="64"/>
      <c r="TOU12" s="64"/>
      <c r="TPD12" s="64"/>
      <c r="TPI12" s="215"/>
      <c r="TPJ12" s="64"/>
      <c r="TPK12" s="64"/>
      <c r="TPT12" s="64"/>
      <c r="TPY12" s="215"/>
      <c r="TPZ12" s="64"/>
      <c r="TQA12" s="64"/>
      <c r="TQJ12" s="64"/>
      <c r="TQO12" s="215"/>
      <c r="TQP12" s="64"/>
      <c r="TQQ12" s="64"/>
      <c r="TQZ12" s="64"/>
      <c r="TRE12" s="215"/>
      <c r="TRF12" s="64"/>
      <c r="TRG12" s="64"/>
      <c r="TRP12" s="64"/>
      <c r="TRU12" s="215"/>
      <c r="TRV12" s="64"/>
      <c r="TRW12" s="64"/>
      <c r="TSF12" s="64"/>
      <c r="TSK12" s="215"/>
      <c r="TSL12" s="64"/>
      <c r="TSM12" s="64"/>
      <c r="TSV12" s="64"/>
      <c r="TTA12" s="215"/>
      <c r="TTB12" s="64"/>
      <c r="TTC12" s="64"/>
      <c r="TTL12" s="64"/>
      <c r="TTQ12" s="215"/>
      <c r="TTR12" s="64"/>
      <c r="TTS12" s="64"/>
      <c r="TUB12" s="64"/>
      <c r="TUG12" s="215"/>
      <c r="TUH12" s="64"/>
      <c r="TUI12" s="64"/>
      <c r="TUR12" s="64"/>
      <c r="TUW12" s="215"/>
      <c r="TUX12" s="64"/>
      <c r="TUY12" s="64"/>
      <c r="TVH12" s="64"/>
      <c r="TVM12" s="215"/>
      <c r="TVN12" s="64"/>
      <c r="TVO12" s="64"/>
      <c r="TVX12" s="64"/>
      <c r="TWC12" s="215"/>
      <c r="TWD12" s="64"/>
      <c r="TWE12" s="64"/>
      <c r="TWN12" s="64"/>
      <c r="TWS12" s="215"/>
      <c r="TWT12" s="64"/>
      <c r="TWU12" s="64"/>
      <c r="TXD12" s="64"/>
      <c r="TXI12" s="215"/>
      <c r="TXJ12" s="64"/>
      <c r="TXK12" s="64"/>
      <c r="TXT12" s="64"/>
      <c r="TXY12" s="215"/>
      <c r="TXZ12" s="64"/>
      <c r="TYA12" s="64"/>
      <c r="TYJ12" s="64"/>
      <c r="TYO12" s="215"/>
      <c r="TYP12" s="64"/>
      <c r="TYQ12" s="64"/>
      <c r="TYZ12" s="64"/>
      <c r="TZE12" s="215"/>
      <c r="TZF12" s="64"/>
      <c r="TZG12" s="64"/>
      <c r="TZP12" s="64"/>
      <c r="TZU12" s="215"/>
      <c r="TZV12" s="64"/>
      <c r="TZW12" s="64"/>
      <c r="UAF12" s="64"/>
      <c r="UAK12" s="215"/>
      <c r="UAL12" s="64"/>
      <c r="UAM12" s="64"/>
      <c r="UAV12" s="64"/>
      <c r="UBA12" s="215"/>
      <c r="UBB12" s="64"/>
      <c r="UBC12" s="64"/>
      <c r="UBL12" s="64"/>
      <c r="UBQ12" s="215"/>
      <c r="UBR12" s="64"/>
      <c r="UBS12" s="64"/>
      <c r="UCB12" s="64"/>
      <c r="UCG12" s="215"/>
      <c r="UCH12" s="64"/>
      <c r="UCI12" s="64"/>
      <c r="UCR12" s="64"/>
      <c r="UCW12" s="215"/>
      <c r="UCX12" s="64"/>
      <c r="UCY12" s="64"/>
      <c r="UDH12" s="64"/>
      <c r="UDM12" s="215"/>
      <c r="UDN12" s="64"/>
      <c r="UDO12" s="64"/>
      <c r="UDX12" s="64"/>
      <c r="UEC12" s="215"/>
      <c r="UED12" s="64"/>
      <c r="UEE12" s="64"/>
      <c r="UEN12" s="64"/>
      <c r="UES12" s="215"/>
      <c r="UET12" s="64"/>
      <c r="UEU12" s="64"/>
      <c r="UFD12" s="64"/>
      <c r="UFI12" s="215"/>
      <c r="UFJ12" s="64"/>
      <c r="UFK12" s="64"/>
      <c r="UFT12" s="64"/>
      <c r="UFY12" s="215"/>
      <c r="UFZ12" s="64"/>
      <c r="UGA12" s="64"/>
      <c r="UGJ12" s="64"/>
      <c r="UGO12" s="215"/>
      <c r="UGP12" s="64"/>
      <c r="UGQ12" s="64"/>
      <c r="UGZ12" s="64"/>
      <c r="UHE12" s="215"/>
      <c r="UHF12" s="64"/>
      <c r="UHG12" s="64"/>
      <c r="UHP12" s="64"/>
      <c r="UHU12" s="215"/>
      <c r="UHV12" s="64"/>
      <c r="UHW12" s="64"/>
      <c r="UIF12" s="64"/>
      <c r="UIK12" s="215"/>
      <c r="UIL12" s="64"/>
      <c r="UIM12" s="64"/>
      <c r="UIV12" s="64"/>
      <c r="UJA12" s="215"/>
      <c r="UJB12" s="64"/>
      <c r="UJC12" s="64"/>
      <c r="UJL12" s="64"/>
      <c r="UJQ12" s="215"/>
      <c r="UJR12" s="64"/>
      <c r="UJS12" s="64"/>
      <c r="UKB12" s="64"/>
      <c r="UKG12" s="215"/>
      <c r="UKH12" s="64"/>
      <c r="UKI12" s="64"/>
      <c r="UKR12" s="64"/>
      <c r="UKW12" s="215"/>
      <c r="UKX12" s="64"/>
      <c r="UKY12" s="64"/>
      <c r="ULH12" s="64"/>
      <c r="ULM12" s="215"/>
      <c r="ULN12" s="64"/>
      <c r="ULO12" s="64"/>
      <c r="ULX12" s="64"/>
      <c r="UMC12" s="215"/>
      <c r="UMD12" s="64"/>
      <c r="UME12" s="64"/>
      <c r="UMN12" s="64"/>
      <c r="UMS12" s="215"/>
      <c r="UMT12" s="64"/>
      <c r="UMU12" s="64"/>
      <c r="UND12" s="64"/>
      <c r="UNI12" s="215"/>
      <c r="UNJ12" s="64"/>
      <c r="UNK12" s="64"/>
      <c r="UNT12" s="64"/>
      <c r="UNY12" s="215"/>
      <c r="UNZ12" s="64"/>
      <c r="UOA12" s="64"/>
      <c r="UOJ12" s="64"/>
      <c r="UOO12" s="215"/>
      <c r="UOP12" s="64"/>
      <c r="UOQ12" s="64"/>
      <c r="UOZ12" s="64"/>
      <c r="UPE12" s="215"/>
      <c r="UPF12" s="64"/>
      <c r="UPG12" s="64"/>
      <c r="UPP12" s="64"/>
      <c r="UPU12" s="215"/>
      <c r="UPV12" s="64"/>
      <c r="UPW12" s="64"/>
      <c r="UQF12" s="64"/>
      <c r="UQK12" s="215"/>
      <c r="UQL12" s="64"/>
      <c r="UQM12" s="64"/>
      <c r="UQV12" s="64"/>
      <c r="URA12" s="215"/>
      <c r="URB12" s="64"/>
      <c r="URC12" s="64"/>
      <c r="URL12" s="64"/>
      <c r="URQ12" s="215"/>
      <c r="URR12" s="64"/>
      <c r="URS12" s="64"/>
      <c r="USB12" s="64"/>
      <c r="USG12" s="215"/>
      <c r="USH12" s="64"/>
      <c r="USI12" s="64"/>
      <c r="USR12" s="64"/>
      <c r="USW12" s="215"/>
      <c r="USX12" s="64"/>
      <c r="USY12" s="64"/>
      <c r="UTH12" s="64"/>
      <c r="UTM12" s="215"/>
      <c r="UTN12" s="64"/>
      <c r="UTO12" s="64"/>
      <c r="UTX12" s="64"/>
      <c r="UUC12" s="215"/>
      <c r="UUD12" s="64"/>
      <c r="UUE12" s="64"/>
      <c r="UUN12" s="64"/>
      <c r="UUS12" s="215"/>
      <c r="UUT12" s="64"/>
      <c r="UUU12" s="64"/>
      <c r="UVD12" s="64"/>
      <c r="UVI12" s="215"/>
      <c r="UVJ12" s="64"/>
      <c r="UVK12" s="64"/>
      <c r="UVT12" s="64"/>
      <c r="UVY12" s="215"/>
      <c r="UVZ12" s="64"/>
      <c r="UWA12" s="64"/>
      <c r="UWJ12" s="64"/>
      <c r="UWO12" s="215"/>
      <c r="UWP12" s="64"/>
      <c r="UWQ12" s="64"/>
      <c r="UWZ12" s="64"/>
      <c r="UXE12" s="215"/>
      <c r="UXF12" s="64"/>
      <c r="UXG12" s="64"/>
      <c r="UXP12" s="64"/>
      <c r="UXU12" s="215"/>
      <c r="UXV12" s="64"/>
      <c r="UXW12" s="64"/>
      <c r="UYF12" s="64"/>
      <c r="UYK12" s="215"/>
      <c r="UYL12" s="64"/>
      <c r="UYM12" s="64"/>
      <c r="UYV12" s="64"/>
      <c r="UZA12" s="215"/>
      <c r="UZB12" s="64"/>
      <c r="UZC12" s="64"/>
      <c r="UZL12" s="64"/>
      <c r="UZQ12" s="215"/>
      <c r="UZR12" s="64"/>
      <c r="UZS12" s="64"/>
      <c r="VAB12" s="64"/>
      <c r="VAG12" s="215"/>
      <c r="VAH12" s="64"/>
      <c r="VAI12" s="64"/>
      <c r="VAR12" s="64"/>
      <c r="VAW12" s="215"/>
      <c r="VAX12" s="64"/>
      <c r="VAY12" s="64"/>
      <c r="VBH12" s="64"/>
      <c r="VBM12" s="215"/>
      <c r="VBN12" s="64"/>
      <c r="VBO12" s="64"/>
      <c r="VBX12" s="64"/>
      <c r="VCC12" s="215"/>
      <c r="VCD12" s="64"/>
      <c r="VCE12" s="64"/>
      <c r="VCN12" s="64"/>
      <c r="VCS12" s="215"/>
      <c r="VCT12" s="64"/>
      <c r="VCU12" s="64"/>
      <c r="VDD12" s="64"/>
      <c r="VDI12" s="215"/>
      <c r="VDJ12" s="64"/>
      <c r="VDK12" s="64"/>
      <c r="VDT12" s="64"/>
      <c r="VDY12" s="215"/>
      <c r="VDZ12" s="64"/>
      <c r="VEA12" s="64"/>
      <c r="VEJ12" s="64"/>
      <c r="VEO12" s="215"/>
      <c r="VEP12" s="64"/>
      <c r="VEQ12" s="64"/>
      <c r="VEZ12" s="64"/>
      <c r="VFE12" s="215"/>
      <c r="VFF12" s="64"/>
      <c r="VFG12" s="64"/>
      <c r="VFP12" s="64"/>
      <c r="VFU12" s="215"/>
      <c r="VFV12" s="64"/>
      <c r="VFW12" s="64"/>
      <c r="VGF12" s="64"/>
      <c r="VGK12" s="215"/>
      <c r="VGL12" s="64"/>
      <c r="VGM12" s="64"/>
      <c r="VGV12" s="64"/>
      <c r="VHA12" s="215"/>
      <c r="VHB12" s="64"/>
      <c r="VHC12" s="64"/>
      <c r="VHL12" s="64"/>
      <c r="VHQ12" s="215"/>
      <c r="VHR12" s="64"/>
      <c r="VHS12" s="64"/>
      <c r="VIB12" s="64"/>
      <c r="VIG12" s="215"/>
      <c r="VIH12" s="64"/>
      <c r="VII12" s="64"/>
      <c r="VIR12" s="64"/>
      <c r="VIW12" s="215"/>
      <c r="VIX12" s="64"/>
      <c r="VIY12" s="64"/>
      <c r="VJH12" s="64"/>
      <c r="VJM12" s="215"/>
      <c r="VJN12" s="64"/>
      <c r="VJO12" s="64"/>
      <c r="VJX12" s="64"/>
      <c r="VKC12" s="215"/>
      <c r="VKD12" s="64"/>
      <c r="VKE12" s="64"/>
      <c r="VKN12" s="64"/>
      <c r="VKS12" s="215"/>
      <c r="VKT12" s="64"/>
      <c r="VKU12" s="64"/>
      <c r="VLD12" s="64"/>
      <c r="VLI12" s="215"/>
      <c r="VLJ12" s="64"/>
      <c r="VLK12" s="64"/>
      <c r="VLT12" s="64"/>
      <c r="VLY12" s="215"/>
      <c r="VLZ12" s="64"/>
      <c r="VMA12" s="64"/>
      <c r="VMJ12" s="64"/>
      <c r="VMO12" s="215"/>
      <c r="VMP12" s="64"/>
      <c r="VMQ12" s="64"/>
      <c r="VMZ12" s="64"/>
      <c r="VNE12" s="215"/>
      <c r="VNF12" s="64"/>
      <c r="VNG12" s="64"/>
      <c r="VNP12" s="64"/>
      <c r="VNU12" s="215"/>
      <c r="VNV12" s="64"/>
      <c r="VNW12" s="64"/>
      <c r="VOF12" s="64"/>
      <c r="VOK12" s="215"/>
      <c r="VOL12" s="64"/>
      <c r="VOM12" s="64"/>
      <c r="VOV12" s="64"/>
      <c r="VPA12" s="215"/>
      <c r="VPB12" s="64"/>
      <c r="VPC12" s="64"/>
      <c r="VPL12" s="64"/>
      <c r="VPQ12" s="215"/>
      <c r="VPR12" s="64"/>
      <c r="VPS12" s="64"/>
      <c r="VQB12" s="64"/>
      <c r="VQG12" s="215"/>
      <c r="VQH12" s="64"/>
      <c r="VQI12" s="64"/>
      <c r="VQR12" s="64"/>
      <c r="VQW12" s="215"/>
      <c r="VQX12" s="64"/>
      <c r="VQY12" s="64"/>
      <c r="VRH12" s="64"/>
      <c r="VRM12" s="215"/>
      <c r="VRN12" s="64"/>
      <c r="VRO12" s="64"/>
      <c r="VRX12" s="64"/>
      <c r="VSC12" s="215"/>
      <c r="VSD12" s="64"/>
      <c r="VSE12" s="64"/>
      <c r="VSN12" s="64"/>
      <c r="VSS12" s="215"/>
      <c r="VST12" s="64"/>
      <c r="VSU12" s="64"/>
      <c r="VTD12" s="64"/>
      <c r="VTI12" s="215"/>
      <c r="VTJ12" s="64"/>
      <c r="VTK12" s="64"/>
      <c r="VTT12" s="64"/>
      <c r="VTY12" s="215"/>
      <c r="VTZ12" s="64"/>
      <c r="VUA12" s="64"/>
      <c r="VUJ12" s="64"/>
      <c r="VUO12" s="215"/>
      <c r="VUP12" s="64"/>
      <c r="VUQ12" s="64"/>
      <c r="VUZ12" s="64"/>
      <c r="VVE12" s="215"/>
      <c r="VVF12" s="64"/>
      <c r="VVG12" s="64"/>
      <c r="VVP12" s="64"/>
      <c r="VVU12" s="215"/>
      <c r="VVV12" s="64"/>
      <c r="VVW12" s="64"/>
      <c r="VWF12" s="64"/>
      <c r="VWK12" s="215"/>
      <c r="VWL12" s="64"/>
      <c r="VWM12" s="64"/>
      <c r="VWV12" s="64"/>
      <c r="VXA12" s="215"/>
      <c r="VXB12" s="64"/>
      <c r="VXC12" s="64"/>
      <c r="VXL12" s="64"/>
      <c r="VXQ12" s="215"/>
      <c r="VXR12" s="64"/>
      <c r="VXS12" s="64"/>
      <c r="VYB12" s="64"/>
      <c r="VYG12" s="215"/>
      <c r="VYH12" s="64"/>
      <c r="VYI12" s="64"/>
      <c r="VYR12" s="64"/>
      <c r="VYW12" s="215"/>
      <c r="VYX12" s="64"/>
      <c r="VYY12" s="64"/>
      <c r="VZH12" s="64"/>
      <c r="VZM12" s="215"/>
      <c r="VZN12" s="64"/>
      <c r="VZO12" s="64"/>
      <c r="VZX12" s="64"/>
      <c r="WAC12" s="215"/>
      <c r="WAD12" s="64"/>
      <c r="WAE12" s="64"/>
      <c r="WAN12" s="64"/>
      <c r="WAS12" s="215"/>
      <c r="WAT12" s="64"/>
      <c r="WAU12" s="64"/>
      <c r="WBD12" s="64"/>
      <c r="WBI12" s="215"/>
      <c r="WBJ12" s="64"/>
      <c r="WBK12" s="64"/>
      <c r="WBT12" s="64"/>
      <c r="WBY12" s="215"/>
      <c r="WBZ12" s="64"/>
      <c r="WCA12" s="64"/>
      <c r="WCJ12" s="64"/>
      <c r="WCO12" s="215"/>
      <c r="WCP12" s="64"/>
      <c r="WCQ12" s="64"/>
      <c r="WCZ12" s="64"/>
      <c r="WDE12" s="215"/>
      <c r="WDF12" s="64"/>
      <c r="WDG12" s="64"/>
      <c r="WDP12" s="64"/>
      <c r="WDU12" s="215"/>
      <c r="WDV12" s="64"/>
      <c r="WDW12" s="64"/>
      <c r="WEF12" s="64"/>
      <c r="WEK12" s="215"/>
      <c r="WEL12" s="64"/>
      <c r="WEM12" s="64"/>
      <c r="WEV12" s="64"/>
      <c r="WFA12" s="215"/>
      <c r="WFB12" s="64"/>
      <c r="WFC12" s="64"/>
      <c r="WFL12" s="64"/>
      <c r="WFQ12" s="215"/>
      <c r="WFR12" s="64"/>
      <c r="WFS12" s="64"/>
      <c r="WGB12" s="64"/>
      <c r="WGG12" s="215"/>
      <c r="WGH12" s="64"/>
      <c r="WGI12" s="64"/>
      <c r="WGR12" s="64"/>
      <c r="WGW12" s="215"/>
      <c r="WGX12" s="64"/>
      <c r="WGY12" s="64"/>
      <c r="WHH12" s="64"/>
      <c r="WHM12" s="215"/>
      <c r="WHN12" s="64"/>
      <c r="WHO12" s="64"/>
      <c r="WHX12" s="64"/>
      <c r="WIC12" s="215"/>
      <c r="WID12" s="64"/>
      <c r="WIE12" s="64"/>
      <c r="WIN12" s="64"/>
      <c r="WIS12" s="215"/>
      <c r="WIT12" s="64"/>
      <c r="WIU12" s="64"/>
      <c r="WJD12" s="64"/>
      <c r="WJI12" s="215"/>
      <c r="WJJ12" s="64"/>
      <c r="WJK12" s="64"/>
      <c r="WJT12" s="64"/>
      <c r="WJY12" s="215"/>
      <c r="WJZ12" s="64"/>
      <c r="WKA12" s="64"/>
      <c r="WKJ12" s="64"/>
      <c r="WKO12" s="215"/>
      <c r="WKP12" s="64"/>
      <c r="WKQ12" s="64"/>
      <c r="WKZ12" s="64"/>
      <c r="WLE12" s="215"/>
      <c r="WLF12" s="64"/>
      <c r="WLG12" s="64"/>
      <c r="WLP12" s="64"/>
      <c r="WLU12" s="215"/>
      <c r="WLV12" s="64"/>
      <c r="WLW12" s="64"/>
      <c r="WMF12" s="64"/>
      <c r="WMK12" s="215"/>
      <c r="WML12" s="64"/>
      <c r="WMM12" s="64"/>
      <c r="WMV12" s="64"/>
      <c r="WNA12" s="215"/>
      <c r="WNB12" s="64"/>
      <c r="WNC12" s="64"/>
      <c r="WNL12" s="64"/>
      <c r="WNQ12" s="215"/>
      <c r="WNR12" s="64"/>
      <c r="WNS12" s="64"/>
      <c r="WOB12" s="64"/>
      <c r="WOG12" s="215"/>
      <c r="WOH12" s="64"/>
      <c r="WOI12" s="64"/>
      <c r="WOR12" s="64"/>
      <c r="WOW12" s="215"/>
      <c r="WOX12" s="64"/>
      <c r="WOY12" s="64"/>
      <c r="WPH12" s="64"/>
      <c r="WPM12" s="215"/>
      <c r="WPN12" s="64"/>
      <c r="WPO12" s="64"/>
      <c r="WPX12" s="64"/>
      <c r="WQC12" s="215"/>
      <c r="WQD12" s="64"/>
      <c r="WQE12" s="64"/>
      <c r="WQN12" s="64"/>
      <c r="WQS12" s="215"/>
      <c r="WQT12" s="64"/>
      <c r="WQU12" s="64"/>
      <c r="WRD12" s="64"/>
      <c r="WRI12" s="215"/>
      <c r="WRJ12" s="64"/>
      <c r="WRK12" s="64"/>
      <c r="WRT12" s="64"/>
      <c r="WRY12" s="215"/>
      <c r="WRZ12" s="64"/>
      <c r="WSA12" s="64"/>
      <c r="WSJ12" s="64"/>
      <c r="WSO12" s="215"/>
      <c r="WSP12" s="64"/>
      <c r="WSQ12" s="64"/>
      <c r="WSZ12" s="64"/>
      <c r="WTE12" s="215"/>
      <c r="WTF12" s="64"/>
      <c r="WTG12" s="64"/>
      <c r="WTP12" s="64"/>
      <c r="WTU12" s="215"/>
      <c r="WTV12" s="64"/>
      <c r="WTW12" s="64"/>
      <c r="WUF12" s="64"/>
      <c r="WUK12" s="215"/>
      <c r="WUL12" s="64"/>
      <c r="WUM12" s="64"/>
      <c r="WUV12" s="64"/>
      <c r="WVA12" s="215"/>
      <c r="WVB12" s="64"/>
      <c r="WVC12" s="64"/>
      <c r="WVL12" s="64"/>
      <c r="WVQ12" s="215"/>
      <c r="WVR12" s="64"/>
      <c r="WVS12" s="64"/>
      <c r="WWB12" s="64"/>
      <c r="WWG12" s="215"/>
      <c r="WWH12" s="64"/>
      <c r="WWI12" s="64"/>
      <c r="WWR12" s="64"/>
      <c r="WWW12" s="215"/>
      <c r="WWX12" s="64"/>
      <c r="WWY12" s="64"/>
      <c r="WXH12" s="64"/>
      <c r="WXM12" s="215"/>
      <c r="WXN12" s="64"/>
      <c r="WXO12" s="64"/>
      <c r="WXX12" s="64"/>
      <c r="WYC12" s="215"/>
      <c r="WYD12" s="64"/>
      <c r="WYE12" s="64"/>
      <c r="WYN12" s="64"/>
      <c r="WYS12" s="215"/>
      <c r="WYT12" s="64"/>
      <c r="WYU12" s="64"/>
      <c r="WZD12" s="64"/>
      <c r="WZI12" s="215"/>
      <c r="WZJ12" s="64"/>
      <c r="WZK12" s="64"/>
      <c r="WZT12" s="64"/>
      <c r="WZY12" s="215"/>
      <c r="WZZ12" s="64"/>
      <c r="XAA12" s="64"/>
      <c r="XAJ12" s="64"/>
      <c r="XAO12" s="215"/>
      <c r="XAP12" s="64"/>
      <c r="XAQ12" s="64"/>
      <c r="XAZ12" s="64"/>
      <c r="XBE12" s="215"/>
      <c r="XBF12" s="64"/>
      <c r="XBG12" s="64"/>
      <c r="XBP12" s="64"/>
      <c r="XBU12" s="215"/>
      <c r="XBV12" s="64"/>
      <c r="XBW12" s="64"/>
      <c r="XCF12" s="64"/>
      <c r="XCK12" s="215"/>
      <c r="XCL12" s="64"/>
      <c r="XCM12" s="64"/>
      <c r="XCV12" s="64"/>
      <c r="XDA12" s="215"/>
      <c r="XDB12" s="64"/>
      <c r="XDC12" s="64"/>
      <c r="XDL12" s="64"/>
      <c r="XDQ12" s="215"/>
      <c r="XDR12" s="64"/>
      <c r="XDS12" s="64"/>
      <c r="XEB12" s="64"/>
      <c r="XEG12" s="215"/>
      <c r="XEH12" s="64"/>
      <c r="XEI12" s="64"/>
      <c r="XER12" s="64"/>
    </row>
    <row r="13" spans="1:1019 1028:2043 2052:3067 3076:4091 4100:5115 5124:6139 6148:7163 7172:8187 8196:9211 9220:10235 10244:11259 11268:12283 12292:13307 13316:14331 14340:15355 15364:16372" ht="15.75" x14ac:dyDescent="0.2">
      <c r="A13" s="215"/>
      <c r="B13" s="67" t="s">
        <v>977</v>
      </c>
      <c r="C13" s="68">
        <v>0</v>
      </c>
      <c r="D13" s="68">
        <v>0</v>
      </c>
      <c r="E13" s="69">
        <v>111.37594042000001</v>
      </c>
      <c r="F13" s="70" t="s">
        <v>368</v>
      </c>
      <c r="G13" s="71">
        <v>0.95</v>
      </c>
      <c r="H13" s="72">
        <v>0.54</v>
      </c>
      <c r="I13" s="63"/>
      <c r="J13" s="63"/>
      <c r="K13" s="64"/>
      <c r="T13" s="64"/>
      <c r="Y13" s="215"/>
      <c r="Z13" s="64"/>
      <c r="AA13" s="64"/>
      <c r="AJ13" s="64"/>
      <c r="AO13" s="215"/>
      <c r="AP13" s="64"/>
      <c r="AQ13" s="64"/>
      <c r="AZ13" s="64"/>
      <c r="BE13" s="215"/>
      <c r="BF13" s="64"/>
      <c r="BG13" s="64"/>
      <c r="BP13" s="64"/>
      <c r="BU13" s="215"/>
      <c r="BV13" s="64"/>
      <c r="BW13" s="64"/>
      <c r="CF13" s="64"/>
      <c r="CK13" s="215"/>
      <c r="CL13" s="64"/>
      <c r="CM13" s="64"/>
      <c r="CV13" s="64"/>
      <c r="DA13" s="215"/>
      <c r="DB13" s="64"/>
      <c r="DC13" s="64"/>
      <c r="DL13" s="64"/>
      <c r="DQ13" s="215"/>
      <c r="DR13" s="64"/>
      <c r="DS13" s="64"/>
      <c r="EB13" s="64"/>
      <c r="EG13" s="215"/>
      <c r="EH13" s="64"/>
      <c r="EI13" s="64"/>
      <c r="ER13" s="64"/>
      <c r="EW13" s="215"/>
      <c r="EX13" s="64"/>
      <c r="EY13" s="64"/>
      <c r="FH13" s="64"/>
      <c r="FM13" s="215"/>
      <c r="FN13" s="64"/>
      <c r="FO13" s="64"/>
      <c r="FX13" s="64"/>
      <c r="GC13" s="215"/>
      <c r="GD13" s="64"/>
      <c r="GE13" s="64"/>
      <c r="GN13" s="64"/>
      <c r="GS13" s="215"/>
      <c r="GT13" s="64"/>
      <c r="GU13" s="64"/>
      <c r="HD13" s="64"/>
      <c r="HI13" s="215"/>
      <c r="HJ13" s="64"/>
      <c r="HK13" s="64"/>
      <c r="HT13" s="64"/>
      <c r="HY13" s="215"/>
      <c r="HZ13" s="64"/>
      <c r="IA13" s="64"/>
      <c r="IJ13" s="64"/>
      <c r="IO13" s="215"/>
      <c r="IP13" s="64"/>
      <c r="IQ13" s="64"/>
      <c r="IZ13" s="64"/>
      <c r="JE13" s="215"/>
      <c r="JF13" s="64"/>
      <c r="JG13" s="64"/>
      <c r="JP13" s="64"/>
      <c r="JU13" s="215"/>
      <c r="JV13" s="64"/>
      <c r="JW13" s="64"/>
      <c r="KF13" s="64"/>
      <c r="KK13" s="215"/>
      <c r="KL13" s="64"/>
      <c r="KM13" s="64"/>
      <c r="KV13" s="64"/>
      <c r="LA13" s="215"/>
      <c r="LB13" s="64"/>
      <c r="LC13" s="64"/>
      <c r="LL13" s="64"/>
      <c r="LQ13" s="215"/>
      <c r="LR13" s="64"/>
      <c r="LS13" s="64"/>
      <c r="MB13" s="64"/>
      <c r="MG13" s="215"/>
      <c r="MH13" s="64"/>
      <c r="MI13" s="64"/>
      <c r="MR13" s="64"/>
      <c r="MW13" s="215"/>
      <c r="MX13" s="64"/>
      <c r="MY13" s="64"/>
      <c r="NH13" s="64"/>
      <c r="NM13" s="215"/>
      <c r="NN13" s="64"/>
      <c r="NO13" s="64"/>
      <c r="NX13" s="64"/>
      <c r="OC13" s="215"/>
      <c r="OD13" s="64"/>
      <c r="OE13" s="64"/>
      <c r="ON13" s="64"/>
      <c r="OS13" s="215"/>
      <c r="OT13" s="64"/>
      <c r="OU13" s="64"/>
      <c r="PD13" s="64"/>
      <c r="PI13" s="215"/>
      <c r="PJ13" s="64"/>
      <c r="PK13" s="64"/>
      <c r="PT13" s="64"/>
      <c r="PY13" s="215"/>
      <c r="PZ13" s="64"/>
      <c r="QA13" s="64"/>
      <c r="QJ13" s="64"/>
      <c r="QO13" s="215"/>
      <c r="QP13" s="64"/>
      <c r="QQ13" s="64"/>
      <c r="QZ13" s="64"/>
      <c r="RE13" s="215"/>
      <c r="RF13" s="64"/>
      <c r="RG13" s="64"/>
      <c r="RP13" s="64"/>
      <c r="RU13" s="215"/>
      <c r="RV13" s="64"/>
      <c r="RW13" s="64"/>
      <c r="SF13" s="64"/>
      <c r="SK13" s="215"/>
      <c r="SL13" s="64"/>
      <c r="SM13" s="64"/>
      <c r="SV13" s="64"/>
      <c r="TA13" s="215"/>
      <c r="TB13" s="64"/>
      <c r="TC13" s="64"/>
      <c r="TL13" s="64"/>
      <c r="TQ13" s="215"/>
      <c r="TR13" s="64"/>
      <c r="TS13" s="64"/>
      <c r="UB13" s="64"/>
      <c r="UG13" s="215"/>
      <c r="UH13" s="64"/>
      <c r="UI13" s="64"/>
      <c r="UR13" s="64"/>
      <c r="UW13" s="215"/>
      <c r="UX13" s="64"/>
      <c r="UY13" s="64"/>
      <c r="VH13" s="64"/>
      <c r="VM13" s="215"/>
      <c r="VN13" s="64"/>
      <c r="VO13" s="64"/>
      <c r="VX13" s="64"/>
      <c r="WC13" s="215"/>
      <c r="WD13" s="64"/>
      <c r="WE13" s="64"/>
      <c r="WN13" s="64"/>
      <c r="WS13" s="215"/>
      <c r="WT13" s="64"/>
      <c r="WU13" s="64"/>
      <c r="XD13" s="64"/>
      <c r="XI13" s="215"/>
      <c r="XJ13" s="64"/>
      <c r="XK13" s="64"/>
      <c r="XT13" s="64"/>
      <c r="XY13" s="215"/>
      <c r="XZ13" s="64"/>
      <c r="YA13" s="64"/>
      <c r="YJ13" s="64"/>
      <c r="YO13" s="215"/>
      <c r="YP13" s="64"/>
      <c r="YQ13" s="64"/>
      <c r="YZ13" s="64"/>
      <c r="ZE13" s="215"/>
      <c r="ZF13" s="64"/>
      <c r="ZG13" s="64"/>
      <c r="ZP13" s="64"/>
      <c r="ZU13" s="215"/>
      <c r="ZV13" s="64"/>
      <c r="ZW13" s="64"/>
      <c r="AAF13" s="64"/>
      <c r="AAK13" s="215"/>
      <c r="AAL13" s="64"/>
      <c r="AAM13" s="64"/>
      <c r="AAV13" s="64"/>
      <c r="ABA13" s="215"/>
      <c r="ABB13" s="64"/>
      <c r="ABC13" s="64"/>
      <c r="ABL13" s="64"/>
      <c r="ABQ13" s="215"/>
      <c r="ABR13" s="64"/>
      <c r="ABS13" s="64"/>
      <c r="ACB13" s="64"/>
      <c r="ACG13" s="215"/>
      <c r="ACH13" s="64"/>
      <c r="ACI13" s="64"/>
      <c r="ACR13" s="64"/>
      <c r="ACW13" s="215"/>
      <c r="ACX13" s="64"/>
      <c r="ACY13" s="64"/>
      <c r="ADH13" s="64"/>
      <c r="ADM13" s="215"/>
      <c r="ADN13" s="64"/>
      <c r="ADO13" s="64"/>
      <c r="ADX13" s="64"/>
      <c r="AEC13" s="215"/>
      <c r="AED13" s="64"/>
      <c r="AEE13" s="64"/>
      <c r="AEN13" s="64"/>
      <c r="AES13" s="215"/>
      <c r="AET13" s="64"/>
      <c r="AEU13" s="64"/>
      <c r="AFD13" s="64"/>
      <c r="AFI13" s="215"/>
      <c r="AFJ13" s="64"/>
      <c r="AFK13" s="64"/>
      <c r="AFT13" s="64"/>
      <c r="AFY13" s="215"/>
      <c r="AFZ13" s="64"/>
      <c r="AGA13" s="64"/>
      <c r="AGJ13" s="64"/>
      <c r="AGO13" s="215"/>
      <c r="AGP13" s="64"/>
      <c r="AGQ13" s="64"/>
      <c r="AGZ13" s="64"/>
      <c r="AHE13" s="215"/>
      <c r="AHF13" s="64"/>
      <c r="AHG13" s="64"/>
      <c r="AHP13" s="64"/>
      <c r="AHU13" s="215"/>
      <c r="AHV13" s="64"/>
      <c r="AHW13" s="64"/>
      <c r="AIF13" s="64"/>
      <c r="AIK13" s="215"/>
      <c r="AIL13" s="64"/>
      <c r="AIM13" s="64"/>
      <c r="AIV13" s="64"/>
      <c r="AJA13" s="215"/>
      <c r="AJB13" s="64"/>
      <c r="AJC13" s="64"/>
      <c r="AJL13" s="64"/>
      <c r="AJQ13" s="215"/>
      <c r="AJR13" s="64"/>
      <c r="AJS13" s="64"/>
      <c r="AKB13" s="64"/>
      <c r="AKG13" s="215"/>
      <c r="AKH13" s="64"/>
      <c r="AKI13" s="64"/>
      <c r="AKR13" s="64"/>
      <c r="AKW13" s="215"/>
      <c r="AKX13" s="64"/>
      <c r="AKY13" s="64"/>
      <c r="ALH13" s="64"/>
      <c r="ALM13" s="215"/>
      <c r="ALN13" s="64"/>
      <c r="ALO13" s="64"/>
      <c r="ALX13" s="64"/>
      <c r="AMC13" s="215"/>
      <c r="AMD13" s="64"/>
      <c r="AME13" s="64"/>
      <c r="AMN13" s="64"/>
      <c r="AMS13" s="215"/>
      <c r="AMT13" s="64"/>
      <c r="AMU13" s="64"/>
      <c r="AND13" s="64"/>
      <c r="ANI13" s="215"/>
      <c r="ANJ13" s="64"/>
      <c r="ANK13" s="64"/>
      <c r="ANT13" s="64"/>
      <c r="ANY13" s="215"/>
      <c r="ANZ13" s="64"/>
      <c r="AOA13" s="64"/>
      <c r="AOJ13" s="64"/>
      <c r="AOO13" s="215"/>
      <c r="AOP13" s="64"/>
      <c r="AOQ13" s="64"/>
      <c r="AOZ13" s="64"/>
      <c r="APE13" s="215"/>
      <c r="APF13" s="64"/>
      <c r="APG13" s="64"/>
      <c r="APP13" s="64"/>
      <c r="APU13" s="215"/>
      <c r="APV13" s="64"/>
      <c r="APW13" s="64"/>
      <c r="AQF13" s="64"/>
      <c r="AQK13" s="215"/>
      <c r="AQL13" s="64"/>
      <c r="AQM13" s="64"/>
      <c r="AQV13" s="64"/>
      <c r="ARA13" s="215"/>
      <c r="ARB13" s="64"/>
      <c r="ARC13" s="64"/>
      <c r="ARL13" s="64"/>
      <c r="ARQ13" s="215"/>
      <c r="ARR13" s="64"/>
      <c r="ARS13" s="64"/>
      <c r="ASB13" s="64"/>
      <c r="ASG13" s="215"/>
      <c r="ASH13" s="64"/>
      <c r="ASI13" s="64"/>
      <c r="ASR13" s="64"/>
      <c r="ASW13" s="215"/>
      <c r="ASX13" s="64"/>
      <c r="ASY13" s="64"/>
      <c r="ATH13" s="64"/>
      <c r="ATM13" s="215"/>
      <c r="ATN13" s="64"/>
      <c r="ATO13" s="64"/>
      <c r="ATX13" s="64"/>
      <c r="AUC13" s="215"/>
      <c r="AUD13" s="64"/>
      <c r="AUE13" s="64"/>
      <c r="AUN13" s="64"/>
      <c r="AUS13" s="215"/>
      <c r="AUT13" s="64"/>
      <c r="AUU13" s="64"/>
      <c r="AVD13" s="64"/>
      <c r="AVI13" s="215"/>
      <c r="AVJ13" s="64"/>
      <c r="AVK13" s="64"/>
      <c r="AVT13" s="64"/>
      <c r="AVY13" s="215"/>
      <c r="AVZ13" s="64"/>
      <c r="AWA13" s="64"/>
      <c r="AWJ13" s="64"/>
      <c r="AWO13" s="215"/>
      <c r="AWP13" s="64"/>
      <c r="AWQ13" s="64"/>
      <c r="AWZ13" s="64"/>
      <c r="AXE13" s="215"/>
      <c r="AXF13" s="64"/>
      <c r="AXG13" s="64"/>
      <c r="AXP13" s="64"/>
      <c r="AXU13" s="215"/>
      <c r="AXV13" s="64"/>
      <c r="AXW13" s="64"/>
      <c r="AYF13" s="64"/>
      <c r="AYK13" s="215"/>
      <c r="AYL13" s="64"/>
      <c r="AYM13" s="64"/>
      <c r="AYV13" s="64"/>
      <c r="AZA13" s="215"/>
      <c r="AZB13" s="64"/>
      <c r="AZC13" s="64"/>
      <c r="AZL13" s="64"/>
      <c r="AZQ13" s="215"/>
      <c r="AZR13" s="64"/>
      <c r="AZS13" s="64"/>
      <c r="BAB13" s="64"/>
      <c r="BAG13" s="215"/>
      <c r="BAH13" s="64"/>
      <c r="BAI13" s="64"/>
      <c r="BAR13" s="64"/>
      <c r="BAW13" s="215"/>
      <c r="BAX13" s="64"/>
      <c r="BAY13" s="64"/>
      <c r="BBH13" s="64"/>
      <c r="BBM13" s="215"/>
      <c r="BBN13" s="64"/>
      <c r="BBO13" s="64"/>
      <c r="BBX13" s="64"/>
      <c r="BCC13" s="215"/>
      <c r="BCD13" s="64"/>
      <c r="BCE13" s="64"/>
      <c r="BCN13" s="64"/>
      <c r="BCS13" s="215"/>
      <c r="BCT13" s="64"/>
      <c r="BCU13" s="64"/>
      <c r="BDD13" s="64"/>
      <c r="BDI13" s="215"/>
      <c r="BDJ13" s="64"/>
      <c r="BDK13" s="64"/>
      <c r="BDT13" s="64"/>
      <c r="BDY13" s="215"/>
      <c r="BDZ13" s="64"/>
      <c r="BEA13" s="64"/>
      <c r="BEJ13" s="64"/>
      <c r="BEO13" s="215"/>
      <c r="BEP13" s="64"/>
      <c r="BEQ13" s="64"/>
      <c r="BEZ13" s="64"/>
      <c r="BFE13" s="215"/>
      <c r="BFF13" s="64"/>
      <c r="BFG13" s="64"/>
      <c r="BFP13" s="64"/>
      <c r="BFU13" s="215"/>
      <c r="BFV13" s="64"/>
      <c r="BFW13" s="64"/>
      <c r="BGF13" s="64"/>
      <c r="BGK13" s="215"/>
      <c r="BGL13" s="64"/>
      <c r="BGM13" s="64"/>
      <c r="BGV13" s="64"/>
      <c r="BHA13" s="215"/>
      <c r="BHB13" s="64"/>
      <c r="BHC13" s="64"/>
      <c r="BHL13" s="64"/>
      <c r="BHQ13" s="215"/>
      <c r="BHR13" s="64"/>
      <c r="BHS13" s="64"/>
      <c r="BIB13" s="64"/>
      <c r="BIG13" s="215"/>
      <c r="BIH13" s="64"/>
      <c r="BII13" s="64"/>
      <c r="BIR13" s="64"/>
      <c r="BIW13" s="215"/>
      <c r="BIX13" s="64"/>
      <c r="BIY13" s="64"/>
      <c r="BJH13" s="64"/>
      <c r="BJM13" s="215"/>
      <c r="BJN13" s="64"/>
      <c r="BJO13" s="64"/>
      <c r="BJX13" s="64"/>
      <c r="BKC13" s="215"/>
      <c r="BKD13" s="64"/>
      <c r="BKE13" s="64"/>
      <c r="BKN13" s="64"/>
      <c r="BKS13" s="215"/>
      <c r="BKT13" s="64"/>
      <c r="BKU13" s="64"/>
      <c r="BLD13" s="64"/>
      <c r="BLI13" s="215"/>
      <c r="BLJ13" s="64"/>
      <c r="BLK13" s="64"/>
      <c r="BLT13" s="64"/>
      <c r="BLY13" s="215"/>
      <c r="BLZ13" s="64"/>
      <c r="BMA13" s="64"/>
      <c r="BMJ13" s="64"/>
      <c r="BMO13" s="215"/>
      <c r="BMP13" s="64"/>
      <c r="BMQ13" s="64"/>
      <c r="BMZ13" s="64"/>
      <c r="BNE13" s="215"/>
      <c r="BNF13" s="64"/>
      <c r="BNG13" s="64"/>
      <c r="BNP13" s="64"/>
      <c r="BNU13" s="215"/>
      <c r="BNV13" s="64"/>
      <c r="BNW13" s="64"/>
      <c r="BOF13" s="64"/>
      <c r="BOK13" s="215"/>
      <c r="BOL13" s="64"/>
      <c r="BOM13" s="64"/>
      <c r="BOV13" s="64"/>
      <c r="BPA13" s="215"/>
      <c r="BPB13" s="64"/>
      <c r="BPC13" s="64"/>
      <c r="BPL13" s="64"/>
      <c r="BPQ13" s="215"/>
      <c r="BPR13" s="64"/>
      <c r="BPS13" s="64"/>
      <c r="BQB13" s="64"/>
      <c r="BQG13" s="215"/>
      <c r="BQH13" s="64"/>
      <c r="BQI13" s="64"/>
      <c r="BQR13" s="64"/>
      <c r="BQW13" s="215"/>
      <c r="BQX13" s="64"/>
      <c r="BQY13" s="64"/>
      <c r="BRH13" s="64"/>
      <c r="BRM13" s="215"/>
      <c r="BRN13" s="64"/>
      <c r="BRO13" s="64"/>
      <c r="BRX13" s="64"/>
      <c r="BSC13" s="215"/>
      <c r="BSD13" s="64"/>
      <c r="BSE13" s="64"/>
      <c r="BSN13" s="64"/>
      <c r="BSS13" s="215"/>
      <c r="BST13" s="64"/>
      <c r="BSU13" s="64"/>
      <c r="BTD13" s="64"/>
      <c r="BTI13" s="215"/>
      <c r="BTJ13" s="64"/>
      <c r="BTK13" s="64"/>
      <c r="BTT13" s="64"/>
      <c r="BTY13" s="215"/>
      <c r="BTZ13" s="64"/>
      <c r="BUA13" s="64"/>
      <c r="BUJ13" s="64"/>
      <c r="BUO13" s="215"/>
      <c r="BUP13" s="64"/>
      <c r="BUQ13" s="64"/>
      <c r="BUZ13" s="64"/>
      <c r="BVE13" s="215"/>
      <c r="BVF13" s="64"/>
      <c r="BVG13" s="64"/>
      <c r="BVP13" s="64"/>
      <c r="BVU13" s="215"/>
      <c r="BVV13" s="64"/>
      <c r="BVW13" s="64"/>
      <c r="BWF13" s="64"/>
      <c r="BWK13" s="215"/>
      <c r="BWL13" s="64"/>
      <c r="BWM13" s="64"/>
      <c r="BWV13" s="64"/>
      <c r="BXA13" s="215"/>
      <c r="BXB13" s="64"/>
      <c r="BXC13" s="64"/>
      <c r="BXL13" s="64"/>
      <c r="BXQ13" s="215"/>
      <c r="BXR13" s="64"/>
      <c r="BXS13" s="64"/>
      <c r="BYB13" s="64"/>
      <c r="BYG13" s="215"/>
      <c r="BYH13" s="64"/>
      <c r="BYI13" s="64"/>
      <c r="BYR13" s="64"/>
      <c r="BYW13" s="215"/>
      <c r="BYX13" s="64"/>
      <c r="BYY13" s="64"/>
      <c r="BZH13" s="64"/>
      <c r="BZM13" s="215"/>
      <c r="BZN13" s="64"/>
      <c r="BZO13" s="64"/>
      <c r="BZX13" s="64"/>
      <c r="CAC13" s="215"/>
      <c r="CAD13" s="64"/>
      <c r="CAE13" s="64"/>
      <c r="CAN13" s="64"/>
      <c r="CAS13" s="215"/>
      <c r="CAT13" s="64"/>
      <c r="CAU13" s="64"/>
      <c r="CBD13" s="64"/>
      <c r="CBI13" s="215"/>
      <c r="CBJ13" s="64"/>
      <c r="CBK13" s="64"/>
      <c r="CBT13" s="64"/>
      <c r="CBY13" s="215"/>
      <c r="CBZ13" s="64"/>
      <c r="CCA13" s="64"/>
      <c r="CCJ13" s="64"/>
      <c r="CCO13" s="215"/>
      <c r="CCP13" s="64"/>
      <c r="CCQ13" s="64"/>
      <c r="CCZ13" s="64"/>
      <c r="CDE13" s="215"/>
      <c r="CDF13" s="64"/>
      <c r="CDG13" s="64"/>
      <c r="CDP13" s="64"/>
      <c r="CDU13" s="215"/>
      <c r="CDV13" s="64"/>
      <c r="CDW13" s="64"/>
      <c r="CEF13" s="64"/>
      <c r="CEK13" s="215"/>
      <c r="CEL13" s="64"/>
      <c r="CEM13" s="64"/>
      <c r="CEV13" s="64"/>
      <c r="CFA13" s="215"/>
      <c r="CFB13" s="64"/>
      <c r="CFC13" s="64"/>
      <c r="CFL13" s="64"/>
      <c r="CFQ13" s="215"/>
      <c r="CFR13" s="64"/>
      <c r="CFS13" s="64"/>
      <c r="CGB13" s="64"/>
      <c r="CGG13" s="215"/>
      <c r="CGH13" s="64"/>
      <c r="CGI13" s="64"/>
      <c r="CGR13" s="64"/>
      <c r="CGW13" s="215"/>
      <c r="CGX13" s="64"/>
      <c r="CGY13" s="64"/>
      <c r="CHH13" s="64"/>
      <c r="CHM13" s="215"/>
      <c r="CHN13" s="64"/>
      <c r="CHO13" s="64"/>
      <c r="CHX13" s="64"/>
      <c r="CIC13" s="215"/>
      <c r="CID13" s="64"/>
      <c r="CIE13" s="64"/>
      <c r="CIN13" s="64"/>
      <c r="CIS13" s="215"/>
      <c r="CIT13" s="64"/>
      <c r="CIU13" s="64"/>
      <c r="CJD13" s="64"/>
      <c r="CJI13" s="215"/>
      <c r="CJJ13" s="64"/>
      <c r="CJK13" s="64"/>
      <c r="CJT13" s="64"/>
      <c r="CJY13" s="215"/>
      <c r="CJZ13" s="64"/>
      <c r="CKA13" s="64"/>
      <c r="CKJ13" s="64"/>
      <c r="CKO13" s="215"/>
      <c r="CKP13" s="64"/>
      <c r="CKQ13" s="64"/>
      <c r="CKZ13" s="64"/>
      <c r="CLE13" s="215"/>
      <c r="CLF13" s="64"/>
      <c r="CLG13" s="64"/>
      <c r="CLP13" s="64"/>
      <c r="CLU13" s="215"/>
      <c r="CLV13" s="64"/>
      <c r="CLW13" s="64"/>
      <c r="CMF13" s="64"/>
      <c r="CMK13" s="215"/>
      <c r="CML13" s="64"/>
      <c r="CMM13" s="64"/>
      <c r="CMV13" s="64"/>
      <c r="CNA13" s="215"/>
      <c r="CNB13" s="64"/>
      <c r="CNC13" s="64"/>
      <c r="CNL13" s="64"/>
      <c r="CNQ13" s="215"/>
      <c r="CNR13" s="64"/>
      <c r="CNS13" s="64"/>
      <c r="COB13" s="64"/>
      <c r="COG13" s="215"/>
      <c r="COH13" s="64"/>
      <c r="COI13" s="64"/>
      <c r="COR13" s="64"/>
      <c r="COW13" s="215"/>
      <c r="COX13" s="64"/>
      <c r="COY13" s="64"/>
      <c r="CPH13" s="64"/>
      <c r="CPM13" s="215"/>
      <c r="CPN13" s="64"/>
      <c r="CPO13" s="64"/>
      <c r="CPX13" s="64"/>
      <c r="CQC13" s="215"/>
      <c r="CQD13" s="64"/>
      <c r="CQE13" s="64"/>
      <c r="CQN13" s="64"/>
      <c r="CQS13" s="215"/>
      <c r="CQT13" s="64"/>
      <c r="CQU13" s="64"/>
      <c r="CRD13" s="64"/>
      <c r="CRI13" s="215"/>
      <c r="CRJ13" s="64"/>
      <c r="CRK13" s="64"/>
      <c r="CRT13" s="64"/>
      <c r="CRY13" s="215"/>
      <c r="CRZ13" s="64"/>
      <c r="CSA13" s="64"/>
      <c r="CSJ13" s="64"/>
      <c r="CSO13" s="215"/>
      <c r="CSP13" s="64"/>
      <c r="CSQ13" s="64"/>
      <c r="CSZ13" s="64"/>
      <c r="CTE13" s="215"/>
      <c r="CTF13" s="64"/>
      <c r="CTG13" s="64"/>
      <c r="CTP13" s="64"/>
      <c r="CTU13" s="215"/>
      <c r="CTV13" s="64"/>
      <c r="CTW13" s="64"/>
      <c r="CUF13" s="64"/>
      <c r="CUK13" s="215"/>
      <c r="CUL13" s="64"/>
      <c r="CUM13" s="64"/>
      <c r="CUV13" s="64"/>
      <c r="CVA13" s="215"/>
      <c r="CVB13" s="64"/>
      <c r="CVC13" s="64"/>
      <c r="CVL13" s="64"/>
      <c r="CVQ13" s="215"/>
      <c r="CVR13" s="64"/>
      <c r="CVS13" s="64"/>
      <c r="CWB13" s="64"/>
      <c r="CWG13" s="215"/>
      <c r="CWH13" s="64"/>
      <c r="CWI13" s="64"/>
      <c r="CWR13" s="64"/>
      <c r="CWW13" s="215"/>
      <c r="CWX13" s="64"/>
      <c r="CWY13" s="64"/>
      <c r="CXH13" s="64"/>
      <c r="CXM13" s="215"/>
      <c r="CXN13" s="64"/>
      <c r="CXO13" s="64"/>
      <c r="CXX13" s="64"/>
      <c r="CYC13" s="215"/>
      <c r="CYD13" s="64"/>
      <c r="CYE13" s="64"/>
      <c r="CYN13" s="64"/>
      <c r="CYS13" s="215"/>
      <c r="CYT13" s="64"/>
      <c r="CYU13" s="64"/>
      <c r="CZD13" s="64"/>
      <c r="CZI13" s="215"/>
      <c r="CZJ13" s="64"/>
      <c r="CZK13" s="64"/>
      <c r="CZT13" s="64"/>
      <c r="CZY13" s="215"/>
      <c r="CZZ13" s="64"/>
      <c r="DAA13" s="64"/>
      <c r="DAJ13" s="64"/>
      <c r="DAO13" s="215"/>
      <c r="DAP13" s="64"/>
      <c r="DAQ13" s="64"/>
      <c r="DAZ13" s="64"/>
      <c r="DBE13" s="215"/>
      <c r="DBF13" s="64"/>
      <c r="DBG13" s="64"/>
      <c r="DBP13" s="64"/>
      <c r="DBU13" s="215"/>
      <c r="DBV13" s="64"/>
      <c r="DBW13" s="64"/>
      <c r="DCF13" s="64"/>
      <c r="DCK13" s="215"/>
      <c r="DCL13" s="64"/>
      <c r="DCM13" s="64"/>
      <c r="DCV13" s="64"/>
      <c r="DDA13" s="215"/>
      <c r="DDB13" s="64"/>
      <c r="DDC13" s="64"/>
      <c r="DDL13" s="64"/>
      <c r="DDQ13" s="215"/>
      <c r="DDR13" s="64"/>
      <c r="DDS13" s="64"/>
      <c r="DEB13" s="64"/>
      <c r="DEG13" s="215"/>
      <c r="DEH13" s="64"/>
      <c r="DEI13" s="64"/>
      <c r="DER13" s="64"/>
      <c r="DEW13" s="215"/>
      <c r="DEX13" s="64"/>
      <c r="DEY13" s="64"/>
      <c r="DFH13" s="64"/>
      <c r="DFM13" s="215"/>
      <c r="DFN13" s="64"/>
      <c r="DFO13" s="64"/>
      <c r="DFX13" s="64"/>
      <c r="DGC13" s="215"/>
      <c r="DGD13" s="64"/>
      <c r="DGE13" s="64"/>
      <c r="DGN13" s="64"/>
      <c r="DGS13" s="215"/>
      <c r="DGT13" s="64"/>
      <c r="DGU13" s="64"/>
      <c r="DHD13" s="64"/>
      <c r="DHI13" s="215"/>
      <c r="DHJ13" s="64"/>
      <c r="DHK13" s="64"/>
      <c r="DHT13" s="64"/>
      <c r="DHY13" s="215"/>
      <c r="DHZ13" s="64"/>
      <c r="DIA13" s="64"/>
      <c r="DIJ13" s="64"/>
      <c r="DIO13" s="215"/>
      <c r="DIP13" s="64"/>
      <c r="DIQ13" s="64"/>
      <c r="DIZ13" s="64"/>
      <c r="DJE13" s="215"/>
      <c r="DJF13" s="64"/>
      <c r="DJG13" s="64"/>
      <c r="DJP13" s="64"/>
      <c r="DJU13" s="215"/>
      <c r="DJV13" s="64"/>
      <c r="DJW13" s="64"/>
      <c r="DKF13" s="64"/>
      <c r="DKK13" s="215"/>
      <c r="DKL13" s="64"/>
      <c r="DKM13" s="64"/>
      <c r="DKV13" s="64"/>
      <c r="DLA13" s="215"/>
      <c r="DLB13" s="64"/>
      <c r="DLC13" s="64"/>
      <c r="DLL13" s="64"/>
      <c r="DLQ13" s="215"/>
      <c r="DLR13" s="64"/>
      <c r="DLS13" s="64"/>
      <c r="DMB13" s="64"/>
      <c r="DMG13" s="215"/>
      <c r="DMH13" s="64"/>
      <c r="DMI13" s="64"/>
      <c r="DMR13" s="64"/>
      <c r="DMW13" s="215"/>
      <c r="DMX13" s="64"/>
      <c r="DMY13" s="64"/>
      <c r="DNH13" s="64"/>
      <c r="DNM13" s="215"/>
      <c r="DNN13" s="64"/>
      <c r="DNO13" s="64"/>
      <c r="DNX13" s="64"/>
      <c r="DOC13" s="215"/>
      <c r="DOD13" s="64"/>
      <c r="DOE13" s="64"/>
      <c r="DON13" s="64"/>
      <c r="DOS13" s="215"/>
      <c r="DOT13" s="64"/>
      <c r="DOU13" s="64"/>
      <c r="DPD13" s="64"/>
      <c r="DPI13" s="215"/>
      <c r="DPJ13" s="64"/>
      <c r="DPK13" s="64"/>
      <c r="DPT13" s="64"/>
      <c r="DPY13" s="215"/>
      <c r="DPZ13" s="64"/>
      <c r="DQA13" s="64"/>
      <c r="DQJ13" s="64"/>
      <c r="DQO13" s="215"/>
      <c r="DQP13" s="64"/>
      <c r="DQQ13" s="64"/>
      <c r="DQZ13" s="64"/>
      <c r="DRE13" s="215"/>
      <c r="DRF13" s="64"/>
      <c r="DRG13" s="64"/>
      <c r="DRP13" s="64"/>
      <c r="DRU13" s="215"/>
      <c r="DRV13" s="64"/>
      <c r="DRW13" s="64"/>
      <c r="DSF13" s="64"/>
      <c r="DSK13" s="215"/>
      <c r="DSL13" s="64"/>
      <c r="DSM13" s="64"/>
      <c r="DSV13" s="64"/>
      <c r="DTA13" s="215"/>
      <c r="DTB13" s="64"/>
      <c r="DTC13" s="64"/>
      <c r="DTL13" s="64"/>
      <c r="DTQ13" s="215"/>
      <c r="DTR13" s="64"/>
      <c r="DTS13" s="64"/>
      <c r="DUB13" s="64"/>
      <c r="DUG13" s="215"/>
      <c r="DUH13" s="64"/>
      <c r="DUI13" s="64"/>
      <c r="DUR13" s="64"/>
      <c r="DUW13" s="215"/>
      <c r="DUX13" s="64"/>
      <c r="DUY13" s="64"/>
      <c r="DVH13" s="64"/>
      <c r="DVM13" s="215"/>
      <c r="DVN13" s="64"/>
      <c r="DVO13" s="64"/>
      <c r="DVX13" s="64"/>
      <c r="DWC13" s="215"/>
      <c r="DWD13" s="64"/>
      <c r="DWE13" s="64"/>
      <c r="DWN13" s="64"/>
      <c r="DWS13" s="215"/>
      <c r="DWT13" s="64"/>
      <c r="DWU13" s="64"/>
      <c r="DXD13" s="64"/>
      <c r="DXI13" s="215"/>
      <c r="DXJ13" s="64"/>
      <c r="DXK13" s="64"/>
      <c r="DXT13" s="64"/>
      <c r="DXY13" s="215"/>
      <c r="DXZ13" s="64"/>
      <c r="DYA13" s="64"/>
      <c r="DYJ13" s="64"/>
      <c r="DYO13" s="215"/>
      <c r="DYP13" s="64"/>
      <c r="DYQ13" s="64"/>
      <c r="DYZ13" s="64"/>
      <c r="DZE13" s="215"/>
      <c r="DZF13" s="64"/>
      <c r="DZG13" s="64"/>
      <c r="DZP13" s="64"/>
      <c r="DZU13" s="215"/>
      <c r="DZV13" s="64"/>
      <c r="DZW13" s="64"/>
      <c r="EAF13" s="64"/>
      <c r="EAK13" s="215"/>
      <c r="EAL13" s="64"/>
      <c r="EAM13" s="64"/>
      <c r="EAV13" s="64"/>
      <c r="EBA13" s="215"/>
      <c r="EBB13" s="64"/>
      <c r="EBC13" s="64"/>
      <c r="EBL13" s="64"/>
      <c r="EBQ13" s="215"/>
      <c r="EBR13" s="64"/>
      <c r="EBS13" s="64"/>
      <c r="ECB13" s="64"/>
      <c r="ECG13" s="215"/>
      <c r="ECH13" s="64"/>
      <c r="ECI13" s="64"/>
      <c r="ECR13" s="64"/>
      <c r="ECW13" s="215"/>
      <c r="ECX13" s="64"/>
      <c r="ECY13" s="64"/>
      <c r="EDH13" s="64"/>
      <c r="EDM13" s="215"/>
      <c r="EDN13" s="64"/>
      <c r="EDO13" s="64"/>
      <c r="EDX13" s="64"/>
      <c r="EEC13" s="215"/>
      <c r="EED13" s="64"/>
      <c r="EEE13" s="64"/>
      <c r="EEN13" s="64"/>
      <c r="EES13" s="215"/>
      <c r="EET13" s="64"/>
      <c r="EEU13" s="64"/>
      <c r="EFD13" s="64"/>
      <c r="EFI13" s="215"/>
      <c r="EFJ13" s="64"/>
      <c r="EFK13" s="64"/>
      <c r="EFT13" s="64"/>
      <c r="EFY13" s="215"/>
      <c r="EFZ13" s="64"/>
      <c r="EGA13" s="64"/>
      <c r="EGJ13" s="64"/>
      <c r="EGO13" s="215"/>
      <c r="EGP13" s="64"/>
      <c r="EGQ13" s="64"/>
      <c r="EGZ13" s="64"/>
      <c r="EHE13" s="215"/>
      <c r="EHF13" s="64"/>
      <c r="EHG13" s="64"/>
      <c r="EHP13" s="64"/>
      <c r="EHU13" s="215"/>
      <c r="EHV13" s="64"/>
      <c r="EHW13" s="64"/>
      <c r="EIF13" s="64"/>
      <c r="EIK13" s="215"/>
      <c r="EIL13" s="64"/>
      <c r="EIM13" s="64"/>
      <c r="EIV13" s="64"/>
      <c r="EJA13" s="215"/>
      <c r="EJB13" s="64"/>
      <c r="EJC13" s="64"/>
      <c r="EJL13" s="64"/>
      <c r="EJQ13" s="215"/>
      <c r="EJR13" s="64"/>
      <c r="EJS13" s="64"/>
      <c r="EKB13" s="64"/>
      <c r="EKG13" s="215"/>
      <c r="EKH13" s="64"/>
      <c r="EKI13" s="64"/>
      <c r="EKR13" s="64"/>
      <c r="EKW13" s="215"/>
      <c r="EKX13" s="64"/>
      <c r="EKY13" s="64"/>
      <c r="ELH13" s="64"/>
      <c r="ELM13" s="215"/>
      <c r="ELN13" s="64"/>
      <c r="ELO13" s="64"/>
      <c r="ELX13" s="64"/>
      <c r="EMC13" s="215"/>
      <c r="EMD13" s="64"/>
      <c r="EME13" s="64"/>
      <c r="EMN13" s="64"/>
      <c r="EMS13" s="215"/>
      <c r="EMT13" s="64"/>
      <c r="EMU13" s="64"/>
      <c r="END13" s="64"/>
      <c r="ENI13" s="215"/>
      <c r="ENJ13" s="64"/>
      <c r="ENK13" s="64"/>
      <c r="ENT13" s="64"/>
      <c r="ENY13" s="215"/>
      <c r="ENZ13" s="64"/>
      <c r="EOA13" s="64"/>
      <c r="EOJ13" s="64"/>
      <c r="EOO13" s="215"/>
      <c r="EOP13" s="64"/>
      <c r="EOQ13" s="64"/>
      <c r="EOZ13" s="64"/>
      <c r="EPE13" s="215"/>
      <c r="EPF13" s="64"/>
      <c r="EPG13" s="64"/>
      <c r="EPP13" s="64"/>
      <c r="EPU13" s="215"/>
      <c r="EPV13" s="64"/>
      <c r="EPW13" s="64"/>
      <c r="EQF13" s="64"/>
      <c r="EQK13" s="215"/>
      <c r="EQL13" s="64"/>
      <c r="EQM13" s="64"/>
      <c r="EQV13" s="64"/>
      <c r="ERA13" s="215"/>
      <c r="ERB13" s="64"/>
      <c r="ERC13" s="64"/>
      <c r="ERL13" s="64"/>
      <c r="ERQ13" s="215"/>
      <c r="ERR13" s="64"/>
      <c r="ERS13" s="64"/>
      <c r="ESB13" s="64"/>
      <c r="ESG13" s="215"/>
      <c r="ESH13" s="64"/>
      <c r="ESI13" s="64"/>
      <c r="ESR13" s="64"/>
      <c r="ESW13" s="215"/>
      <c r="ESX13" s="64"/>
      <c r="ESY13" s="64"/>
      <c r="ETH13" s="64"/>
      <c r="ETM13" s="215"/>
      <c r="ETN13" s="64"/>
      <c r="ETO13" s="64"/>
      <c r="ETX13" s="64"/>
      <c r="EUC13" s="215"/>
      <c r="EUD13" s="64"/>
      <c r="EUE13" s="64"/>
      <c r="EUN13" s="64"/>
      <c r="EUS13" s="215"/>
      <c r="EUT13" s="64"/>
      <c r="EUU13" s="64"/>
      <c r="EVD13" s="64"/>
      <c r="EVI13" s="215"/>
      <c r="EVJ13" s="64"/>
      <c r="EVK13" s="64"/>
      <c r="EVT13" s="64"/>
      <c r="EVY13" s="215"/>
      <c r="EVZ13" s="64"/>
      <c r="EWA13" s="64"/>
      <c r="EWJ13" s="64"/>
      <c r="EWO13" s="215"/>
      <c r="EWP13" s="64"/>
      <c r="EWQ13" s="64"/>
      <c r="EWZ13" s="64"/>
      <c r="EXE13" s="215"/>
      <c r="EXF13" s="64"/>
      <c r="EXG13" s="64"/>
      <c r="EXP13" s="64"/>
      <c r="EXU13" s="215"/>
      <c r="EXV13" s="64"/>
      <c r="EXW13" s="64"/>
      <c r="EYF13" s="64"/>
      <c r="EYK13" s="215"/>
      <c r="EYL13" s="64"/>
      <c r="EYM13" s="64"/>
      <c r="EYV13" s="64"/>
      <c r="EZA13" s="215"/>
      <c r="EZB13" s="64"/>
      <c r="EZC13" s="64"/>
      <c r="EZL13" s="64"/>
      <c r="EZQ13" s="215"/>
      <c r="EZR13" s="64"/>
      <c r="EZS13" s="64"/>
      <c r="FAB13" s="64"/>
      <c r="FAG13" s="215"/>
      <c r="FAH13" s="64"/>
      <c r="FAI13" s="64"/>
      <c r="FAR13" s="64"/>
      <c r="FAW13" s="215"/>
      <c r="FAX13" s="64"/>
      <c r="FAY13" s="64"/>
      <c r="FBH13" s="64"/>
      <c r="FBM13" s="215"/>
      <c r="FBN13" s="64"/>
      <c r="FBO13" s="64"/>
      <c r="FBX13" s="64"/>
      <c r="FCC13" s="215"/>
      <c r="FCD13" s="64"/>
      <c r="FCE13" s="64"/>
      <c r="FCN13" s="64"/>
      <c r="FCS13" s="215"/>
      <c r="FCT13" s="64"/>
      <c r="FCU13" s="64"/>
      <c r="FDD13" s="64"/>
      <c r="FDI13" s="215"/>
      <c r="FDJ13" s="64"/>
      <c r="FDK13" s="64"/>
      <c r="FDT13" s="64"/>
      <c r="FDY13" s="215"/>
      <c r="FDZ13" s="64"/>
      <c r="FEA13" s="64"/>
      <c r="FEJ13" s="64"/>
      <c r="FEO13" s="215"/>
      <c r="FEP13" s="64"/>
      <c r="FEQ13" s="64"/>
      <c r="FEZ13" s="64"/>
      <c r="FFE13" s="215"/>
      <c r="FFF13" s="64"/>
      <c r="FFG13" s="64"/>
      <c r="FFP13" s="64"/>
      <c r="FFU13" s="215"/>
      <c r="FFV13" s="64"/>
      <c r="FFW13" s="64"/>
      <c r="FGF13" s="64"/>
      <c r="FGK13" s="215"/>
      <c r="FGL13" s="64"/>
      <c r="FGM13" s="64"/>
      <c r="FGV13" s="64"/>
      <c r="FHA13" s="215"/>
      <c r="FHB13" s="64"/>
      <c r="FHC13" s="64"/>
      <c r="FHL13" s="64"/>
      <c r="FHQ13" s="215"/>
      <c r="FHR13" s="64"/>
      <c r="FHS13" s="64"/>
      <c r="FIB13" s="64"/>
      <c r="FIG13" s="215"/>
      <c r="FIH13" s="64"/>
      <c r="FII13" s="64"/>
      <c r="FIR13" s="64"/>
      <c r="FIW13" s="215"/>
      <c r="FIX13" s="64"/>
      <c r="FIY13" s="64"/>
      <c r="FJH13" s="64"/>
      <c r="FJM13" s="215"/>
      <c r="FJN13" s="64"/>
      <c r="FJO13" s="64"/>
      <c r="FJX13" s="64"/>
      <c r="FKC13" s="215"/>
      <c r="FKD13" s="64"/>
      <c r="FKE13" s="64"/>
      <c r="FKN13" s="64"/>
      <c r="FKS13" s="215"/>
      <c r="FKT13" s="64"/>
      <c r="FKU13" s="64"/>
      <c r="FLD13" s="64"/>
      <c r="FLI13" s="215"/>
      <c r="FLJ13" s="64"/>
      <c r="FLK13" s="64"/>
      <c r="FLT13" s="64"/>
      <c r="FLY13" s="215"/>
      <c r="FLZ13" s="64"/>
      <c r="FMA13" s="64"/>
      <c r="FMJ13" s="64"/>
      <c r="FMO13" s="215"/>
      <c r="FMP13" s="64"/>
      <c r="FMQ13" s="64"/>
      <c r="FMZ13" s="64"/>
      <c r="FNE13" s="215"/>
      <c r="FNF13" s="64"/>
      <c r="FNG13" s="64"/>
      <c r="FNP13" s="64"/>
      <c r="FNU13" s="215"/>
      <c r="FNV13" s="64"/>
      <c r="FNW13" s="64"/>
      <c r="FOF13" s="64"/>
      <c r="FOK13" s="215"/>
      <c r="FOL13" s="64"/>
      <c r="FOM13" s="64"/>
      <c r="FOV13" s="64"/>
      <c r="FPA13" s="215"/>
      <c r="FPB13" s="64"/>
      <c r="FPC13" s="64"/>
      <c r="FPL13" s="64"/>
      <c r="FPQ13" s="215"/>
      <c r="FPR13" s="64"/>
      <c r="FPS13" s="64"/>
      <c r="FQB13" s="64"/>
      <c r="FQG13" s="215"/>
      <c r="FQH13" s="64"/>
      <c r="FQI13" s="64"/>
      <c r="FQR13" s="64"/>
      <c r="FQW13" s="215"/>
      <c r="FQX13" s="64"/>
      <c r="FQY13" s="64"/>
      <c r="FRH13" s="64"/>
      <c r="FRM13" s="215"/>
      <c r="FRN13" s="64"/>
      <c r="FRO13" s="64"/>
      <c r="FRX13" s="64"/>
      <c r="FSC13" s="215"/>
      <c r="FSD13" s="64"/>
      <c r="FSE13" s="64"/>
      <c r="FSN13" s="64"/>
      <c r="FSS13" s="215"/>
      <c r="FST13" s="64"/>
      <c r="FSU13" s="64"/>
      <c r="FTD13" s="64"/>
      <c r="FTI13" s="215"/>
      <c r="FTJ13" s="64"/>
      <c r="FTK13" s="64"/>
      <c r="FTT13" s="64"/>
      <c r="FTY13" s="215"/>
      <c r="FTZ13" s="64"/>
      <c r="FUA13" s="64"/>
      <c r="FUJ13" s="64"/>
      <c r="FUO13" s="215"/>
      <c r="FUP13" s="64"/>
      <c r="FUQ13" s="64"/>
      <c r="FUZ13" s="64"/>
      <c r="FVE13" s="215"/>
      <c r="FVF13" s="64"/>
      <c r="FVG13" s="64"/>
      <c r="FVP13" s="64"/>
      <c r="FVU13" s="215"/>
      <c r="FVV13" s="64"/>
      <c r="FVW13" s="64"/>
      <c r="FWF13" s="64"/>
      <c r="FWK13" s="215"/>
      <c r="FWL13" s="64"/>
      <c r="FWM13" s="64"/>
      <c r="FWV13" s="64"/>
      <c r="FXA13" s="215"/>
      <c r="FXB13" s="64"/>
      <c r="FXC13" s="64"/>
      <c r="FXL13" s="64"/>
      <c r="FXQ13" s="215"/>
      <c r="FXR13" s="64"/>
      <c r="FXS13" s="64"/>
      <c r="FYB13" s="64"/>
      <c r="FYG13" s="215"/>
      <c r="FYH13" s="64"/>
      <c r="FYI13" s="64"/>
      <c r="FYR13" s="64"/>
      <c r="FYW13" s="215"/>
      <c r="FYX13" s="64"/>
      <c r="FYY13" s="64"/>
      <c r="FZH13" s="64"/>
      <c r="FZM13" s="215"/>
      <c r="FZN13" s="64"/>
      <c r="FZO13" s="64"/>
      <c r="FZX13" s="64"/>
      <c r="GAC13" s="215"/>
      <c r="GAD13" s="64"/>
      <c r="GAE13" s="64"/>
      <c r="GAN13" s="64"/>
      <c r="GAS13" s="215"/>
      <c r="GAT13" s="64"/>
      <c r="GAU13" s="64"/>
      <c r="GBD13" s="64"/>
      <c r="GBI13" s="215"/>
      <c r="GBJ13" s="64"/>
      <c r="GBK13" s="64"/>
      <c r="GBT13" s="64"/>
      <c r="GBY13" s="215"/>
      <c r="GBZ13" s="64"/>
      <c r="GCA13" s="64"/>
      <c r="GCJ13" s="64"/>
      <c r="GCO13" s="215"/>
      <c r="GCP13" s="64"/>
      <c r="GCQ13" s="64"/>
      <c r="GCZ13" s="64"/>
      <c r="GDE13" s="215"/>
      <c r="GDF13" s="64"/>
      <c r="GDG13" s="64"/>
      <c r="GDP13" s="64"/>
      <c r="GDU13" s="215"/>
      <c r="GDV13" s="64"/>
      <c r="GDW13" s="64"/>
      <c r="GEF13" s="64"/>
      <c r="GEK13" s="215"/>
      <c r="GEL13" s="64"/>
      <c r="GEM13" s="64"/>
      <c r="GEV13" s="64"/>
      <c r="GFA13" s="215"/>
      <c r="GFB13" s="64"/>
      <c r="GFC13" s="64"/>
      <c r="GFL13" s="64"/>
      <c r="GFQ13" s="215"/>
      <c r="GFR13" s="64"/>
      <c r="GFS13" s="64"/>
      <c r="GGB13" s="64"/>
      <c r="GGG13" s="215"/>
      <c r="GGH13" s="64"/>
      <c r="GGI13" s="64"/>
      <c r="GGR13" s="64"/>
      <c r="GGW13" s="215"/>
      <c r="GGX13" s="64"/>
      <c r="GGY13" s="64"/>
      <c r="GHH13" s="64"/>
      <c r="GHM13" s="215"/>
      <c r="GHN13" s="64"/>
      <c r="GHO13" s="64"/>
      <c r="GHX13" s="64"/>
      <c r="GIC13" s="215"/>
      <c r="GID13" s="64"/>
      <c r="GIE13" s="64"/>
      <c r="GIN13" s="64"/>
      <c r="GIS13" s="215"/>
      <c r="GIT13" s="64"/>
      <c r="GIU13" s="64"/>
      <c r="GJD13" s="64"/>
      <c r="GJI13" s="215"/>
      <c r="GJJ13" s="64"/>
      <c r="GJK13" s="64"/>
      <c r="GJT13" s="64"/>
      <c r="GJY13" s="215"/>
      <c r="GJZ13" s="64"/>
      <c r="GKA13" s="64"/>
      <c r="GKJ13" s="64"/>
      <c r="GKO13" s="215"/>
      <c r="GKP13" s="64"/>
      <c r="GKQ13" s="64"/>
      <c r="GKZ13" s="64"/>
      <c r="GLE13" s="215"/>
      <c r="GLF13" s="64"/>
      <c r="GLG13" s="64"/>
      <c r="GLP13" s="64"/>
      <c r="GLU13" s="215"/>
      <c r="GLV13" s="64"/>
      <c r="GLW13" s="64"/>
      <c r="GMF13" s="64"/>
      <c r="GMK13" s="215"/>
      <c r="GML13" s="64"/>
      <c r="GMM13" s="64"/>
      <c r="GMV13" s="64"/>
      <c r="GNA13" s="215"/>
      <c r="GNB13" s="64"/>
      <c r="GNC13" s="64"/>
      <c r="GNL13" s="64"/>
      <c r="GNQ13" s="215"/>
      <c r="GNR13" s="64"/>
      <c r="GNS13" s="64"/>
      <c r="GOB13" s="64"/>
      <c r="GOG13" s="215"/>
      <c r="GOH13" s="64"/>
      <c r="GOI13" s="64"/>
      <c r="GOR13" s="64"/>
      <c r="GOW13" s="215"/>
      <c r="GOX13" s="64"/>
      <c r="GOY13" s="64"/>
      <c r="GPH13" s="64"/>
      <c r="GPM13" s="215"/>
      <c r="GPN13" s="64"/>
      <c r="GPO13" s="64"/>
      <c r="GPX13" s="64"/>
      <c r="GQC13" s="215"/>
      <c r="GQD13" s="64"/>
      <c r="GQE13" s="64"/>
      <c r="GQN13" s="64"/>
      <c r="GQS13" s="215"/>
      <c r="GQT13" s="64"/>
      <c r="GQU13" s="64"/>
      <c r="GRD13" s="64"/>
      <c r="GRI13" s="215"/>
      <c r="GRJ13" s="64"/>
      <c r="GRK13" s="64"/>
      <c r="GRT13" s="64"/>
      <c r="GRY13" s="215"/>
      <c r="GRZ13" s="64"/>
      <c r="GSA13" s="64"/>
      <c r="GSJ13" s="64"/>
      <c r="GSO13" s="215"/>
      <c r="GSP13" s="64"/>
      <c r="GSQ13" s="64"/>
      <c r="GSZ13" s="64"/>
      <c r="GTE13" s="215"/>
      <c r="GTF13" s="64"/>
      <c r="GTG13" s="64"/>
      <c r="GTP13" s="64"/>
      <c r="GTU13" s="215"/>
      <c r="GTV13" s="64"/>
      <c r="GTW13" s="64"/>
      <c r="GUF13" s="64"/>
      <c r="GUK13" s="215"/>
      <c r="GUL13" s="64"/>
      <c r="GUM13" s="64"/>
      <c r="GUV13" s="64"/>
      <c r="GVA13" s="215"/>
      <c r="GVB13" s="64"/>
      <c r="GVC13" s="64"/>
      <c r="GVL13" s="64"/>
      <c r="GVQ13" s="215"/>
      <c r="GVR13" s="64"/>
      <c r="GVS13" s="64"/>
      <c r="GWB13" s="64"/>
      <c r="GWG13" s="215"/>
      <c r="GWH13" s="64"/>
      <c r="GWI13" s="64"/>
      <c r="GWR13" s="64"/>
      <c r="GWW13" s="215"/>
      <c r="GWX13" s="64"/>
      <c r="GWY13" s="64"/>
      <c r="GXH13" s="64"/>
      <c r="GXM13" s="215"/>
      <c r="GXN13" s="64"/>
      <c r="GXO13" s="64"/>
      <c r="GXX13" s="64"/>
      <c r="GYC13" s="215"/>
      <c r="GYD13" s="64"/>
      <c r="GYE13" s="64"/>
      <c r="GYN13" s="64"/>
      <c r="GYS13" s="215"/>
      <c r="GYT13" s="64"/>
      <c r="GYU13" s="64"/>
      <c r="GZD13" s="64"/>
      <c r="GZI13" s="215"/>
      <c r="GZJ13" s="64"/>
      <c r="GZK13" s="64"/>
      <c r="GZT13" s="64"/>
      <c r="GZY13" s="215"/>
      <c r="GZZ13" s="64"/>
      <c r="HAA13" s="64"/>
      <c r="HAJ13" s="64"/>
      <c r="HAO13" s="215"/>
      <c r="HAP13" s="64"/>
      <c r="HAQ13" s="64"/>
      <c r="HAZ13" s="64"/>
      <c r="HBE13" s="215"/>
      <c r="HBF13" s="64"/>
      <c r="HBG13" s="64"/>
      <c r="HBP13" s="64"/>
      <c r="HBU13" s="215"/>
      <c r="HBV13" s="64"/>
      <c r="HBW13" s="64"/>
      <c r="HCF13" s="64"/>
      <c r="HCK13" s="215"/>
      <c r="HCL13" s="64"/>
      <c r="HCM13" s="64"/>
      <c r="HCV13" s="64"/>
      <c r="HDA13" s="215"/>
      <c r="HDB13" s="64"/>
      <c r="HDC13" s="64"/>
      <c r="HDL13" s="64"/>
      <c r="HDQ13" s="215"/>
      <c r="HDR13" s="64"/>
      <c r="HDS13" s="64"/>
      <c r="HEB13" s="64"/>
      <c r="HEG13" s="215"/>
      <c r="HEH13" s="64"/>
      <c r="HEI13" s="64"/>
      <c r="HER13" s="64"/>
      <c r="HEW13" s="215"/>
      <c r="HEX13" s="64"/>
      <c r="HEY13" s="64"/>
      <c r="HFH13" s="64"/>
      <c r="HFM13" s="215"/>
      <c r="HFN13" s="64"/>
      <c r="HFO13" s="64"/>
      <c r="HFX13" s="64"/>
      <c r="HGC13" s="215"/>
      <c r="HGD13" s="64"/>
      <c r="HGE13" s="64"/>
      <c r="HGN13" s="64"/>
      <c r="HGS13" s="215"/>
      <c r="HGT13" s="64"/>
      <c r="HGU13" s="64"/>
      <c r="HHD13" s="64"/>
      <c r="HHI13" s="215"/>
      <c r="HHJ13" s="64"/>
      <c r="HHK13" s="64"/>
      <c r="HHT13" s="64"/>
      <c r="HHY13" s="215"/>
      <c r="HHZ13" s="64"/>
      <c r="HIA13" s="64"/>
      <c r="HIJ13" s="64"/>
      <c r="HIO13" s="215"/>
      <c r="HIP13" s="64"/>
      <c r="HIQ13" s="64"/>
      <c r="HIZ13" s="64"/>
      <c r="HJE13" s="215"/>
      <c r="HJF13" s="64"/>
      <c r="HJG13" s="64"/>
      <c r="HJP13" s="64"/>
      <c r="HJU13" s="215"/>
      <c r="HJV13" s="64"/>
      <c r="HJW13" s="64"/>
      <c r="HKF13" s="64"/>
      <c r="HKK13" s="215"/>
      <c r="HKL13" s="64"/>
      <c r="HKM13" s="64"/>
      <c r="HKV13" s="64"/>
      <c r="HLA13" s="215"/>
      <c r="HLB13" s="64"/>
      <c r="HLC13" s="64"/>
      <c r="HLL13" s="64"/>
      <c r="HLQ13" s="215"/>
      <c r="HLR13" s="64"/>
      <c r="HLS13" s="64"/>
      <c r="HMB13" s="64"/>
      <c r="HMG13" s="215"/>
      <c r="HMH13" s="64"/>
      <c r="HMI13" s="64"/>
      <c r="HMR13" s="64"/>
      <c r="HMW13" s="215"/>
      <c r="HMX13" s="64"/>
      <c r="HMY13" s="64"/>
      <c r="HNH13" s="64"/>
      <c r="HNM13" s="215"/>
      <c r="HNN13" s="64"/>
      <c r="HNO13" s="64"/>
      <c r="HNX13" s="64"/>
      <c r="HOC13" s="215"/>
      <c r="HOD13" s="64"/>
      <c r="HOE13" s="64"/>
      <c r="HON13" s="64"/>
      <c r="HOS13" s="215"/>
      <c r="HOT13" s="64"/>
      <c r="HOU13" s="64"/>
      <c r="HPD13" s="64"/>
      <c r="HPI13" s="215"/>
      <c r="HPJ13" s="64"/>
      <c r="HPK13" s="64"/>
      <c r="HPT13" s="64"/>
      <c r="HPY13" s="215"/>
      <c r="HPZ13" s="64"/>
      <c r="HQA13" s="64"/>
      <c r="HQJ13" s="64"/>
      <c r="HQO13" s="215"/>
      <c r="HQP13" s="64"/>
      <c r="HQQ13" s="64"/>
      <c r="HQZ13" s="64"/>
      <c r="HRE13" s="215"/>
      <c r="HRF13" s="64"/>
      <c r="HRG13" s="64"/>
      <c r="HRP13" s="64"/>
      <c r="HRU13" s="215"/>
      <c r="HRV13" s="64"/>
      <c r="HRW13" s="64"/>
      <c r="HSF13" s="64"/>
      <c r="HSK13" s="215"/>
      <c r="HSL13" s="64"/>
      <c r="HSM13" s="64"/>
      <c r="HSV13" s="64"/>
      <c r="HTA13" s="215"/>
      <c r="HTB13" s="64"/>
      <c r="HTC13" s="64"/>
      <c r="HTL13" s="64"/>
      <c r="HTQ13" s="215"/>
      <c r="HTR13" s="64"/>
      <c r="HTS13" s="64"/>
      <c r="HUB13" s="64"/>
      <c r="HUG13" s="215"/>
      <c r="HUH13" s="64"/>
      <c r="HUI13" s="64"/>
      <c r="HUR13" s="64"/>
      <c r="HUW13" s="215"/>
      <c r="HUX13" s="64"/>
      <c r="HUY13" s="64"/>
      <c r="HVH13" s="64"/>
      <c r="HVM13" s="215"/>
      <c r="HVN13" s="64"/>
      <c r="HVO13" s="64"/>
      <c r="HVX13" s="64"/>
      <c r="HWC13" s="215"/>
      <c r="HWD13" s="64"/>
      <c r="HWE13" s="64"/>
      <c r="HWN13" s="64"/>
      <c r="HWS13" s="215"/>
      <c r="HWT13" s="64"/>
      <c r="HWU13" s="64"/>
      <c r="HXD13" s="64"/>
      <c r="HXI13" s="215"/>
      <c r="HXJ13" s="64"/>
      <c r="HXK13" s="64"/>
      <c r="HXT13" s="64"/>
      <c r="HXY13" s="215"/>
      <c r="HXZ13" s="64"/>
      <c r="HYA13" s="64"/>
      <c r="HYJ13" s="64"/>
      <c r="HYO13" s="215"/>
      <c r="HYP13" s="64"/>
      <c r="HYQ13" s="64"/>
      <c r="HYZ13" s="64"/>
      <c r="HZE13" s="215"/>
      <c r="HZF13" s="64"/>
      <c r="HZG13" s="64"/>
      <c r="HZP13" s="64"/>
      <c r="HZU13" s="215"/>
      <c r="HZV13" s="64"/>
      <c r="HZW13" s="64"/>
      <c r="IAF13" s="64"/>
      <c r="IAK13" s="215"/>
      <c r="IAL13" s="64"/>
      <c r="IAM13" s="64"/>
      <c r="IAV13" s="64"/>
      <c r="IBA13" s="215"/>
      <c r="IBB13" s="64"/>
      <c r="IBC13" s="64"/>
      <c r="IBL13" s="64"/>
      <c r="IBQ13" s="215"/>
      <c r="IBR13" s="64"/>
      <c r="IBS13" s="64"/>
      <c r="ICB13" s="64"/>
      <c r="ICG13" s="215"/>
      <c r="ICH13" s="64"/>
      <c r="ICI13" s="64"/>
      <c r="ICR13" s="64"/>
      <c r="ICW13" s="215"/>
      <c r="ICX13" s="64"/>
      <c r="ICY13" s="64"/>
      <c r="IDH13" s="64"/>
      <c r="IDM13" s="215"/>
      <c r="IDN13" s="64"/>
      <c r="IDO13" s="64"/>
      <c r="IDX13" s="64"/>
      <c r="IEC13" s="215"/>
      <c r="IED13" s="64"/>
      <c r="IEE13" s="64"/>
      <c r="IEN13" s="64"/>
      <c r="IES13" s="215"/>
      <c r="IET13" s="64"/>
      <c r="IEU13" s="64"/>
      <c r="IFD13" s="64"/>
      <c r="IFI13" s="215"/>
      <c r="IFJ13" s="64"/>
      <c r="IFK13" s="64"/>
      <c r="IFT13" s="64"/>
      <c r="IFY13" s="215"/>
      <c r="IFZ13" s="64"/>
      <c r="IGA13" s="64"/>
      <c r="IGJ13" s="64"/>
      <c r="IGO13" s="215"/>
      <c r="IGP13" s="64"/>
      <c r="IGQ13" s="64"/>
      <c r="IGZ13" s="64"/>
      <c r="IHE13" s="215"/>
      <c r="IHF13" s="64"/>
      <c r="IHG13" s="64"/>
      <c r="IHP13" s="64"/>
      <c r="IHU13" s="215"/>
      <c r="IHV13" s="64"/>
      <c r="IHW13" s="64"/>
      <c r="IIF13" s="64"/>
      <c r="IIK13" s="215"/>
      <c r="IIL13" s="64"/>
      <c r="IIM13" s="64"/>
      <c r="IIV13" s="64"/>
      <c r="IJA13" s="215"/>
      <c r="IJB13" s="64"/>
      <c r="IJC13" s="64"/>
      <c r="IJL13" s="64"/>
      <c r="IJQ13" s="215"/>
      <c r="IJR13" s="64"/>
      <c r="IJS13" s="64"/>
      <c r="IKB13" s="64"/>
      <c r="IKG13" s="215"/>
      <c r="IKH13" s="64"/>
      <c r="IKI13" s="64"/>
      <c r="IKR13" s="64"/>
      <c r="IKW13" s="215"/>
      <c r="IKX13" s="64"/>
      <c r="IKY13" s="64"/>
      <c r="ILH13" s="64"/>
      <c r="ILM13" s="215"/>
      <c r="ILN13" s="64"/>
      <c r="ILO13" s="64"/>
      <c r="ILX13" s="64"/>
      <c r="IMC13" s="215"/>
      <c r="IMD13" s="64"/>
      <c r="IME13" s="64"/>
      <c r="IMN13" s="64"/>
      <c r="IMS13" s="215"/>
      <c r="IMT13" s="64"/>
      <c r="IMU13" s="64"/>
      <c r="IND13" s="64"/>
      <c r="INI13" s="215"/>
      <c r="INJ13" s="64"/>
      <c r="INK13" s="64"/>
      <c r="INT13" s="64"/>
      <c r="INY13" s="215"/>
      <c r="INZ13" s="64"/>
      <c r="IOA13" s="64"/>
      <c r="IOJ13" s="64"/>
      <c r="IOO13" s="215"/>
      <c r="IOP13" s="64"/>
      <c r="IOQ13" s="64"/>
      <c r="IOZ13" s="64"/>
      <c r="IPE13" s="215"/>
      <c r="IPF13" s="64"/>
      <c r="IPG13" s="64"/>
      <c r="IPP13" s="64"/>
      <c r="IPU13" s="215"/>
      <c r="IPV13" s="64"/>
      <c r="IPW13" s="64"/>
      <c r="IQF13" s="64"/>
      <c r="IQK13" s="215"/>
      <c r="IQL13" s="64"/>
      <c r="IQM13" s="64"/>
      <c r="IQV13" s="64"/>
      <c r="IRA13" s="215"/>
      <c r="IRB13" s="64"/>
      <c r="IRC13" s="64"/>
      <c r="IRL13" s="64"/>
      <c r="IRQ13" s="215"/>
      <c r="IRR13" s="64"/>
      <c r="IRS13" s="64"/>
      <c r="ISB13" s="64"/>
      <c r="ISG13" s="215"/>
      <c r="ISH13" s="64"/>
      <c r="ISI13" s="64"/>
      <c r="ISR13" s="64"/>
      <c r="ISW13" s="215"/>
      <c r="ISX13" s="64"/>
      <c r="ISY13" s="64"/>
      <c r="ITH13" s="64"/>
      <c r="ITM13" s="215"/>
      <c r="ITN13" s="64"/>
      <c r="ITO13" s="64"/>
      <c r="ITX13" s="64"/>
      <c r="IUC13" s="215"/>
      <c r="IUD13" s="64"/>
      <c r="IUE13" s="64"/>
      <c r="IUN13" s="64"/>
      <c r="IUS13" s="215"/>
      <c r="IUT13" s="64"/>
      <c r="IUU13" s="64"/>
      <c r="IVD13" s="64"/>
      <c r="IVI13" s="215"/>
      <c r="IVJ13" s="64"/>
      <c r="IVK13" s="64"/>
      <c r="IVT13" s="64"/>
      <c r="IVY13" s="215"/>
      <c r="IVZ13" s="64"/>
      <c r="IWA13" s="64"/>
      <c r="IWJ13" s="64"/>
      <c r="IWO13" s="215"/>
      <c r="IWP13" s="64"/>
      <c r="IWQ13" s="64"/>
      <c r="IWZ13" s="64"/>
      <c r="IXE13" s="215"/>
      <c r="IXF13" s="64"/>
      <c r="IXG13" s="64"/>
      <c r="IXP13" s="64"/>
      <c r="IXU13" s="215"/>
      <c r="IXV13" s="64"/>
      <c r="IXW13" s="64"/>
      <c r="IYF13" s="64"/>
      <c r="IYK13" s="215"/>
      <c r="IYL13" s="64"/>
      <c r="IYM13" s="64"/>
      <c r="IYV13" s="64"/>
      <c r="IZA13" s="215"/>
      <c r="IZB13" s="64"/>
      <c r="IZC13" s="64"/>
      <c r="IZL13" s="64"/>
      <c r="IZQ13" s="215"/>
      <c r="IZR13" s="64"/>
      <c r="IZS13" s="64"/>
      <c r="JAB13" s="64"/>
      <c r="JAG13" s="215"/>
      <c r="JAH13" s="64"/>
      <c r="JAI13" s="64"/>
      <c r="JAR13" s="64"/>
      <c r="JAW13" s="215"/>
      <c r="JAX13" s="64"/>
      <c r="JAY13" s="64"/>
      <c r="JBH13" s="64"/>
      <c r="JBM13" s="215"/>
      <c r="JBN13" s="64"/>
      <c r="JBO13" s="64"/>
      <c r="JBX13" s="64"/>
      <c r="JCC13" s="215"/>
      <c r="JCD13" s="64"/>
      <c r="JCE13" s="64"/>
      <c r="JCN13" s="64"/>
      <c r="JCS13" s="215"/>
      <c r="JCT13" s="64"/>
      <c r="JCU13" s="64"/>
      <c r="JDD13" s="64"/>
      <c r="JDI13" s="215"/>
      <c r="JDJ13" s="64"/>
      <c r="JDK13" s="64"/>
      <c r="JDT13" s="64"/>
      <c r="JDY13" s="215"/>
      <c r="JDZ13" s="64"/>
      <c r="JEA13" s="64"/>
      <c r="JEJ13" s="64"/>
      <c r="JEO13" s="215"/>
      <c r="JEP13" s="64"/>
      <c r="JEQ13" s="64"/>
      <c r="JEZ13" s="64"/>
      <c r="JFE13" s="215"/>
      <c r="JFF13" s="64"/>
      <c r="JFG13" s="64"/>
      <c r="JFP13" s="64"/>
      <c r="JFU13" s="215"/>
      <c r="JFV13" s="64"/>
      <c r="JFW13" s="64"/>
      <c r="JGF13" s="64"/>
      <c r="JGK13" s="215"/>
      <c r="JGL13" s="64"/>
      <c r="JGM13" s="64"/>
      <c r="JGV13" s="64"/>
      <c r="JHA13" s="215"/>
      <c r="JHB13" s="64"/>
      <c r="JHC13" s="64"/>
      <c r="JHL13" s="64"/>
      <c r="JHQ13" s="215"/>
      <c r="JHR13" s="64"/>
      <c r="JHS13" s="64"/>
      <c r="JIB13" s="64"/>
      <c r="JIG13" s="215"/>
      <c r="JIH13" s="64"/>
      <c r="JII13" s="64"/>
      <c r="JIR13" s="64"/>
      <c r="JIW13" s="215"/>
      <c r="JIX13" s="64"/>
      <c r="JIY13" s="64"/>
      <c r="JJH13" s="64"/>
      <c r="JJM13" s="215"/>
      <c r="JJN13" s="64"/>
      <c r="JJO13" s="64"/>
      <c r="JJX13" s="64"/>
      <c r="JKC13" s="215"/>
      <c r="JKD13" s="64"/>
      <c r="JKE13" s="64"/>
      <c r="JKN13" s="64"/>
      <c r="JKS13" s="215"/>
      <c r="JKT13" s="64"/>
      <c r="JKU13" s="64"/>
      <c r="JLD13" s="64"/>
      <c r="JLI13" s="215"/>
      <c r="JLJ13" s="64"/>
      <c r="JLK13" s="64"/>
      <c r="JLT13" s="64"/>
      <c r="JLY13" s="215"/>
      <c r="JLZ13" s="64"/>
      <c r="JMA13" s="64"/>
      <c r="JMJ13" s="64"/>
      <c r="JMO13" s="215"/>
      <c r="JMP13" s="64"/>
      <c r="JMQ13" s="64"/>
      <c r="JMZ13" s="64"/>
      <c r="JNE13" s="215"/>
      <c r="JNF13" s="64"/>
      <c r="JNG13" s="64"/>
      <c r="JNP13" s="64"/>
      <c r="JNU13" s="215"/>
      <c r="JNV13" s="64"/>
      <c r="JNW13" s="64"/>
      <c r="JOF13" s="64"/>
      <c r="JOK13" s="215"/>
      <c r="JOL13" s="64"/>
      <c r="JOM13" s="64"/>
      <c r="JOV13" s="64"/>
      <c r="JPA13" s="215"/>
      <c r="JPB13" s="64"/>
      <c r="JPC13" s="64"/>
      <c r="JPL13" s="64"/>
      <c r="JPQ13" s="215"/>
      <c r="JPR13" s="64"/>
      <c r="JPS13" s="64"/>
      <c r="JQB13" s="64"/>
      <c r="JQG13" s="215"/>
      <c r="JQH13" s="64"/>
      <c r="JQI13" s="64"/>
      <c r="JQR13" s="64"/>
      <c r="JQW13" s="215"/>
      <c r="JQX13" s="64"/>
      <c r="JQY13" s="64"/>
      <c r="JRH13" s="64"/>
      <c r="JRM13" s="215"/>
      <c r="JRN13" s="64"/>
      <c r="JRO13" s="64"/>
      <c r="JRX13" s="64"/>
      <c r="JSC13" s="215"/>
      <c r="JSD13" s="64"/>
      <c r="JSE13" s="64"/>
      <c r="JSN13" s="64"/>
      <c r="JSS13" s="215"/>
      <c r="JST13" s="64"/>
      <c r="JSU13" s="64"/>
      <c r="JTD13" s="64"/>
      <c r="JTI13" s="215"/>
      <c r="JTJ13" s="64"/>
      <c r="JTK13" s="64"/>
      <c r="JTT13" s="64"/>
      <c r="JTY13" s="215"/>
      <c r="JTZ13" s="64"/>
      <c r="JUA13" s="64"/>
      <c r="JUJ13" s="64"/>
      <c r="JUO13" s="215"/>
      <c r="JUP13" s="64"/>
      <c r="JUQ13" s="64"/>
      <c r="JUZ13" s="64"/>
      <c r="JVE13" s="215"/>
      <c r="JVF13" s="64"/>
      <c r="JVG13" s="64"/>
      <c r="JVP13" s="64"/>
      <c r="JVU13" s="215"/>
      <c r="JVV13" s="64"/>
      <c r="JVW13" s="64"/>
      <c r="JWF13" s="64"/>
      <c r="JWK13" s="215"/>
      <c r="JWL13" s="64"/>
      <c r="JWM13" s="64"/>
      <c r="JWV13" s="64"/>
      <c r="JXA13" s="215"/>
      <c r="JXB13" s="64"/>
      <c r="JXC13" s="64"/>
      <c r="JXL13" s="64"/>
      <c r="JXQ13" s="215"/>
      <c r="JXR13" s="64"/>
      <c r="JXS13" s="64"/>
      <c r="JYB13" s="64"/>
      <c r="JYG13" s="215"/>
      <c r="JYH13" s="64"/>
      <c r="JYI13" s="64"/>
      <c r="JYR13" s="64"/>
      <c r="JYW13" s="215"/>
      <c r="JYX13" s="64"/>
      <c r="JYY13" s="64"/>
      <c r="JZH13" s="64"/>
      <c r="JZM13" s="215"/>
      <c r="JZN13" s="64"/>
      <c r="JZO13" s="64"/>
      <c r="JZX13" s="64"/>
      <c r="KAC13" s="215"/>
      <c r="KAD13" s="64"/>
      <c r="KAE13" s="64"/>
      <c r="KAN13" s="64"/>
      <c r="KAS13" s="215"/>
      <c r="KAT13" s="64"/>
      <c r="KAU13" s="64"/>
      <c r="KBD13" s="64"/>
      <c r="KBI13" s="215"/>
      <c r="KBJ13" s="64"/>
      <c r="KBK13" s="64"/>
      <c r="KBT13" s="64"/>
      <c r="KBY13" s="215"/>
      <c r="KBZ13" s="64"/>
      <c r="KCA13" s="64"/>
      <c r="KCJ13" s="64"/>
      <c r="KCO13" s="215"/>
      <c r="KCP13" s="64"/>
      <c r="KCQ13" s="64"/>
      <c r="KCZ13" s="64"/>
      <c r="KDE13" s="215"/>
      <c r="KDF13" s="64"/>
      <c r="KDG13" s="64"/>
      <c r="KDP13" s="64"/>
      <c r="KDU13" s="215"/>
      <c r="KDV13" s="64"/>
      <c r="KDW13" s="64"/>
      <c r="KEF13" s="64"/>
      <c r="KEK13" s="215"/>
      <c r="KEL13" s="64"/>
      <c r="KEM13" s="64"/>
      <c r="KEV13" s="64"/>
      <c r="KFA13" s="215"/>
      <c r="KFB13" s="64"/>
      <c r="KFC13" s="64"/>
      <c r="KFL13" s="64"/>
      <c r="KFQ13" s="215"/>
      <c r="KFR13" s="64"/>
      <c r="KFS13" s="64"/>
      <c r="KGB13" s="64"/>
      <c r="KGG13" s="215"/>
      <c r="KGH13" s="64"/>
      <c r="KGI13" s="64"/>
      <c r="KGR13" s="64"/>
      <c r="KGW13" s="215"/>
      <c r="KGX13" s="64"/>
      <c r="KGY13" s="64"/>
      <c r="KHH13" s="64"/>
      <c r="KHM13" s="215"/>
      <c r="KHN13" s="64"/>
      <c r="KHO13" s="64"/>
      <c r="KHX13" s="64"/>
      <c r="KIC13" s="215"/>
      <c r="KID13" s="64"/>
      <c r="KIE13" s="64"/>
      <c r="KIN13" s="64"/>
      <c r="KIS13" s="215"/>
      <c r="KIT13" s="64"/>
      <c r="KIU13" s="64"/>
      <c r="KJD13" s="64"/>
      <c r="KJI13" s="215"/>
      <c r="KJJ13" s="64"/>
      <c r="KJK13" s="64"/>
      <c r="KJT13" s="64"/>
      <c r="KJY13" s="215"/>
      <c r="KJZ13" s="64"/>
      <c r="KKA13" s="64"/>
      <c r="KKJ13" s="64"/>
      <c r="KKO13" s="215"/>
      <c r="KKP13" s="64"/>
      <c r="KKQ13" s="64"/>
      <c r="KKZ13" s="64"/>
      <c r="KLE13" s="215"/>
      <c r="KLF13" s="64"/>
      <c r="KLG13" s="64"/>
      <c r="KLP13" s="64"/>
      <c r="KLU13" s="215"/>
      <c r="KLV13" s="64"/>
      <c r="KLW13" s="64"/>
      <c r="KMF13" s="64"/>
      <c r="KMK13" s="215"/>
      <c r="KML13" s="64"/>
      <c r="KMM13" s="64"/>
      <c r="KMV13" s="64"/>
      <c r="KNA13" s="215"/>
      <c r="KNB13" s="64"/>
      <c r="KNC13" s="64"/>
      <c r="KNL13" s="64"/>
      <c r="KNQ13" s="215"/>
      <c r="KNR13" s="64"/>
      <c r="KNS13" s="64"/>
      <c r="KOB13" s="64"/>
      <c r="KOG13" s="215"/>
      <c r="KOH13" s="64"/>
      <c r="KOI13" s="64"/>
      <c r="KOR13" s="64"/>
      <c r="KOW13" s="215"/>
      <c r="KOX13" s="64"/>
      <c r="KOY13" s="64"/>
      <c r="KPH13" s="64"/>
      <c r="KPM13" s="215"/>
      <c r="KPN13" s="64"/>
      <c r="KPO13" s="64"/>
      <c r="KPX13" s="64"/>
      <c r="KQC13" s="215"/>
      <c r="KQD13" s="64"/>
      <c r="KQE13" s="64"/>
      <c r="KQN13" s="64"/>
      <c r="KQS13" s="215"/>
      <c r="KQT13" s="64"/>
      <c r="KQU13" s="64"/>
      <c r="KRD13" s="64"/>
      <c r="KRI13" s="215"/>
      <c r="KRJ13" s="64"/>
      <c r="KRK13" s="64"/>
      <c r="KRT13" s="64"/>
      <c r="KRY13" s="215"/>
      <c r="KRZ13" s="64"/>
      <c r="KSA13" s="64"/>
      <c r="KSJ13" s="64"/>
      <c r="KSO13" s="215"/>
      <c r="KSP13" s="64"/>
      <c r="KSQ13" s="64"/>
      <c r="KSZ13" s="64"/>
      <c r="KTE13" s="215"/>
      <c r="KTF13" s="64"/>
      <c r="KTG13" s="64"/>
      <c r="KTP13" s="64"/>
      <c r="KTU13" s="215"/>
      <c r="KTV13" s="64"/>
      <c r="KTW13" s="64"/>
      <c r="KUF13" s="64"/>
      <c r="KUK13" s="215"/>
      <c r="KUL13" s="64"/>
      <c r="KUM13" s="64"/>
      <c r="KUV13" s="64"/>
      <c r="KVA13" s="215"/>
      <c r="KVB13" s="64"/>
      <c r="KVC13" s="64"/>
      <c r="KVL13" s="64"/>
      <c r="KVQ13" s="215"/>
      <c r="KVR13" s="64"/>
      <c r="KVS13" s="64"/>
      <c r="KWB13" s="64"/>
      <c r="KWG13" s="215"/>
      <c r="KWH13" s="64"/>
      <c r="KWI13" s="64"/>
      <c r="KWR13" s="64"/>
      <c r="KWW13" s="215"/>
      <c r="KWX13" s="64"/>
      <c r="KWY13" s="64"/>
      <c r="KXH13" s="64"/>
      <c r="KXM13" s="215"/>
      <c r="KXN13" s="64"/>
      <c r="KXO13" s="64"/>
      <c r="KXX13" s="64"/>
      <c r="KYC13" s="215"/>
      <c r="KYD13" s="64"/>
      <c r="KYE13" s="64"/>
      <c r="KYN13" s="64"/>
      <c r="KYS13" s="215"/>
      <c r="KYT13" s="64"/>
      <c r="KYU13" s="64"/>
      <c r="KZD13" s="64"/>
      <c r="KZI13" s="215"/>
      <c r="KZJ13" s="64"/>
      <c r="KZK13" s="64"/>
      <c r="KZT13" s="64"/>
      <c r="KZY13" s="215"/>
      <c r="KZZ13" s="64"/>
      <c r="LAA13" s="64"/>
      <c r="LAJ13" s="64"/>
      <c r="LAO13" s="215"/>
      <c r="LAP13" s="64"/>
      <c r="LAQ13" s="64"/>
      <c r="LAZ13" s="64"/>
      <c r="LBE13" s="215"/>
      <c r="LBF13" s="64"/>
      <c r="LBG13" s="64"/>
      <c r="LBP13" s="64"/>
      <c r="LBU13" s="215"/>
      <c r="LBV13" s="64"/>
      <c r="LBW13" s="64"/>
      <c r="LCF13" s="64"/>
      <c r="LCK13" s="215"/>
      <c r="LCL13" s="64"/>
      <c r="LCM13" s="64"/>
      <c r="LCV13" s="64"/>
      <c r="LDA13" s="215"/>
      <c r="LDB13" s="64"/>
      <c r="LDC13" s="64"/>
      <c r="LDL13" s="64"/>
      <c r="LDQ13" s="215"/>
      <c r="LDR13" s="64"/>
      <c r="LDS13" s="64"/>
      <c r="LEB13" s="64"/>
      <c r="LEG13" s="215"/>
      <c r="LEH13" s="64"/>
      <c r="LEI13" s="64"/>
      <c r="LER13" s="64"/>
      <c r="LEW13" s="215"/>
      <c r="LEX13" s="64"/>
      <c r="LEY13" s="64"/>
      <c r="LFH13" s="64"/>
      <c r="LFM13" s="215"/>
      <c r="LFN13" s="64"/>
      <c r="LFO13" s="64"/>
      <c r="LFX13" s="64"/>
      <c r="LGC13" s="215"/>
      <c r="LGD13" s="64"/>
      <c r="LGE13" s="64"/>
      <c r="LGN13" s="64"/>
      <c r="LGS13" s="215"/>
      <c r="LGT13" s="64"/>
      <c r="LGU13" s="64"/>
      <c r="LHD13" s="64"/>
      <c r="LHI13" s="215"/>
      <c r="LHJ13" s="64"/>
      <c r="LHK13" s="64"/>
      <c r="LHT13" s="64"/>
      <c r="LHY13" s="215"/>
      <c r="LHZ13" s="64"/>
      <c r="LIA13" s="64"/>
      <c r="LIJ13" s="64"/>
      <c r="LIO13" s="215"/>
      <c r="LIP13" s="64"/>
      <c r="LIQ13" s="64"/>
      <c r="LIZ13" s="64"/>
      <c r="LJE13" s="215"/>
      <c r="LJF13" s="64"/>
      <c r="LJG13" s="64"/>
      <c r="LJP13" s="64"/>
      <c r="LJU13" s="215"/>
      <c r="LJV13" s="64"/>
      <c r="LJW13" s="64"/>
      <c r="LKF13" s="64"/>
      <c r="LKK13" s="215"/>
      <c r="LKL13" s="64"/>
      <c r="LKM13" s="64"/>
      <c r="LKV13" s="64"/>
      <c r="LLA13" s="215"/>
      <c r="LLB13" s="64"/>
      <c r="LLC13" s="64"/>
      <c r="LLL13" s="64"/>
      <c r="LLQ13" s="215"/>
      <c r="LLR13" s="64"/>
      <c r="LLS13" s="64"/>
      <c r="LMB13" s="64"/>
      <c r="LMG13" s="215"/>
      <c r="LMH13" s="64"/>
      <c r="LMI13" s="64"/>
      <c r="LMR13" s="64"/>
      <c r="LMW13" s="215"/>
      <c r="LMX13" s="64"/>
      <c r="LMY13" s="64"/>
      <c r="LNH13" s="64"/>
      <c r="LNM13" s="215"/>
      <c r="LNN13" s="64"/>
      <c r="LNO13" s="64"/>
      <c r="LNX13" s="64"/>
      <c r="LOC13" s="215"/>
      <c r="LOD13" s="64"/>
      <c r="LOE13" s="64"/>
      <c r="LON13" s="64"/>
      <c r="LOS13" s="215"/>
      <c r="LOT13" s="64"/>
      <c r="LOU13" s="64"/>
      <c r="LPD13" s="64"/>
      <c r="LPI13" s="215"/>
      <c r="LPJ13" s="64"/>
      <c r="LPK13" s="64"/>
      <c r="LPT13" s="64"/>
      <c r="LPY13" s="215"/>
      <c r="LPZ13" s="64"/>
      <c r="LQA13" s="64"/>
      <c r="LQJ13" s="64"/>
      <c r="LQO13" s="215"/>
      <c r="LQP13" s="64"/>
      <c r="LQQ13" s="64"/>
      <c r="LQZ13" s="64"/>
      <c r="LRE13" s="215"/>
      <c r="LRF13" s="64"/>
      <c r="LRG13" s="64"/>
      <c r="LRP13" s="64"/>
      <c r="LRU13" s="215"/>
      <c r="LRV13" s="64"/>
      <c r="LRW13" s="64"/>
      <c r="LSF13" s="64"/>
      <c r="LSK13" s="215"/>
      <c r="LSL13" s="64"/>
      <c r="LSM13" s="64"/>
      <c r="LSV13" s="64"/>
      <c r="LTA13" s="215"/>
      <c r="LTB13" s="64"/>
      <c r="LTC13" s="64"/>
      <c r="LTL13" s="64"/>
      <c r="LTQ13" s="215"/>
      <c r="LTR13" s="64"/>
      <c r="LTS13" s="64"/>
      <c r="LUB13" s="64"/>
      <c r="LUG13" s="215"/>
      <c r="LUH13" s="64"/>
      <c r="LUI13" s="64"/>
      <c r="LUR13" s="64"/>
      <c r="LUW13" s="215"/>
      <c r="LUX13" s="64"/>
      <c r="LUY13" s="64"/>
      <c r="LVH13" s="64"/>
      <c r="LVM13" s="215"/>
      <c r="LVN13" s="64"/>
      <c r="LVO13" s="64"/>
      <c r="LVX13" s="64"/>
      <c r="LWC13" s="215"/>
      <c r="LWD13" s="64"/>
      <c r="LWE13" s="64"/>
      <c r="LWN13" s="64"/>
      <c r="LWS13" s="215"/>
      <c r="LWT13" s="64"/>
      <c r="LWU13" s="64"/>
      <c r="LXD13" s="64"/>
      <c r="LXI13" s="215"/>
      <c r="LXJ13" s="64"/>
      <c r="LXK13" s="64"/>
      <c r="LXT13" s="64"/>
      <c r="LXY13" s="215"/>
      <c r="LXZ13" s="64"/>
      <c r="LYA13" s="64"/>
      <c r="LYJ13" s="64"/>
      <c r="LYO13" s="215"/>
      <c r="LYP13" s="64"/>
      <c r="LYQ13" s="64"/>
      <c r="LYZ13" s="64"/>
      <c r="LZE13" s="215"/>
      <c r="LZF13" s="64"/>
      <c r="LZG13" s="64"/>
      <c r="LZP13" s="64"/>
      <c r="LZU13" s="215"/>
      <c r="LZV13" s="64"/>
      <c r="LZW13" s="64"/>
      <c r="MAF13" s="64"/>
      <c r="MAK13" s="215"/>
      <c r="MAL13" s="64"/>
      <c r="MAM13" s="64"/>
      <c r="MAV13" s="64"/>
      <c r="MBA13" s="215"/>
      <c r="MBB13" s="64"/>
      <c r="MBC13" s="64"/>
      <c r="MBL13" s="64"/>
      <c r="MBQ13" s="215"/>
      <c r="MBR13" s="64"/>
      <c r="MBS13" s="64"/>
      <c r="MCB13" s="64"/>
      <c r="MCG13" s="215"/>
      <c r="MCH13" s="64"/>
      <c r="MCI13" s="64"/>
      <c r="MCR13" s="64"/>
      <c r="MCW13" s="215"/>
      <c r="MCX13" s="64"/>
      <c r="MCY13" s="64"/>
      <c r="MDH13" s="64"/>
      <c r="MDM13" s="215"/>
      <c r="MDN13" s="64"/>
      <c r="MDO13" s="64"/>
      <c r="MDX13" s="64"/>
      <c r="MEC13" s="215"/>
      <c r="MED13" s="64"/>
      <c r="MEE13" s="64"/>
      <c r="MEN13" s="64"/>
      <c r="MES13" s="215"/>
      <c r="MET13" s="64"/>
      <c r="MEU13" s="64"/>
      <c r="MFD13" s="64"/>
      <c r="MFI13" s="215"/>
      <c r="MFJ13" s="64"/>
      <c r="MFK13" s="64"/>
      <c r="MFT13" s="64"/>
      <c r="MFY13" s="215"/>
      <c r="MFZ13" s="64"/>
      <c r="MGA13" s="64"/>
      <c r="MGJ13" s="64"/>
      <c r="MGO13" s="215"/>
      <c r="MGP13" s="64"/>
      <c r="MGQ13" s="64"/>
      <c r="MGZ13" s="64"/>
      <c r="MHE13" s="215"/>
      <c r="MHF13" s="64"/>
      <c r="MHG13" s="64"/>
      <c r="MHP13" s="64"/>
      <c r="MHU13" s="215"/>
      <c r="MHV13" s="64"/>
      <c r="MHW13" s="64"/>
      <c r="MIF13" s="64"/>
      <c r="MIK13" s="215"/>
      <c r="MIL13" s="64"/>
      <c r="MIM13" s="64"/>
      <c r="MIV13" s="64"/>
      <c r="MJA13" s="215"/>
      <c r="MJB13" s="64"/>
      <c r="MJC13" s="64"/>
      <c r="MJL13" s="64"/>
      <c r="MJQ13" s="215"/>
      <c r="MJR13" s="64"/>
      <c r="MJS13" s="64"/>
      <c r="MKB13" s="64"/>
      <c r="MKG13" s="215"/>
      <c r="MKH13" s="64"/>
      <c r="MKI13" s="64"/>
      <c r="MKR13" s="64"/>
      <c r="MKW13" s="215"/>
      <c r="MKX13" s="64"/>
      <c r="MKY13" s="64"/>
      <c r="MLH13" s="64"/>
      <c r="MLM13" s="215"/>
      <c r="MLN13" s="64"/>
      <c r="MLO13" s="64"/>
      <c r="MLX13" s="64"/>
      <c r="MMC13" s="215"/>
      <c r="MMD13" s="64"/>
      <c r="MME13" s="64"/>
      <c r="MMN13" s="64"/>
      <c r="MMS13" s="215"/>
      <c r="MMT13" s="64"/>
      <c r="MMU13" s="64"/>
      <c r="MND13" s="64"/>
      <c r="MNI13" s="215"/>
      <c r="MNJ13" s="64"/>
      <c r="MNK13" s="64"/>
      <c r="MNT13" s="64"/>
      <c r="MNY13" s="215"/>
      <c r="MNZ13" s="64"/>
      <c r="MOA13" s="64"/>
      <c r="MOJ13" s="64"/>
      <c r="MOO13" s="215"/>
      <c r="MOP13" s="64"/>
      <c r="MOQ13" s="64"/>
      <c r="MOZ13" s="64"/>
      <c r="MPE13" s="215"/>
      <c r="MPF13" s="64"/>
      <c r="MPG13" s="64"/>
      <c r="MPP13" s="64"/>
      <c r="MPU13" s="215"/>
      <c r="MPV13" s="64"/>
      <c r="MPW13" s="64"/>
      <c r="MQF13" s="64"/>
      <c r="MQK13" s="215"/>
      <c r="MQL13" s="64"/>
      <c r="MQM13" s="64"/>
      <c r="MQV13" s="64"/>
      <c r="MRA13" s="215"/>
      <c r="MRB13" s="64"/>
      <c r="MRC13" s="64"/>
      <c r="MRL13" s="64"/>
      <c r="MRQ13" s="215"/>
      <c r="MRR13" s="64"/>
      <c r="MRS13" s="64"/>
      <c r="MSB13" s="64"/>
      <c r="MSG13" s="215"/>
      <c r="MSH13" s="64"/>
      <c r="MSI13" s="64"/>
      <c r="MSR13" s="64"/>
      <c r="MSW13" s="215"/>
      <c r="MSX13" s="64"/>
      <c r="MSY13" s="64"/>
      <c r="MTH13" s="64"/>
      <c r="MTM13" s="215"/>
      <c r="MTN13" s="64"/>
      <c r="MTO13" s="64"/>
      <c r="MTX13" s="64"/>
      <c r="MUC13" s="215"/>
      <c r="MUD13" s="64"/>
      <c r="MUE13" s="64"/>
      <c r="MUN13" s="64"/>
      <c r="MUS13" s="215"/>
      <c r="MUT13" s="64"/>
      <c r="MUU13" s="64"/>
      <c r="MVD13" s="64"/>
      <c r="MVI13" s="215"/>
      <c r="MVJ13" s="64"/>
      <c r="MVK13" s="64"/>
      <c r="MVT13" s="64"/>
      <c r="MVY13" s="215"/>
      <c r="MVZ13" s="64"/>
      <c r="MWA13" s="64"/>
      <c r="MWJ13" s="64"/>
      <c r="MWO13" s="215"/>
      <c r="MWP13" s="64"/>
      <c r="MWQ13" s="64"/>
      <c r="MWZ13" s="64"/>
      <c r="MXE13" s="215"/>
      <c r="MXF13" s="64"/>
      <c r="MXG13" s="64"/>
      <c r="MXP13" s="64"/>
      <c r="MXU13" s="215"/>
      <c r="MXV13" s="64"/>
      <c r="MXW13" s="64"/>
      <c r="MYF13" s="64"/>
      <c r="MYK13" s="215"/>
      <c r="MYL13" s="64"/>
      <c r="MYM13" s="64"/>
      <c r="MYV13" s="64"/>
      <c r="MZA13" s="215"/>
      <c r="MZB13" s="64"/>
      <c r="MZC13" s="64"/>
      <c r="MZL13" s="64"/>
      <c r="MZQ13" s="215"/>
      <c r="MZR13" s="64"/>
      <c r="MZS13" s="64"/>
      <c r="NAB13" s="64"/>
      <c r="NAG13" s="215"/>
      <c r="NAH13" s="64"/>
      <c r="NAI13" s="64"/>
      <c r="NAR13" s="64"/>
      <c r="NAW13" s="215"/>
      <c r="NAX13" s="64"/>
      <c r="NAY13" s="64"/>
      <c r="NBH13" s="64"/>
      <c r="NBM13" s="215"/>
      <c r="NBN13" s="64"/>
      <c r="NBO13" s="64"/>
      <c r="NBX13" s="64"/>
      <c r="NCC13" s="215"/>
      <c r="NCD13" s="64"/>
      <c r="NCE13" s="64"/>
      <c r="NCN13" s="64"/>
      <c r="NCS13" s="215"/>
      <c r="NCT13" s="64"/>
      <c r="NCU13" s="64"/>
      <c r="NDD13" s="64"/>
      <c r="NDI13" s="215"/>
      <c r="NDJ13" s="64"/>
      <c r="NDK13" s="64"/>
      <c r="NDT13" s="64"/>
      <c r="NDY13" s="215"/>
      <c r="NDZ13" s="64"/>
      <c r="NEA13" s="64"/>
      <c r="NEJ13" s="64"/>
      <c r="NEO13" s="215"/>
      <c r="NEP13" s="64"/>
      <c r="NEQ13" s="64"/>
      <c r="NEZ13" s="64"/>
      <c r="NFE13" s="215"/>
      <c r="NFF13" s="64"/>
      <c r="NFG13" s="64"/>
      <c r="NFP13" s="64"/>
      <c r="NFU13" s="215"/>
      <c r="NFV13" s="64"/>
      <c r="NFW13" s="64"/>
      <c r="NGF13" s="64"/>
      <c r="NGK13" s="215"/>
      <c r="NGL13" s="64"/>
      <c r="NGM13" s="64"/>
      <c r="NGV13" s="64"/>
      <c r="NHA13" s="215"/>
      <c r="NHB13" s="64"/>
      <c r="NHC13" s="64"/>
      <c r="NHL13" s="64"/>
      <c r="NHQ13" s="215"/>
      <c r="NHR13" s="64"/>
      <c r="NHS13" s="64"/>
      <c r="NIB13" s="64"/>
      <c r="NIG13" s="215"/>
      <c r="NIH13" s="64"/>
      <c r="NII13" s="64"/>
      <c r="NIR13" s="64"/>
      <c r="NIW13" s="215"/>
      <c r="NIX13" s="64"/>
      <c r="NIY13" s="64"/>
      <c r="NJH13" s="64"/>
      <c r="NJM13" s="215"/>
      <c r="NJN13" s="64"/>
      <c r="NJO13" s="64"/>
      <c r="NJX13" s="64"/>
      <c r="NKC13" s="215"/>
      <c r="NKD13" s="64"/>
      <c r="NKE13" s="64"/>
      <c r="NKN13" s="64"/>
      <c r="NKS13" s="215"/>
      <c r="NKT13" s="64"/>
      <c r="NKU13" s="64"/>
      <c r="NLD13" s="64"/>
      <c r="NLI13" s="215"/>
      <c r="NLJ13" s="64"/>
      <c r="NLK13" s="64"/>
      <c r="NLT13" s="64"/>
      <c r="NLY13" s="215"/>
      <c r="NLZ13" s="64"/>
      <c r="NMA13" s="64"/>
      <c r="NMJ13" s="64"/>
      <c r="NMO13" s="215"/>
      <c r="NMP13" s="64"/>
      <c r="NMQ13" s="64"/>
      <c r="NMZ13" s="64"/>
      <c r="NNE13" s="215"/>
      <c r="NNF13" s="64"/>
      <c r="NNG13" s="64"/>
      <c r="NNP13" s="64"/>
      <c r="NNU13" s="215"/>
      <c r="NNV13" s="64"/>
      <c r="NNW13" s="64"/>
      <c r="NOF13" s="64"/>
      <c r="NOK13" s="215"/>
      <c r="NOL13" s="64"/>
      <c r="NOM13" s="64"/>
      <c r="NOV13" s="64"/>
      <c r="NPA13" s="215"/>
      <c r="NPB13" s="64"/>
      <c r="NPC13" s="64"/>
      <c r="NPL13" s="64"/>
      <c r="NPQ13" s="215"/>
      <c r="NPR13" s="64"/>
      <c r="NPS13" s="64"/>
      <c r="NQB13" s="64"/>
      <c r="NQG13" s="215"/>
      <c r="NQH13" s="64"/>
      <c r="NQI13" s="64"/>
      <c r="NQR13" s="64"/>
      <c r="NQW13" s="215"/>
      <c r="NQX13" s="64"/>
      <c r="NQY13" s="64"/>
      <c r="NRH13" s="64"/>
      <c r="NRM13" s="215"/>
      <c r="NRN13" s="64"/>
      <c r="NRO13" s="64"/>
      <c r="NRX13" s="64"/>
      <c r="NSC13" s="215"/>
      <c r="NSD13" s="64"/>
      <c r="NSE13" s="64"/>
      <c r="NSN13" s="64"/>
      <c r="NSS13" s="215"/>
      <c r="NST13" s="64"/>
      <c r="NSU13" s="64"/>
      <c r="NTD13" s="64"/>
      <c r="NTI13" s="215"/>
      <c r="NTJ13" s="64"/>
      <c r="NTK13" s="64"/>
      <c r="NTT13" s="64"/>
      <c r="NTY13" s="215"/>
      <c r="NTZ13" s="64"/>
      <c r="NUA13" s="64"/>
      <c r="NUJ13" s="64"/>
      <c r="NUO13" s="215"/>
      <c r="NUP13" s="64"/>
      <c r="NUQ13" s="64"/>
      <c r="NUZ13" s="64"/>
      <c r="NVE13" s="215"/>
      <c r="NVF13" s="64"/>
      <c r="NVG13" s="64"/>
      <c r="NVP13" s="64"/>
      <c r="NVU13" s="215"/>
      <c r="NVV13" s="64"/>
      <c r="NVW13" s="64"/>
      <c r="NWF13" s="64"/>
      <c r="NWK13" s="215"/>
      <c r="NWL13" s="64"/>
      <c r="NWM13" s="64"/>
      <c r="NWV13" s="64"/>
      <c r="NXA13" s="215"/>
      <c r="NXB13" s="64"/>
      <c r="NXC13" s="64"/>
      <c r="NXL13" s="64"/>
      <c r="NXQ13" s="215"/>
      <c r="NXR13" s="64"/>
      <c r="NXS13" s="64"/>
      <c r="NYB13" s="64"/>
      <c r="NYG13" s="215"/>
      <c r="NYH13" s="64"/>
      <c r="NYI13" s="64"/>
      <c r="NYR13" s="64"/>
      <c r="NYW13" s="215"/>
      <c r="NYX13" s="64"/>
      <c r="NYY13" s="64"/>
      <c r="NZH13" s="64"/>
      <c r="NZM13" s="215"/>
      <c r="NZN13" s="64"/>
      <c r="NZO13" s="64"/>
      <c r="NZX13" s="64"/>
      <c r="OAC13" s="215"/>
      <c r="OAD13" s="64"/>
      <c r="OAE13" s="64"/>
      <c r="OAN13" s="64"/>
      <c r="OAS13" s="215"/>
      <c r="OAT13" s="64"/>
      <c r="OAU13" s="64"/>
      <c r="OBD13" s="64"/>
      <c r="OBI13" s="215"/>
      <c r="OBJ13" s="64"/>
      <c r="OBK13" s="64"/>
      <c r="OBT13" s="64"/>
      <c r="OBY13" s="215"/>
      <c r="OBZ13" s="64"/>
      <c r="OCA13" s="64"/>
      <c r="OCJ13" s="64"/>
      <c r="OCO13" s="215"/>
      <c r="OCP13" s="64"/>
      <c r="OCQ13" s="64"/>
      <c r="OCZ13" s="64"/>
      <c r="ODE13" s="215"/>
      <c r="ODF13" s="64"/>
      <c r="ODG13" s="64"/>
      <c r="ODP13" s="64"/>
      <c r="ODU13" s="215"/>
      <c r="ODV13" s="64"/>
      <c r="ODW13" s="64"/>
      <c r="OEF13" s="64"/>
      <c r="OEK13" s="215"/>
      <c r="OEL13" s="64"/>
      <c r="OEM13" s="64"/>
      <c r="OEV13" s="64"/>
      <c r="OFA13" s="215"/>
      <c r="OFB13" s="64"/>
      <c r="OFC13" s="64"/>
      <c r="OFL13" s="64"/>
      <c r="OFQ13" s="215"/>
      <c r="OFR13" s="64"/>
      <c r="OFS13" s="64"/>
      <c r="OGB13" s="64"/>
      <c r="OGG13" s="215"/>
      <c r="OGH13" s="64"/>
      <c r="OGI13" s="64"/>
      <c r="OGR13" s="64"/>
      <c r="OGW13" s="215"/>
      <c r="OGX13" s="64"/>
      <c r="OGY13" s="64"/>
      <c r="OHH13" s="64"/>
      <c r="OHM13" s="215"/>
      <c r="OHN13" s="64"/>
      <c r="OHO13" s="64"/>
      <c r="OHX13" s="64"/>
      <c r="OIC13" s="215"/>
      <c r="OID13" s="64"/>
      <c r="OIE13" s="64"/>
      <c r="OIN13" s="64"/>
      <c r="OIS13" s="215"/>
      <c r="OIT13" s="64"/>
      <c r="OIU13" s="64"/>
      <c r="OJD13" s="64"/>
      <c r="OJI13" s="215"/>
      <c r="OJJ13" s="64"/>
      <c r="OJK13" s="64"/>
      <c r="OJT13" s="64"/>
      <c r="OJY13" s="215"/>
      <c r="OJZ13" s="64"/>
      <c r="OKA13" s="64"/>
      <c r="OKJ13" s="64"/>
      <c r="OKO13" s="215"/>
      <c r="OKP13" s="64"/>
      <c r="OKQ13" s="64"/>
      <c r="OKZ13" s="64"/>
      <c r="OLE13" s="215"/>
      <c r="OLF13" s="64"/>
      <c r="OLG13" s="64"/>
      <c r="OLP13" s="64"/>
      <c r="OLU13" s="215"/>
      <c r="OLV13" s="64"/>
      <c r="OLW13" s="64"/>
      <c r="OMF13" s="64"/>
      <c r="OMK13" s="215"/>
      <c r="OML13" s="64"/>
      <c r="OMM13" s="64"/>
      <c r="OMV13" s="64"/>
      <c r="ONA13" s="215"/>
      <c r="ONB13" s="64"/>
      <c r="ONC13" s="64"/>
      <c r="ONL13" s="64"/>
      <c r="ONQ13" s="215"/>
      <c r="ONR13" s="64"/>
      <c r="ONS13" s="64"/>
      <c r="OOB13" s="64"/>
      <c r="OOG13" s="215"/>
      <c r="OOH13" s="64"/>
      <c r="OOI13" s="64"/>
      <c r="OOR13" s="64"/>
      <c r="OOW13" s="215"/>
      <c r="OOX13" s="64"/>
      <c r="OOY13" s="64"/>
      <c r="OPH13" s="64"/>
      <c r="OPM13" s="215"/>
      <c r="OPN13" s="64"/>
      <c r="OPO13" s="64"/>
      <c r="OPX13" s="64"/>
      <c r="OQC13" s="215"/>
      <c r="OQD13" s="64"/>
      <c r="OQE13" s="64"/>
      <c r="OQN13" s="64"/>
      <c r="OQS13" s="215"/>
      <c r="OQT13" s="64"/>
      <c r="OQU13" s="64"/>
      <c r="ORD13" s="64"/>
      <c r="ORI13" s="215"/>
      <c r="ORJ13" s="64"/>
      <c r="ORK13" s="64"/>
      <c r="ORT13" s="64"/>
      <c r="ORY13" s="215"/>
      <c r="ORZ13" s="64"/>
      <c r="OSA13" s="64"/>
      <c r="OSJ13" s="64"/>
      <c r="OSO13" s="215"/>
      <c r="OSP13" s="64"/>
      <c r="OSQ13" s="64"/>
      <c r="OSZ13" s="64"/>
      <c r="OTE13" s="215"/>
      <c r="OTF13" s="64"/>
      <c r="OTG13" s="64"/>
      <c r="OTP13" s="64"/>
      <c r="OTU13" s="215"/>
      <c r="OTV13" s="64"/>
      <c r="OTW13" s="64"/>
      <c r="OUF13" s="64"/>
      <c r="OUK13" s="215"/>
      <c r="OUL13" s="64"/>
      <c r="OUM13" s="64"/>
      <c r="OUV13" s="64"/>
      <c r="OVA13" s="215"/>
      <c r="OVB13" s="64"/>
      <c r="OVC13" s="64"/>
      <c r="OVL13" s="64"/>
      <c r="OVQ13" s="215"/>
      <c r="OVR13" s="64"/>
      <c r="OVS13" s="64"/>
      <c r="OWB13" s="64"/>
      <c r="OWG13" s="215"/>
      <c r="OWH13" s="64"/>
      <c r="OWI13" s="64"/>
      <c r="OWR13" s="64"/>
      <c r="OWW13" s="215"/>
      <c r="OWX13" s="64"/>
      <c r="OWY13" s="64"/>
      <c r="OXH13" s="64"/>
      <c r="OXM13" s="215"/>
      <c r="OXN13" s="64"/>
      <c r="OXO13" s="64"/>
      <c r="OXX13" s="64"/>
      <c r="OYC13" s="215"/>
      <c r="OYD13" s="64"/>
      <c r="OYE13" s="64"/>
      <c r="OYN13" s="64"/>
      <c r="OYS13" s="215"/>
      <c r="OYT13" s="64"/>
      <c r="OYU13" s="64"/>
      <c r="OZD13" s="64"/>
      <c r="OZI13" s="215"/>
      <c r="OZJ13" s="64"/>
      <c r="OZK13" s="64"/>
      <c r="OZT13" s="64"/>
      <c r="OZY13" s="215"/>
      <c r="OZZ13" s="64"/>
      <c r="PAA13" s="64"/>
      <c r="PAJ13" s="64"/>
      <c r="PAO13" s="215"/>
      <c r="PAP13" s="64"/>
      <c r="PAQ13" s="64"/>
      <c r="PAZ13" s="64"/>
      <c r="PBE13" s="215"/>
      <c r="PBF13" s="64"/>
      <c r="PBG13" s="64"/>
      <c r="PBP13" s="64"/>
      <c r="PBU13" s="215"/>
      <c r="PBV13" s="64"/>
      <c r="PBW13" s="64"/>
      <c r="PCF13" s="64"/>
      <c r="PCK13" s="215"/>
      <c r="PCL13" s="64"/>
      <c r="PCM13" s="64"/>
      <c r="PCV13" s="64"/>
      <c r="PDA13" s="215"/>
      <c r="PDB13" s="64"/>
      <c r="PDC13" s="64"/>
      <c r="PDL13" s="64"/>
      <c r="PDQ13" s="215"/>
      <c r="PDR13" s="64"/>
      <c r="PDS13" s="64"/>
      <c r="PEB13" s="64"/>
      <c r="PEG13" s="215"/>
      <c r="PEH13" s="64"/>
      <c r="PEI13" s="64"/>
      <c r="PER13" s="64"/>
      <c r="PEW13" s="215"/>
      <c r="PEX13" s="64"/>
      <c r="PEY13" s="64"/>
      <c r="PFH13" s="64"/>
      <c r="PFM13" s="215"/>
      <c r="PFN13" s="64"/>
      <c r="PFO13" s="64"/>
      <c r="PFX13" s="64"/>
      <c r="PGC13" s="215"/>
      <c r="PGD13" s="64"/>
      <c r="PGE13" s="64"/>
      <c r="PGN13" s="64"/>
      <c r="PGS13" s="215"/>
      <c r="PGT13" s="64"/>
      <c r="PGU13" s="64"/>
      <c r="PHD13" s="64"/>
      <c r="PHI13" s="215"/>
      <c r="PHJ13" s="64"/>
      <c r="PHK13" s="64"/>
      <c r="PHT13" s="64"/>
      <c r="PHY13" s="215"/>
      <c r="PHZ13" s="64"/>
      <c r="PIA13" s="64"/>
      <c r="PIJ13" s="64"/>
      <c r="PIO13" s="215"/>
      <c r="PIP13" s="64"/>
      <c r="PIQ13" s="64"/>
      <c r="PIZ13" s="64"/>
      <c r="PJE13" s="215"/>
      <c r="PJF13" s="64"/>
      <c r="PJG13" s="64"/>
      <c r="PJP13" s="64"/>
      <c r="PJU13" s="215"/>
      <c r="PJV13" s="64"/>
      <c r="PJW13" s="64"/>
      <c r="PKF13" s="64"/>
      <c r="PKK13" s="215"/>
      <c r="PKL13" s="64"/>
      <c r="PKM13" s="64"/>
      <c r="PKV13" s="64"/>
      <c r="PLA13" s="215"/>
      <c r="PLB13" s="64"/>
      <c r="PLC13" s="64"/>
      <c r="PLL13" s="64"/>
      <c r="PLQ13" s="215"/>
      <c r="PLR13" s="64"/>
      <c r="PLS13" s="64"/>
      <c r="PMB13" s="64"/>
      <c r="PMG13" s="215"/>
      <c r="PMH13" s="64"/>
      <c r="PMI13" s="64"/>
      <c r="PMR13" s="64"/>
      <c r="PMW13" s="215"/>
      <c r="PMX13" s="64"/>
      <c r="PMY13" s="64"/>
      <c r="PNH13" s="64"/>
      <c r="PNM13" s="215"/>
      <c r="PNN13" s="64"/>
      <c r="PNO13" s="64"/>
      <c r="PNX13" s="64"/>
      <c r="POC13" s="215"/>
      <c r="POD13" s="64"/>
      <c r="POE13" s="64"/>
      <c r="PON13" s="64"/>
      <c r="POS13" s="215"/>
      <c r="POT13" s="64"/>
      <c r="POU13" s="64"/>
      <c r="PPD13" s="64"/>
      <c r="PPI13" s="215"/>
      <c r="PPJ13" s="64"/>
      <c r="PPK13" s="64"/>
      <c r="PPT13" s="64"/>
      <c r="PPY13" s="215"/>
      <c r="PPZ13" s="64"/>
      <c r="PQA13" s="64"/>
      <c r="PQJ13" s="64"/>
      <c r="PQO13" s="215"/>
      <c r="PQP13" s="64"/>
      <c r="PQQ13" s="64"/>
      <c r="PQZ13" s="64"/>
      <c r="PRE13" s="215"/>
      <c r="PRF13" s="64"/>
      <c r="PRG13" s="64"/>
      <c r="PRP13" s="64"/>
      <c r="PRU13" s="215"/>
      <c r="PRV13" s="64"/>
      <c r="PRW13" s="64"/>
      <c r="PSF13" s="64"/>
      <c r="PSK13" s="215"/>
      <c r="PSL13" s="64"/>
      <c r="PSM13" s="64"/>
      <c r="PSV13" s="64"/>
      <c r="PTA13" s="215"/>
      <c r="PTB13" s="64"/>
      <c r="PTC13" s="64"/>
      <c r="PTL13" s="64"/>
      <c r="PTQ13" s="215"/>
      <c r="PTR13" s="64"/>
      <c r="PTS13" s="64"/>
      <c r="PUB13" s="64"/>
      <c r="PUG13" s="215"/>
      <c r="PUH13" s="64"/>
      <c r="PUI13" s="64"/>
      <c r="PUR13" s="64"/>
      <c r="PUW13" s="215"/>
      <c r="PUX13" s="64"/>
      <c r="PUY13" s="64"/>
      <c r="PVH13" s="64"/>
      <c r="PVM13" s="215"/>
      <c r="PVN13" s="64"/>
      <c r="PVO13" s="64"/>
      <c r="PVX13" s="64"/>
      <c r="PWC13" s="215"/>
      <c r="PWD13" s="64"/>
      <c r="PWE13" s="64"/>
      <c r="PWN13" s="64"/>
      <c r="PWS13" s="215"/>
      <c r="PWT13" s="64"/>
      <c r="PWU13" s="64"/>
      <c r="PXD13" s="64"/>
      <c r="PXI13" s="215"/>
      <c r="PXJ13" s="64"/>
      <c r="PXK13" s="64"/>
      <c r="PXT13" s="64"/>
      <c r="PXY13" s="215"/>
      <c r="PXZ13" s="64"/>
      <c r="PYA13" s="64"/>
      <c r="PYJ13" s="64"/>
      <c r="PYO13" s="215"/>
      <c r="PYP13" s="64"/>
      <c r="PYQ13" s="64"/>
      <c r="PYZ13" s="64"/>
      <c r="PZE13" s="215"/>
      <c r="PZF13" s="64"/>
      <c r="PZG13" s="64"/>
      <c r="PZP13" s="64"/>
      <c r="PZU13" s="215"/>
      <c r="PZV13" s="64"/>
      <c r="PZW13" s="64"/>
      <c r="QAF13" s="64"/>
      <c r="QAK13" s="215"/>
      <c r="QAL13" s="64"/>
      <c r="QAM13" s="64"/>
      <c r="QAV13" s="64"/>
      <c r="QBA13" s="215"/>
      <c r="QBB13" s="64"/>
      <c r="QBC13" s="64"/>
      <c r="QBL13" s="64"/>
      <c r="QBQ13" s="215"/>
      <c r="QBR13" s="64"/>
      <c r="QBS13" s="64"/>
      <c r="QCB13" s="64"/>
      <c r="QCG13" s="215"/>
      <c r="QCH13" s="64"/>
      <c r="QCI13" s="64"/>
      <c r="QCR13" s="64"/>
      <c r="QCW13" s="215"/>
      <c r="QCX13" s="64"/>
      <c r="QCY13" s="64"/>
      <c r="QDH13" s="64"/>
      <c r="QDM13" s="215"/>
      <c r="QDN13" s="64"/>
      <c r="QDO13" s="64"/>
      <c r="QDX13" s="64"/>
      <c r="QEC13" s="215"/>
      <c r="QED13" s="64"/>
      <c r="QEE13" s="64"/>
      <c r="QEN13" s="64"/>
      <c r="QES13" s="215"/>
      <c r="QET13" s="64"/>
      <c r="QEU13" s="64"/>
      <c r="QFD13" s="64"/>
      <c r="QFI13" s="215"/>
      <c r="QFJ13" s="64"/>
      <c r="QFK13" s="64"/>
      <c r="QFT13" s="64"/>
      <c r="QFY13" s="215"/>
      <c r="QFZ13" s="64"/>
      <c r="QGA13" s="64"/>
      <c r="QGJ13" s="64"/>
      <c r="QGO13" s="215"/>
      <c r="QGP13" s="64"/>
      <c r="QGQ13" s="64"/>
      <c r="QGZ13" s="64"/>
      <c r="QHE13" s="215"/>
      <c r="QHF13" s="64"/>
      <c r="QHG13" s="64"/>
      <c r="QHP13" s="64"/>
      <c r="QHU13" s="215"/>
      <c r="QHV13" s="64"/>
      <c r="QHW13" s="64"/>
      <c r="QIF13" s="64"/>
      <c r="QIK13" s="215"/>
      <c r="QIL13" s="64"/>
      <c r="QIM13" s="64"/>
      <c r="QIV13" s="64"/>
      <c r="QJA13" s="215"/>
      <c r="QJB13" s="64"/>
      <c r="QJC13" s="64"/>
      <c r="QJL13" s="64"/>
      <c r="QJQ13" s="215"/>
      <c r="QJR13" s="64"/>
      <c r="QJS13" s="64"/>
      <c r="QKB13" s="64"/>
      <c r="QKG13" s="215"/>
      <c r="QKH13" s="64"/>
      <c r="QKI13" s="64"/>
      <c r="QKR13" s="64"/>
      <c r="QKW13" s="215"/>
      <c r="QKX13" s="64"/>
      <c r="QKY13" s="64"/>
      <c r="QLH13" s="64"/>
      <c r="QLM13" s="215"/>
      <c r="QLN13" s="64"/>
      <c r="QLO13" s="64"/>
      <c r="QLX13" s="64"/>
      <c r="QMC13" s="215"/>
      <c r="QMD13" s="64"/>
      <c r="QME13" s="64"/>
      <c r="QMN13" s="64"/>
      <c r="QMS13" s="215"/>
      <c r="QMT13" s="64"/>
      <c r="QMU13" s="64"/>
      <c r="QND13" s="64"/>
      <c r="QNI13" s="215"/>
      <c r="QNJ13" s="64"/>
      <c r="QNK13" s="64"/>
      <c r="QNT13" s="64"/>
      <c r="QNY13" s="215"/>
      <c r="QNZ13" s="64"/>
      <c r="QOA13" s="64"/>
      <c r="QOJ13" s="64"/>
      <c r="QOO13" s="215"/>
      <c r="QOP13" s="64"/>
      <c r="QOQ13" s="64"/>
      <c r="QOZ13" s="64"/>
      <c r="QPE13" s="215"/>
      <c r="QPF13" s="64"/>
      <c r="QPG13" s="64"/>
      <c r="QPP13" s="64"/>
      <c r="QPU13" s="215"/>
      <c r="QPV13" s="64"/>
      <c r="QPW13" s="64"/>
      <c r="QQF13" s="64"/>
      <c r="QQK13" s="215"/>
      <c r="QQL13" s="64"/>
      <c r="QQM13" s="64"/>
      <c r="QQV13" s="64"/>
      <c r="QRA13" s="215"/>
      <c r="QRB13" s="64"/>
      <c r="QRC13" s="64"/>
      <c r="QRL13" s="64"/>
      <c r="QRQ13" s="215"/>
      <c r="QRR13" s="64"/>
      <c r="QRS13" s="64"/>
      <c r="QSB13" s="64"/>
      <c r="QSG13" s="215"/>
      <c r="QSH13" s="64"/>
      <c r="QSI13" s="64"/>
      <c r="QSR13" s="64"/>
      <c r="QSW13" s="215"/>
      <c r="QSX13" s="64"/>
      <c r="QSY13" s="64"/>
      <c r="QTH13" s="64"/>
      <c r="QTM13" s="215"/>
      <c r="QTN13" s="64"/>
      <c r="QTO13" s="64"/>
      <c r="QTX13" s="64"/>
      <c r="QUC13" s="215"/>
      <c r="QUD13" s="64"/>
      <c r="QUE13" s="64"/>
      <c r="QUN13" s="64"/>
      <c r="QUS13" s="215"/>
      <c r="QUT13" s="64"/>
      <c r="QUU13" s="64"/>
      <c r="QVD13" s="64"/>
      <c r="QVI13" s="215"/>
      <c r="QVJ13" s="64"/>
      <c r="QVK13" s="64"/>
      <c r="QVT13" s="64"/>
      <c r="QVY13" s="215"/>
      <c r="QVZ13" s="64"/>
      <c r="QWA13" s="64"/>
      <c r="QWJ13" s="64"/>
      <c r="QWO13" s="215"/>
      <c r="QWP13" s="64"/>
      <c r="QWQ13" s="64"/>
      <c r="QWZ13" s="64"/>
      <c r="QXE13" s="215"/>
      <c r="QXF13" s="64"/>
      <c r="QXG13" s="64"/>
      <c r="QXP13" s="64"/>
      <c r="QXU13" s="215"/>
      <c r="QXV13" s="64"/>
      <c r="QXW13" s="64"/>
      <c r="QYF13" s="64"/>
      <c r="QYK13" s="215"/>
      <c r="QYL13" s="64"/>
      <c r="QYM13" s="64"/>
      <c r="QYV13" s="64"/>
      <c r="QZA13" s="215"/>
      <c r="QZB13" s="64"/>
      <c r="QZC13" s="64"/>
      <c r="QZL13" s="64"/>
      <c r="QZQ13" s="215"/>
      <c r="QZR13" s="64"/>
      <c r="QZS13" s="64"/>
      <c r="RAB13" s="64"/>
      <c r="RAG13" s="215"/>
      <c r="RAH13" s="64"/>
      <c r="RAI13" s="64"/>
      <c r="RAR13" s="64"/>
      <c r="RAW13" s="215"/>
      <c r="RAX13" s="64"/>
      <c r="RAY13" s="64"/>
      <c r="RBH13" s="64"/>
      <c r="RBM13" s="215"/>
      <c r="RBN13" s="64"/>
      <c r="RBO13" s="64"/>
      <c r="RBX13" s="64"/>
      <c r="RCC13" s="215"/>
      <c r="RCD13" s="64"/>
      <c r="RCE13" s="64"/>
      <c r="RCN13" s="64"/>
      <c r="RCS13" s="215"/>
      <c r="RCT13" s="64"/>
      <c r="RCU13" s="64"/>
      <c r="RDD13" s="64"/>
      <c r="RDI13" s="215"/>
      <c r="RDJ13" s="64"/>
      <c r="RDK13" s="64"/>
      <c r="RDT13" s="64"/>
      <c r="RDY13" s="215"/>
      <c r="RDZ13" s="64"/>
      <c r="REA13" s="64"/>
      <c r="REJ13" s="64"/>
      <c r="REO13" s="215"/>
      <c r="REP13" s="64"/>
      <c r="REQ13" s="64"/>
      <c r="REZ13" s="64"/>
      <c r="RFE13" s="215"/>
      <c r="RFF13" s="64"/>
      <c r="RFG13" s="64"/>
      <c r="RFP13" s="64"/>
      <c r="RFU13" s="215"/>
      <c r="RFV13" s="64"/>
      <c r="RFW13" s="64"/>
      <c r="RGF13" s="64"/>
      <c r="RGK13" s="215"/>
      <c r="RGL13" s="64"/>
      <c r="RGM13" s="64"/>
      <c r="RGV13" s="64"/>
      <c r="RHA13" s="215"/>
      <c r="RHB13" s="64"/>
      <c r="RHC13" s="64"/>
      <c r="RHL13" s="64"/>
      <c r="RHQ13" s="215"/>
      <c r="RHR13" s="64"/>
      <c r="RHS13" s="64"/>
      <c r="RIB13" s="64"/>
      <c r="RIG13" s="215"/>
      <c r="RIH13" s="64"/>
      <c r="RII13" s="64"/>
      <c r="RIR13" s="64"/>
      <c r="RIW13" s="215"/>
      <c r="RIX13" s="64"/>
      <c r="RIY13" s="64"/>
      <c r="RJH13" s="64"/>
      <c r="RJM13" s="215"/>
      <c r="RJN13" s="64"/>
      <c r="RJO13" s="64"/>
      <c r="RJX13" s="64"/>
      <c r="RKC13" s="215"/>
      <c r="RKD13" s="64"/>
      <c r="RKE13" s="64"/>
      <c r="RKN13" s="64"/>
      <c r="RKS13" s="215"/>
      <c r="RKT13" s="64"/>
      <c r="RKU13" s="64"/>
      <c r="RLD13" s="64"/>
      <c r="RLI13" s="215"/>
      <c r="RLJ13" s="64"/>
      <c r="RLK13" s="64"/>
      <c r="RLT13" s="64"/>
      <c r="RLY13" s="215"/>
      <c r="RLZ13" s="64"/>
      <c r="RMA13" s="64"/>
      <c r="RMJ13" s="64"/>
      <c r="RMO13" s="215"/>
      <c r="RMP13" s="64"/>
      <c r="RMQ13" s="64"/>
      <c r="RMZ13" s="64"/>
      <c r="RNE13" s="215"/>
      <c r="RNF13" s="64"/>
      <c r="RNG13" s="64"/>
      <c r="RNP13" s="64"/>
      <c r="RNU13" s="215"/>
      <c r="RNV13" s="64"/>
      <c r="RNW13" s="64"/>
      <c r="ROF13" s="64"/>
      <c r="ROK13" s="215"/>
      <c r="ROL13" s="64"/>
      <c r="ROM13" s="64"/>
      <c r="ROV13" s="64"/>
      <c r="RPA13" s="215"/>
      <c r="RPB13" s="64"/>
      <c r="RPC13" s="64"/>
      <c r="RPL13" s="64"/>
      <c r="RPQ13" s="215"/>
      <c r="RPR13" s="64"/>
      <c r="RPS13" s="64"/>
      <c r="RQB13" s="64"/>
      <c r="RQG13" s="215"/>
      <c r="RQH13" s="64"/>
      <c r="RQI13" s="64"/>
      <c r="RQR13" s="64"/>
      <c r="RQW13" s="215"/>
      <c r="RQX13" s="64"/>
      <c r="RQY13" s="64"/>
      <c r="RRH13" s="64"/>
      <c r="RRM13" s="215"/>
      <c r="RRN13" s="64"/>
      <c r="RRO13" s="64"/>
      <c r="RRX13" s="64"/>
      <c r="RSC13" s="215"/>
      <c r="RSD13" s="64"/>
      <c r="RSE13" s="64"/>
      <c r="RSN13" s="64"/>
      <c r="RSS13" s="215"/>
      <c r="RST13" s="64"/>
      <c r="RSU13" s="64"/>
      <c r="RTD13" s="64"/>
      <c r="RTI13" s="215"/>
      <c r="RTJ13" s="64"/>
      <c r="RTK13" s="64"/>
      <c r="RTT13" s="64"/>
      <c r="RTY13" s="215"/>
      <c r="RTZ13" s="64"/>
      <c r="RUA13" s="64"/>
      <c r="RUJ13" s="64"/>
      <c r="RUO13" s="215"/>
      <c r="RUP13" s="64"/>
      <c r="RUQ13" s="64"/>
      <c r="RUZ13" s="64"/>
      <c r="RVE13" s="215"/>
      <c r="RVF13" s="64"/>
      <c r="RVG13" s="64"/>
      <c r="RVP13" s="64"/>
      <c r="RVU13" s="215"/>
      <c r="RVV13" s="64"/>
      <c r="RVW13" s="64"/>
      <c r="RWF13" s="64"/>
      <c r="RWK13" s="215"/>
      <c r="RWL13" s="64"/>
      <c r="RWM13" s="64"/>
      <c r="RWV13" s="64"/>
      <c r="RXA13" s="215"/>
      <c r="RXB13" s="64"/>
      <c r="RXC13" s="64"/>
      <c r="RXL13" s="64"/>
      <c r="RXQ13" s="215"/>
      <c r="RXR13" s="64"/>
      <c r="RXS13" s="64"/>
      <c r="RYB13" s="64"/>
      <c r="RYG13" s="215"/>
      <c r="RYH13" s="64"/>
      <c r="RYI13" s="64"/>
      <c r="RYR13" s="64"/>
      <c r="RYW13" s="215"/>
      <c r="RYX13" s="64"/>
      <c r="RYY13" s="64"/>
      <c r="RZH13" s="64"/>
      <c r="RZM13" s="215"/>
      <c r="RZN13" s="64"/>
      <c r="RZO13" s="64"/>
      <c r="RZX13" s="64"/>
      <c r="SAC13" s="215"/>
      <c r="SAD13" s="64"/>
      <c r="SAE13" s="64"/>
      <c r="SAN13" s="64"/>
      <c r="SAS13" s="215"/>
      <c r="SAT13" s="64"/>
      <c r="SAU13" s="64"/>
      <c r="SBD13" s="64"/>
      <c r="SBI13" s="215"/>
      <c r="SBJ13" s="64"/>
      <c r="SBK13" s="64"/>
      <c r="SBT13" s="64"/>
      <c r="SBY13" s="215"/>
      <c r="SBZ13" s="64"/>
      <c r="SCA13" s="64"/>
      <c r="SCJ13" s="64"/>
      <c r="SCO13" s="215"/>
      <c r="SCP13" s="64"/>
      <c r="SCQ13" s="64"/>
      <c r="SCZ13" s="64"/>
      <c r="SDE13" s="215"/>
      <c r="SDF13" s="64"/>
      <c r="SDG13" s="64"/>
      <c r="SDP13" s="64"/>
      <c r="SDU13" s="215"/>
      <c r="SDV13" s="64"/>
      <c r="SDW13" s="64"/>
      <c r="SEF13" s="64"/>
      <c r="SEK13" s="215"/>
      <c r="SEL13" s="64"/>
      <c r="SEM13" s="64"/>
      <c r="SEV13" s="64"/>
      <c r="SFA13" s="215"/>
      <c r="SFB13" s="64"/>
      <c r="SFC13" s="64"/>
      <c r="SFL13" s="64"/>
      <c r="SFQ13" s="215"/>
      <c r="SFR13" s="64"/>
      <c r="SFS13" s="64"/>
      <c r="SGB13" s="64"/>
      <c r="SGG13" s="215"/>
      <c r="SGH13" s="64"/>
      <c r="SGI13" s="64"/>
      <c r="SGR13" s="64"/>
      <c r="SGW13" s="215"/>
      <c r="SGX13" s="64"/>
      <c r="SGY13" s="64"/>
      <c r="SHH13" s="64"/>
      <c r="SHM13" s="215"/>
      <c r="SHN13" s="64"/>
      <c r="SHO13" s="64"/>
      <c r="SHX13" s="64"/>
      <c r="SIC13" s="215"/>
      <c r="SID13" s="64"/>
      <c r="SIE13" s="64"/>
      <c r="SIN13" s="64"/>
      <c r="SIS13" s="215"/>
      <c r="SIT13" s="64"/>
      <c r="SIU13" s="64"/>
      <c r="SJD13" s="64"/>
      <c r="SJI13" s="215"/>
      <c r="SJJ13" s="64"/>
      <c r="SJK13" s="64"/>
      <c r="SJT13" s="64"/>
      <c r="SJY13" s="215"/>
      <c r="SJZ13" s="64"/>
      <c r="SKA13" s="64"/>
      <c r="SKJ13" s="64"/>
      <c r="SKO13" s="215"/>
      <c r="SKP13" s="64"/>
      <c r="SKQ13" s="64"/>
      <c r="SKZ13" s="64"/>
      <c r="SLE13" s="215"/>
      <c r="SLF13" s="64"/>
      <c r="SLG13" s="64"/>
      <c r="SLP13" s="64"/>
      <c r="SLU13" s="215"/>
      <c r="SLV13" s="64"/>
      <c r="SLW13" s="64"/>
      <c r="SMF13" s="64"/>
      <c r="SMK13" s="215"/>
      <c r="SML13" s="64"/>
      <c r="SMM13" s="64"/>
      <c r="SMV13" s="64"/>
      <c r="SNA13" s="215"/>
      <c r="SNB13" s="64"/>
      <c r="SNC13" s="64"/>
      <c r="SNL13" s="64"/>
      <c r="SNQ13" s="215"/>
      <c r="SNR13" s="64"/>
      <c r="SNS13" s="64"/>
      <c r="SOB13" s="64"/>
      <c r="SOG13" s="215"/>
      <c r="SOH13" s="64"/>
      <c r="SOI13" s="64"/>
      <c r="SOR13" s="64"/>
      <c r="SOW13" s="215"/>
      <c r="SOX13" s="64"/>
      <c r="SOY13" s="64"/>
      <c r="SPH13" s="64"/>
      <c r="SPM13" s="215"/>
      <c r="SPN13" s="64"/>
      <c r="SPO13" s="64"/>
      <c r="SPX13" s="64"/>
      <c r="SQC13" s="215"/>
      <c r="SQD13" s="64"/>
      <c r="SQE13" s="64"/>
      <c r="SQN13" s="64"/>
      <c r="SQS13" s="215"/>
      <c r="SQT13" s="64"/>
      <c r="SQU13" s="64"/>
      <c r="SRD13" s="64"/>
      <c r="SRI13" s="215"/>
      <c r="SRJ13" s="64"/>
      <c r="SRK13" s="64"/>
      <c r="SRT13" s="64"/>
      <c r="SRY13" s="215"/>
      <c r="SRZ13" s="64"/>
      <c r="SSA13" s="64"/>
      <c r="SSJ13" s="64"/>
      <c r="SSO13" s="215"/>
      <c r="SSP13" s="64"/>
      <c r="SSQ13" s="64"/>
      <c r="SSZ13" s="64"/>
      <c r="STE13" s="215"/>
      <c r="STF13" s="64"/>
      <c r="STG13" s="64"/>
      <c r="STP13" s="64"/>
      <c r="STU13" s="215"/>
      <c r="STV13" s="64"/>
      <c r="STW13" s="64"/>
      <c r="SUF13" s="64"/>
      <c r="SUK13" s="215"/>
      <c r="SUL13" s="64"/>
      <c r="SUM13" s="64"/>
      <c r="SUV13" s="64"/>
      <c r="SVA13" s="215"/>
      <c r="SVB13" s="64"/>
      <c r="SVC13" s="64"/>
      <c r="SVL13" s="64"/>
      <c r="SVQ13" s="215"/>
      <c r="SVR13" s="64"/>
      <c r="SVS13" s="64"/>
      <c r="SWB13" s="64"/>
      <c r="SWG13" s="215"/>
      <c r="SWH13" s="64"/>
      <c r="SWI13" s="64"/>
      <c r="SWR13" s="64"/>
      <c r="SWW13" s="215"/>
      <c r="SWX13" s="64"/>
      <c r="SWY13" s="64"/>
      <c r="SXH13" s="64"/>
      <c r="SXM13" s="215"/>
      <c r="SXN13" s="64"/>
      <c r="SXO13" s="64"/>
      <c r="SXX13" s="64"/>
      <c r="SYC13" s="215"/>
      <c r="SYD13" s="64"/>
      <c r="SYE13" s="64"/>
      <c r="SYN13" s="64"/>
      <c r="SYS13" s="215"/>
      <c r="SYT13" s="64"/>
      <c r="SYU13" s="64"/>
      <c r="SZD13" s="64"/>
      <c r="SZI13" s="215"/>
      <c r="SZJ13" s="64"/>
      <c r="SZK13" s="64"/>
      <c r="SZT13" s="64"/>
      <c r="SZY13" s="215"/>
      <c r="SZZ13" s="64"/>
      <c r="TAA13" s="64"/>
      <c r="TAJ13" s="64"/>
      <c r="TAO13" s="215"/>
      <c r="TAP13" s="64"/>
      <c r="TAQ13" s="64"/>
      <c r="TAZ13" s="64"/>
      <c r="TBE13" s="215"/>
      <c r="TBF13" s="64"/>
      <c r="TBG13" s="64"/>
      <c r="TBP13" s="64"/>
      <c r="TBU13" s="215"/>
      <c r="TBV13" s="64"/>
      <c r="TBW13" s="64"/>
      <c r="TCF13" s="64"/>
      <c r="TCK13" s="215"/>
      <c r="TCL13" s="64"/>
      <c r="TCM13" s="64"/>
      <c r="TCV13" s="64"/>
      <c r="TDA13" s="215"/>
      <c r="TDB13" s="64"/>
      <c r="TDC13" s="64"/>
      <c r="TDL13" s="64"/>
      <c r="TDQ13" s="215"/>
      <c r="TDR13" s="64"/>
      <c r="TDS13" s="64"/>
      <c r="TEB13" s="64"/>
      <c r="TEG13" s="215"/>
      <c r="TEH13" s="64"/>
      <c r="TEI13" s="64"/>
      <c r="TER13" s="64"/>
      <c r="TEW13" s="215"/>
      <c r="TEX13" s="64"/>
      <c r="TEY13" s="64"/>
      <c r="TFH13" s="64"/>
      <c r="TFM13" s="215"/>
      <c r="TFN13" s="64"/>
      <c r="TFO13" s="64"/>
      <c r="TFX13" s="64"/>
      <c r="TGC13" s="215"/>
      <c r="TGD13" s="64"/>
      <c r="TGE13" s="64"/>
      <c r="TGN13" s="64"/>
      <c r="TGS13" s="215"/>
      <c r="TGT13" s="64"/>
      <c r="TGU13" s="64"/>
      <c r="THD13" s="64"/>
      <c r="THI13" s="215"/>
      <c r="THJ13" s="64"/>
      <c r="THK13" s="64"/>
      <c r="THT13" s="64"/>
      <c r="THY13" s="215"/>
      <c r="THZ13" s="64"/>
      <c r="TIA13" s="64"/>
      <c r="TIJ13" s="64"/>
      <c r="TIO13" s="215"/>
      <c r="TIP13" s="64"/>
      <c r="TIQ13" s="64"/>
      <c r="TIZ13" s="64"/>
      <c r="TJE13" s="215"/>
      <c r="TJF13" s="64"/>
      <c r="TJG13" s="64"/>
      <c r="TJP13" s="64"/>
      <c r="TJU13" s="215"/>
      <c r="TJV13" s="64"/>
      <c r="TJW13" s="64"/>
      <c r="TKF13" s="64"/>
      <c r="TKK13" s="215"/>
      <c r="TKL13" s="64"/>
      <c r="TKM13" s="64"/>
      <c r="TKV13" s="64"/>
      <c r="TLA13" s="215"/>
      <c r="TLB13" s="64"/>
      <c r="TLC13" s="64"/>
      <c r="TLL13" s="64"/>
      <c r="TLQ13" s="215"/>
      <c r="TLR13" s="64"/>
      <c r="TLS13" s="64"/>
      <c r="TMB13" s="64"/>
      <c r="TMG13" s="215"/>
      <c r="TMH13" s="64"/>
      <c r="TMI13" s="64"/>
      <c r="TMR13" s="64"/>
      <c r="TMW13" s="215"/>
      <c r="TMX13" s="64"/>
      <c r="TMY13" s="64"/>
      <c r="TNH13" s="64"/>
      <c r="TNM13" s="215"/>
      <c r="TNN13" s="64"/>
      <c r="TNO13" s="64"/>
      <c r="TNX13" s="64"/>
      <c r="TOC13" s="215"/>
      <c r="TOD13" s="64"/>
      <c r="TOE13" s="64"/>
      <c r="TON13" s="64"/>
      <c r="TOS13" s="215"/>
      <c r="TOT13" s="64"/>
      <c r="TOU13" s="64"/>
      <c r="TPD13" s="64"/>
      <c r="TPI13" s="215"/>
      <c r="TPJ13" s="64"/>
      <c r="TPK13" s="64"/>
      <c r="TPT13" s="64"/>
      <c r="TPY13" s="215"/>
      <c r="TPZ13" s="64"/>
      <c r="TQA13" s="64"/>
      <c r="TQJ13" s="64"/>
      <c r="TQO13" s="215"/>
      <c r="TQP13" s="64"/>
      <c r="TQQ13" s="64"/>
      <c r="TQZ13" s="64"/>
      <c r="TRE13" s="215"/>
      <c r="TRF13" s="64"/>
      <c r="TRG13" s="64"/>
      <c r="TRP13" s="64"/>
      <c r="TRU13" s="215"/>
      <c r="TRV13" s="64"/>
      <c r="TRW13" s="64"/>
      <c r="TSF13" s="64"/>
      <c r="TSK13" s="215"/>
      <c r="TSL13" s="64"/>
      <c r="TSM13" s="64"/>
      <c r="TSV13" s="64"/>
      <c r="TTA13" s="215"/>
      <c r="TTB13" s="64"/>
      <c r="TTC13" s="64"/>
      <c r="TTL13" s="64"/>
      <c r="TTQ13" s="215"/>
      <c r="TTR13" s="64"/>
      <c r="TTS13" s="64"/>
      <c r="TUB13" s="64"/>
      <c r="TUG13" s="215"/>
      <c r="TUH13" s="64"/>
      <c r="TUI13" s="64"/>
      <c r="TUR13" s="64"/>
      <c r="TUW13" s="215"/>
      <c r="TUX13" s="64"/>
      <c r="TUY13" s="64"/>
      <c r="TVH13" s="64"/>
      <c r="TVM13" s="215"/>
      <c r="TVN13" s="64"/>
      <c r="TVO13" s="64"/>
      <c r="TVX13" s="64"/>
      <c r="TWC13" s="215"/>
      <c r="TWD13" s="64"/>
      <c r="TWE13" s="64"/>
      <c r="TWN13" s="64"/>
      <c r="TWS13" s="215"/>
      <c r="TWT13" s="64"/>
      <c r="TWU13" s="64"/>
      <c r="TXD13" s="64"/>
      <c r="TXI13" s="215"/>
      <c r="TXJ13" s="64"/>
      <c r="TXK13" s="64"/>
      <c r="TXT13" s="64"/>
      <c r="TXY13" s="215"/>
      <c r="TXZ13" s="64"/>
      <c r="TYA13" s="64"/>
      <c r="TYJ13" s="64"/>
      <c r="TYO13" s="215"/>
      <c r="TYP13" s="64"/>
      <c r="TYQ13" s="64"/>
      <c r="TYZ13" s="64"/>
      <c r="TZE13" s="215"/>
      <c r="TZF13" s="64"/>
      <c r="TZG13" s="64"/>
      <c r="TZP13" s="64"/>
      <c r="TZU13" s="215"/>
      <c r="TZV13" s="64"/>
      <c r="TZW13" s="64"/>
      <c r="UAF13" s="64"/>
      <c r="UAK13" s="215"/>
      <c r="UAL13" s="64"/>
      <c r="UAM13" s="64"/>
      <c r="UAV13" s="64"/>
      <c r="UBA13" s="215"/>
      <c r="UBB13" s="64"/>
      <c r="UBC13" s="64"/>
      <c r="UBL13" s="64"/>
      <c r="UBQ13" s="215"/>
      <c r="UBR13" s="64"/>
      <c r="UBS13" s="64"/>
      <c r="UCB13" s="64"/>
      <c r="UCG13" s="215"/>
      <c r="UCH13" s="64"/>
      <c r="UCI13" s="64"/>
      <c r="UCR13" s="64"/>
      <c r="UCW13" s="215"/>
      <c r="UCX13" s="64"/>
      <c r="UCY13" s="64"/>
      <c r="UDH13" s="64"/>
      <c r="UDM13" s="215"/>
      <c r="UDN13" s="64"/>
      <c r="UDO13" s="64"/>
      <c r="UDX13" s="64"/>
      <c r="UEC13" s="215"/>
      <c r="UED13" s="64"/>
      <c r="UEE13" s="64"/>
      <c r="UEN13" s="64"/>
      <c r="UES13" s="215"/>
      <c r="UET13" s="64"/>
      <c r="UEU13" s="64"/>
      <c r="UFD13" s="64"/>
      <c r="UFI13" s="215"/>
      <c r="UFJ13" s="64"/>
      <c r="UFK13" s="64"/>
      <c r="UFT13" s="64"/>
      <c r="UFY13" s="215"/>
      <c r="UFZ13" s="64"/>
      <c r="UGA13" s="64"/>
      <c r="UGJ13" s="64"/>
      <c r="UGO13" s="215"/>
      <c r="UGP13" s="64"/>
      <c r="UGQ13" s="64"/>
      <c r="UGZ13" s="64"/>
      <c r="UHE13" s="215"/>
      <c r="UHF13" s="64"/>
      <c r="UHG13" s="64"/>
      <c r="UHP13" s="64"/>
      <c r="UHU13" s="215"/>
      <c r="UHV13" s="64"/>
      <c r="UHW13" s="64"/>
      <c r="UIF13" s="64"/>
      <c r="UIK13" s="215"/>
      <c r="UIL13" s="64"/>
      <c r="UIM13" s="64"/>
      <c r="UIV13" s="64"/>
      <c r="UJA13" s="215"/>
      <c r="UJB13" s="64"/>
      <c r="UJC13" s="64"/>
      <c r="UJL13" s="64"/>
      <c r="UJQ13" s="215"/>
      <c r="UJR13" s="64"/>
      <c r="UJS13" s="64"/>
      <c r="UKB13" s="64"/>
      <c r="UKG13" s="215"/>
      <c r="UKH13" s="64"/>
      <c r="UKI13" s="64"/>
      <c r="UKR13" s="64"/>
      <c r="UKW13" s="215"/>
      <c r="UKX13" s="64"/>
      <c r="UKY13" s="64"/>
      <c r="ULH13" s="64"/>
      <c r="ULM13" s="215"/>
      <c r="ULN13" s="64"/>
      <c r="ULO13" s="64"/>
      <c r="ULX13" s="64"/>
      <c r="UMC13" s="215"/>
      <c r="UMD13" s="64"/>
      <c r="UME13" s="64"/>
      <c r="UMN13" s="64"/>
      <c r="UMS13" s="215"/>
      <c r="UMT13" s="64"/>
      <c r="UMU13" s="64"/>
      <c r="UND13" s="64"/>
      <c r="UNI13" s="215"/>
      <c r="UNJ13" s="64"/>
      <c r="UNK13" s="64"/>
      <c r="UNT13" s="64"/>
      <c r="UNY13" s="215"/>
      <c r="UNZ13" s="64"/>
      <c r="UOA13" s="64"/>
      <c r="UOJ13" s="64"/>
      <c r="UOO13" s="215"/>
      <c r="UOP13" s="64"/>
      <c r="UOQ13" s="64"/>
      <c r="UOZ13" s="64"/>
      <c r="UPE13" s="215"/>
      <c r="UPF13" s="64"/>
      <c r="UPG13" s="64"/>
      <c r="UPP13" s="64"/>
      <c r="UPU13" s="215"/>
      <c r="UPV13" s="64"/>
      <c r="UPW13" s="64"/>
      <c r="UQF13" s="64"/>
      <c r="UQK13" s="215"/>
      <c r="UQL13" s="64"/>
      <c r="UQM13" s="64"/>
      <c r="UQV13" s="64"/>
      <c r="URA13" s="215"/>
      <c r="URB13" s="64"/>
      <c r="URC13" s="64"/>
      <c r="URL13" s="64"/>
      <c r="URQ13" s="215"/>
      <c r="URR13" s="64"/>
      <c r="URS13" s="64"/>
      <c r="USB13" s="64"/>
      <c r="USG13" s="215"/>
      <c r="USH13" s="64"/>
      <c r="USI13" s="64"/>
      <c r="USR13" s="64"/>
      <c r="USW13" s="215"/>
      <c r="USX13" s="64"/>
      <c r="USY13" s="64"/>
      <c r="UTH13" s="64"/>
      <c r="UTM13" s="215"/>
      <c r="UTN13" s="64"/>
      <c r="UTO13" s="64"/>
      <c r="UTX13" s="64"/>
      <c r="UUC13" s="215"/>
      <c r="UUD13" s="64"/>
      <c r="UUE13" s="64"/>
      <c r="UUN13" s="64"/>
      <c r="UUS13" s="215"/>
      <c r="UUT13" s="64"/>
      <c r="UUU13" s="64"/>
      <c r="UVD13" s="64"/>
      <c r="UVI13" s="215"/>
      <c r="UVJ13" s="64"/>
      <c r="UVK13" s="64"/>
      <c r="UVT13" s="64"/>
      <c r="UVY13" s="215"/>
      <c r="UVZ13" s="64"/>
      <c r="UWA13" s="64"/>
      <c r="UWJ13" s="64"/>
      <c r="UWO13" s="215"/>
      <c r="UWP13" s="64"/>
      <c r="UWQ13" s="64"/>
      <c r="UWZ13" s="64"/>
      <c r="UXE13" s="215"/>
      <c r="UXF13" s="64"/>
      <c r="UXG13" s="64"/>
      <c r="UXP13" s="64"/>
      <c r="UXU13" s="215"/>
      <c r="UXV13" s="64"/>
      <c r="UXW13" s="64"/>
      <c r="UYF13" s="64"/>
      <c r="UYK13" s="215"/>
      <c r="UYL13" s="64"/>
      <c r="UYM13" s="64"/>
      <c r="UYV13" s="64"/>
      <c r="UZA13" s="215"/>
      <c r="UZB13" s="64"/>
      <c r="UZC13" s="64"/>
      <c r="UZL13" s="64"/>
      <c r="UZQ13" s="215"/>
      <c r="UZR13" s="64"/>
      <c r="UZS13" s="64"/>
      <c r="VAB13" s="64"/>
      <c r="VAG13" s="215"/>
      <c r="VAH13" s="64"/>
      <c r="VAI13" s="64"/>
      <c r="VAR13" s="64"/>
      <c r="VAW13" s="215"/>
      <c r="VAX13" s="64"/>
      <c r="VAY13" s="64"/>
      <c r="VBH13" s="64"/>
      <c r="VBM13" s="215"/>
      <c r="VBN13" s="64"/>
      <c r="VBO13" s="64"/>
      <c r="VBX13" s="64"/>
      <c r="VCC13" s="215"/>
      <c r="VCD13" s="64"/>
      <c r="VCE13" s="64"/>
      <c r="VCN13" s="64"/>
      <c r="VCS13" s="215"/>
      <c r="VCT13" s="64"/>
      <c r="VCU13" s="64"/>
      <c r="VDD13" s="64"/>
      <c r="VDI13" s="215"/>
      <c r="VDJ13" s="64"/>
      <c r="VDK13" s="64"/>
      <c r="VDT13" s="64"/>
      <c r="VDY13" s="215"/>
      <c r="VDZ13" s="64"/>
      <c r="VEA13" s="64"/>
      <c r="VEJ13" s="64"/>
      <c r="VEO13" s="215"/>
      <c r="VEP13" s="64"/>
      <c r="VEQ13" s="64"/>
      <c r="VEZ13" s="64"/>
      <c r="VFE13" s="215"/>
      <c r="VFF13" s="64"/>
      <c r="VFG13" s="64"/>
      <c r="VFP13" s="64"/>
      <c r="VFU13" s="215"/>
      <c r="VFV13" s="64"/>
      <c r="VFW13" s="64"/>
      <c r="VGF13" s="64"/>
      <c r="VGK13" s="215"/>
      <c r="VGL13" s="64"/>
      <c r="VGM13" s="64"/>
      <c r="VGV13" s="64"/>
      <c r="VHA13" s="215"/>
      <c r="VHB13" s="64"/>
      <c r="VHC13" s="64"/>
      <c r="VHL13" s="64"/>
      <c r="VHQ13" s="215"/>
      <c r="VHR13" s="64"/>
      <c r="VHS13" s="64"/>
      <c r="VIB13" s="64"/>
      <c r="VIG13" s="215"/>
      <c r="VIH13" s="64"/>
      <c r="VII13" s="64"/>
      <c r="VIR13" s="64"/>
      <c r="VIW13" s="215"/>
      <c r="VIX13" s="64"/>
      <c r="VIY13" s="64"/>
      <c r="VJH13" s="64"/>
      <c r="VJM13" s="215"/>
      <c r="VJN13" s="64"/>
      <c r="VJO13" s="64"/>
      <c r="VJX13" s="64"/>
      <c r="VKC13" s="215"/>
      <c r="VKD13" s="64"/>
      <c r="VKE13" s="64"/>
      <c r="VKN13" s="64"/>
      <c r="VKS13" s="215"/>
      <c r="VKT13" s="64"/>
      <c r="VKU13" s="64"/>
      <c r="VLD13" s="64"/>
      <c r="VLI13" s="215"/>
      <c r="VLJ13" s="64"/>
      <c r="VLK13" s="64"/>
      <c r="VLT13" s="64"/>
      <c r="VLY13" s="215"/>
      <c r="VLZ13" s="64"/>
      <c r="VMA13" s="64"/>
      <c r="VMJ13" s="64"/>
      <c r="VMO13" s="215"/>
      <c r="VMP13" s="64"/>
      <c r="VMQ13" s="64"/>
      <c r="VMZ13" s="64"/>
      <c r="VNE13" s="215"/>
      <c r="VNF13" s="64"/>
      <c r="VNG13" s="64"/>
      <c r="VNP13" s="64"/>
      <c r="VNU13" s="215"/>
      <c r="VNV13" s="64"/>
      <c r="VNW13" s="64"/>
      <c r="VOF13" s="64"/>
      <c r="VOK13" s="215"/>
      <c r="VOL13" s="64"/>
      <c r="VOM13" s="64"/>
      <c r="VOV13" s="64"/>
      <c r="VPA13" s="215"/>
      <c r="VPB13" s="64"/>
      <c r="VPC13" s="64"/>
      <c r="VPL13" s="64"/>
      <c r="VPQ13" s="215"/>
      <c r="VPR13" s="64"/>
      <c r="VPS13" s="64"/>
      <c r="VQB13" s="64"/>
      <c r="VQG13" s="215"/>
      <c r="VQH13" s="64"/>
      <c r="VQI13" s="64"/>
      <c r="VQR13" s="64"/>
      <c r="VQW13" s="215"/>
      <c r="VQX13" s="64"/>
      <c r="VQY13" s="64"/>
      <c r="VRH13" s="64"/>
      <c r="VRM13" s="215"/>
      <c r="VRN13" s="64"/>
      <c r="VRO13" s="64"/>
      <c r="VRX13" s="64"/>
      <c r="VSC13" s="215"/>
      <c r="VSD13" s="64"/>
      <c r="VSE13" s="64"/>
      <c r="VSN13" s="64"/>
      <c r="VSS13" s="215"/>
      <c r="VST13" s="64"/>
      <c r="VSU13" s="64"/>
      <c r="VTD13" s="64"/>
      <c r="VTI13" s="215"/>
      <c r="VTJ13" s="64"/>
      <c r="VTK13" s="64"/>
      <c r="VTT13" s="64"/>
      <c r="VTY13" s="215"/>
      <c r="VTZ13" s="64"/>
      <c r="VUA13" s="64"/>
      <c r="VUJ13" s="64"/>
      <c r="VUO13" s="215"/>
      <c r="VUP13" s="64"/>
      <c r="VUQ13" s="64"/>
      <c r="VUZ13" s="64"/>
      <c r="VVE13" s="215"/>
      <c r="VVF13" s="64"/>
      <c r="VVG13" s="64"/>
      <c r="VVP13" s="64"/>
      <c r="VVU13" s="215"/>
      <c r="VVV13" s="64"/>
      <c r="VVW13" s="64"/>
      <c r="VWF13" s="64"/>
      <c r="VWK13" s="215"/>
      <c r="VWL13" s="64"/>
      <c r="VWM13" s="64"/>
      <c r="VWV13" s="64"/>
      <c r="VXA13" s="215"/>
      <c r="VXB13" s="64"/>
      <c r="VXC13" s="64"/>
      <c r="VXL13" s="64"/>
      <c r="VXQ13" s="215"/>
      <c r="VXR13" s="64"/>
      <c r="VXS13" s="64"/>
      <c r="VYB13" s="64"/>
      <c r="VYG13" s="215"/>
      <c r="VYH13" s="64"/>
      <c r="VYI13" s="64"/>
      <c r="VYR13" s="64"/>
      <c r="VYW13" s="215"/>
      <c r="VYX13" s="64"/>
      <c r="VYY13" s="64"/>
      <c r="VZH13" s="64"/>
      <c r="VZM13" s="215"/>
      <c r="VZN13" s="64"/>
      <c r="VZO13" s="64"/>
      <c r="VZX13" s="64"/>
      <c r="WAC13" s="215"/>
      <c r="WAD13" s="64"/>
      <c r="WAE13" s="64"/>
      <c r="WAN13" s="64"/>
      <c r="WAS13" s="215"/>
      <c r="WAT13" s="64"/>
      <c r="WAU13" s="64"/>
      <c r="WBD13" s="64"/>
      <c r="WBI13" s="215"/>
      <c r="WBJ13" s="64"/>
      <c r="WBK13" s="64"/>
      <c r="WBT13" s="64"/>
      <c r="WBY13" s="215"/>
      <c r="WBZ13" s="64"/>
      <c r="WCA13" s="64"/>
      <c r="WCJ13" s="64"/>
      <c r="WCO13" s="215"/>
      <c r="WCP13" s="64"/>
      <c r="WCQ13" s="64"/>
      <c r="WCZ13" s="64"/>
      <c r="WDE13" s="215"/>
      <c r="WDF13" s="64"/>
      <c r="WDG13" s="64"/>
      <c r="WDP13" s="64"/>
      <c r="WDU13" s="215"/>
      <c r="WDV13" s="64"/>
      <c r="WDW13" s="64"/>
      <c r="WEF13" s="64"/>
      <c r="WEK13" s="215"/>
      <c r="WEL13" s="64"/>
      <c r="WEM13" s="64"/>
      <c r="WEV13" s="64"/>
      <c r="WFA13" s="215"/>
      <c r="WFB13" s="64"/>
      <c r="WFC13" s="64"/>
      <c r="WFL13" s="64"/>
      <c r="WFQ13" s="215"/>
      <c r="WFR13" s="64"/>
      <c r="WFS13" s="64"/>
      <c r="WGB13" s="64"/>
      <c r="WGG13" s="215"/>
      <c r="WGH13" s="64"/>
      <c r="WGI13" s="64"/>
      <c r="WGR13" s="64"/>
      <c r="WGW13" s="215"/>
      <c r="WGX13" s="64"/>
      <c r="WGY13" s="64"/>
      <c r="WHH13" s="64"/>
      <c r="WHM13" s="215"/>
      <c r="WHN13" s="64"/>
      <c r="WHO13" s="64"/>
      <c r="WHX13" s="64"/>
      <c r="WIC13" s="215"/>
      <c r="WID13" s="64"/>
      <c r="WIE13" s="64"/>
      <c r="WIN13" s="64"/>
      <c r="WIS13" s="215"/>
      <c r="WIT13" s="64"/>
      <c r="WIU13" s="64"/>
      <c r="WJD13" s="64"/>
      <c r="WJI13" s="215"/>
      <c r="WJJ13" s="64"/>
      <c r="WJK13" s="64"/>
      <c r="WJT13" s="64"/>
      <c r="WJY13" s="215"/>
      <c r="WJZ13" s="64"/>
      <c r="WKA13" s="64"/>
      <c r="WKJ13" s="64"/>
      <c r="WKO13" s="215"/>
      <c r="WKP13" s="64"/>
      <c r="WKQ13" s="64"/>
      <c r="WKZ13" s="64"/>
      <c r="WLE13" s="215"/>
      <c r="WLF13" s="64"/>
      <c r="WLG13" s="64"/>
      <c r="WLP13" s="64"/>
      <c r="WLU13" s="215"/>
      <c r="WLV13" s="64"/>
      <c r="WLW13" s="64"/>
      <c r="WMF13" s="64"/>
      <c r="WMK13" s="215"/>
      <c r="WML13" s="64"/>
      <c r="WMM13" s="64"/>
      <c r="WMV13" s="64"/>
      <c r="WNA13" s="215"/>
      <c r="WNB13" s="64"/>
      <c r="WNC13" s="64"/>
      <c r="WNL13" s="64"/>
      <c r="WNQ13" s="215"/>
      <c r="WNR13" s="64"/>
      <c r="WNS13" s="64"/>
      <c r="WOB13" s="64"/>
      <c r="WOG13" s="215"/>
      <c r="WOH13" s="64"/>
      <c r="WOI13" s="64"/>
      <c r="WOR13" s="64"/>
      <c r="WOW13" s="215"/>
      <c r="WOX13" s="64"/>
      <c r="WOY13" s="64"/>
      <c r="WPH13" s="64"/>
      <c r="WPM13" s="215"/>
      <c r="WPN13" s="64"/>
      <c r="WPO13" s="64"/>
      <c r="WPX13" s="64"/>
      <c r="WQC13" s="215"/>
      <c r="WQD13" s="64"/>
      <c r="WQE13" s="64"/>
      <c r="WQN13" s="64"/>
      <c r="WQS13" s="215"/>
      <c r="WQT13" s="64"/>
      <c r="WQU13" s="64"/>
      <c r="WRD13" s="64"/>
      <c r="WRI13" s="215"/>
      <c r="WRJ13" s="64"/>
      <c r="WRK13" s="64"/>
      <c r="WRT13" s="64"/>
      <c r="WRY13" s="215"/>
      <c r="WRZ13" s="64"/>
      <c r="WSA13" s="64"/>
      <c r="WSJ13" s="64"/>
      <c r="WSO13" s="215"/>
      <c r="WSP13" s="64"/>
      <c r="WSQ13" s="64"/>
      <c r="WSZ13" s="64"/>
      <c r="WTE13" s="215"/>
      <c r="WTF13" s="64"/>
      <c r="WTG13" s="64"/>
      <c r="WTP13" s="64"/>
      <c r="WTU13" s="215"/>
      <c r="WTV13" s="64"/>
      <c r="WTW13" s="64"/>
      <c r="WUF13" s="64"/>
      <c r="WUK13" s="215"/>
      <c r="WUL13" s="64"/>
      <c r="WUM13" s="64"/>
      <c r="WUV13" s="64"/>
      <c r="WVA13" s="215"/>
      <c r="WVB13" s="64"/>
      <c r="WVC13" s="64"/>
      <c r="WVL13" s="64"/>
      <c r="WVQ13" s="215"/>
      <c r="WVR13" s="64"/>
      <c r="WVS13" s="64"/>
      <c r="WWB13" s="64"/>
      <c r="WWG13" s="215"/>
      <c r="WWH13" s="64"/>
      <c r="WWI13" s="64"/>
      <c r="WWR13" s="64"/>
      <c r="WWW13" s="215"/>
      <c r="WWX13" s="64"/>
      <c r="WWY13" s="64"/>
      <c r="WXH13" s="64"/>
      <c r="WXM13" s="215"/>
      <c r="WXN13" s="64"/>
      <c r="WXO13" s="64"/>
      <c r="WXX13" s="64"/>
      <c r="WYC13" s="215"/>
      <c r="WYD13" s="64"/>
      <c r="WYE13" s="64"/>
      <c r="WYN13" s="64"/>
      <c r="WYS13" s="215"/>
      <c r="WYT13" s="64"/>
      <c r="WYU13" s="64"/>
      <c r="WZD13" s="64"/>
      <c r="WZI13" s="215"/>
      <c r="WZJ13" s="64"/>
      <c r="WZK13" s="64"/>
      <c r="WZT13" s="64"/>
      <c r="WZY13" s="215"/>
      <c r="WZZ13" s="64"/>
      <c r="XAA13" s="64"/>
      <c r="XAJ13" s="64"/>
      <c r="XAO13" s="215"/>
      <c r="XAP13" s="64"/>
      <c r="XAQ13" s="64"/>
      <c r="XAZ13" s="64"/>
      <c r="XBE13" s="215"/>
      <c r="XBF13" s="64"/>
      <c r="XBG13" s="64"/>
      <c r="XBP13" s="64"/>
      <c r="XBU13" s="215"/>
      <c r="XBV13" s="64"/>
      <c r="XBW13" s="64"/>
      <c r="XCF13" s="64"/>
      <c r="XCK13" s="215"/>
      <c r="XCL13" s="64"/>
      <c r="XCM13" s="64"/>
      <c r="XCV13" s="64"/>
      <c r="XDA13" s="215"/>
      <c r="XDB13" s="64"/>
      <c r="XDC13" s="64"/>
      <c r="XDL13" s="64"/>
      <c r="XDQ13" s="215"/>
      <c r="XDR13" s="64"/>
      <c r="XDS13" s="64"/>
      <c r="XEB13" s="64"/>
      <c r="XEG13" s="215"/>
      <c r="XEH13" s="64"/>
      <c r="XEI13" s="64"/>
      <c r="XER13" s="64"/>
    </row>
    <row r="14" spans="1:1019 1028:2043 2052:3067 3076:4091 4100:5115 5124:6139 6148:7163 7172:8187 8196:9211 9220:10235 10244:11259 11268:12283 12292:13307 13316:14331 14340:15355 15364:16372" ht="15.75" x14ac:dyDescent="0.2">
      <c r="A14" s="215"/>
      <c r="B14" s="67" t="s">
        <v>979</v>
      </c>
      <c r="C14" s="68">
        <v>0</v>
      </c>
      <c r="D14" s="68">
        <v>0</v>
      </c>
      <c r="E14" s="69">
        <v>51.274225690000002</v>
      </c>
      <c r="F14" s="70" t="s">
        <v>368</v>
      </c>
      <c r="G14" s="71">
        <v>0.77</v>
      </c>
      <c r="H14" s="72">
        <v>0.96</v>
      </c>
      <c r="I14" s="63"/>
      <c r="J14" s="63"/>
      <c r="K14" s="64"/>
      <c r="T14" s="64"/>
      <c r="Y14" s="215"/>
      <c r="Z14" s="64"/>
      <c r="AA14" s="64"/>
      <c r="AJ14" s="64"/>
      <c r="AO14" s="215"/>
      <c r="AP14" s="64"/>
      <c r="AQ14" s="64"/>
      <c r="AZ14" s="64"/>
      <c r="BE14" s="215"/>
      <c r="BF14" s="64"/>
      <c r="BG14" s="64"/>
      <c r="BP14" s="64"/>
      <c r="BU14" s="215"/>
      <c r="BV14" s="64"/>
      <c r="BW14" s="64"/>
      <c r="CF14" s="64"/>
      <c r="CK14" s="215"/>
      <c r="CL14" s="64"/>
      <c r="CM14" s="64"/>
      <c r="CV14" s="64"/>
      <c r="DA14" s="215"/>
      <c r="DB14" s="64"/>
      <c r="DC14" s="64"/>
      <c r="DL14" s="64"/>
      <c r="DQ14" s="215"/>
      <c r="DR14" s="64"/>
      <c r="DS14" s="64"/>
      <c r="EB14" s="64"/>
      <c r="EG14" s="215"/>
      <c r="EH14" s="64"/>
      <c r="EI14" s="64"/>
      <c r="ER14" s="64"/>
      <c r="EW14" s="215"/>
      <c r="EX14" s="64"/>
      <c r="EY14" s="64"/>
      <c r="FH14" s="64"/>
      <c r="FM14" s="215"/>
      <c r="FN14" s="64"/>
      <c r="FO14" s="64"/>
      <c r="FX14" s="64"/>
      <c r="GC14" s="215"/>
      <c r="GD14" s="64"/>
      <c r="GE14" s="64"/>
      <c r="GN14" s="64"/>
      <c r="GS14" s="215"/>
      <c r="GT14" s="64"/>
      <c r="GU14" s="64"/>
      <c r="HD14" s="64"/>
      <c r="HI14" s="215"/>
      <c r="HJ14" s="64"/>
      <c r="HK14" s="64"/>
      <c r="HT14" s="64"/>
      <c r="HY14" s="215"/>
      <c r="HZ14" s="64"/>
      <c r="IA14" s="64"/>
      <c r="IJ14" s="64"/>
      <c r="IO14" s="215"/>
      <c r="IP14" s="64"/>
      <c r="IQ14" s="64"/>
      <c r="IZ14" s="64"/>
      <c r="JE14" s="215"/>
      <c r="JF14" s="64"/>
      <c r="JG14" s="64"/>
      <c r="JP14" s="64"/>
      <c r="JU14" s="215"/>
      <c r="JV14" s="64"/>
      <c r="JW14" s="64"/>
      <c r="KF14" s="64"/>
      <c r="KK14" s="215"/>
      <c r="KL14" s="64"/>
      <c r="KM14" s="64"/>
      <c r="KV14" s="64"/>
      <c r="LA14" s="215"/>
      <c r="LB14" s="64"/>
      <c r="LC14" s="64"/>
      <c r="LL14" s="64"/>
      <c r="LQ14" s="215"/>
      <c r="LR14" s="64"/>
      <c r="LS14" s="64"/>
      <c r="MB14" s="64"/>
      <c r="MG14" s="215"/>
      <c r="MH14" s="64"/>
      <c r="MI14" s="64"/>
      <c r="MR14" s="64"/>
      <c r="MW14" s="215"/>
      <c r="MX14" s="64"/>
      <c r="MY14" s="64"/>
      <c r="NH14" s="64"/>
      <c r="NM14" s="215"/>
      <c r="NN14" s="64"/>
      <c r="NO14" s="64"/>
      <c r="NX14" s="64"/>
      <c r="OC14" s="215"/>
      <c r="OD14" s="64"/>
      <c r="OE14" s="64"/>
      <c r="ON14" s="64"/>
      <c r="OS14" s="215"/>
      <c r="OT14" s="64"/>
      <c r="OU14" s="64"/>
      <c r="PD14" s="64"/>
      <c r="PI14" s="215"/>
      <c r="PJ14" s="64"/>
      <c r="PK14" s="64"/>
      <c r="PT14" s="64"/>
      <c r="PY14" s="215"/>
      <c r="PZ14" s="64"/>
      <c r="QA14" s="64"/>
      <c r="QJ14" s="64"/>
      <c r="QO14" s="215"/>
      <c r="QP14" s="64"/>
      <c r="QQ14" s="64"/>
      <c r="QZ14" s="64"/>
      <c r="RE14" s="215"/>
      <c r="RF14" s="64"/>
      <c r="RG14" s="64"/>
      <c r="RP14" s="64"/>
      <c r="RU14" s="215"/>
      <c r="RV14" s="64"/>
      <c r="RW14" s="64"/>
      <c r="SF14" s="64"/>
      <c r="SK14" s="215"/>
      <c r="SL14" s="64"/>
      <c r="SM14" s="64"/>
      <c r="SV14" s="64"/>
      <c r="TA14" s="215"/>
      <c r="TB14" s="64"/>
      <c r="TC14" s="64"/>
      <c r="TL14" s="64"/>
      <c r="TQ14" s="215"/>
      <c r="TR14" s="64"/>
      <c r="TS14" s="64"/>
      <c r="UB14" s="64"/>
      <c r="UG14" s="215"/>
      <c r="UH14" s="64"/>
      <c r="UI14" s="64"/>
      <c r="UR14" s="64"/>
      <c r="UW14" s="215"/>
      <c r="UX14" s="64"/>
      <c r="UY14" s="64"/>
      <c r="VH14" s="64"/>
      <c r="VM14" s="215"/>
      <c r="VN14" s="64"/>
      <c r="VO14" s="64"/>
      <c r="VX14" s="64"/>
      <c r="WC14" s="215"/>
      <c r="WD14" s="64"/>
      <c r="WE14" s="64"/>
      <c r="WN14" s="64"/>
      <c r="WS14" s="215"/>
      <c r="WT14" s="64"/>
      <c r="WU14" s="64"/>
      <c r="XD14" s="64"/>
      <c r="XI14" s="215"/>
      <c r="XJ14" s="64"/>
      <c r="XK14" s="64"/>
      <c r="XT14" s="64"/>
      <c r="XY14" s="215"/>
      <c r="XZ14" s="64"/>
      <c r="YA14" s="64"/>
      <c r="YJ14" s="64"/>
      <c r="YO14" s="215"/>
      <c r="YP14" s="64"/>
      <c r="YQ14" s="64"/>
      <c r="YZ14" s="64"/>
      <c r="ZE14" s="215"/>
      <c r="ZF14" s="64"/>
      <c r="ZG14" s="64"/>
      <c r="ZP14" s="64"/>
      <c r="ZU14" s="215"/>
      <c r="ZV14" s="64"/>
      <c r="ZW14" s="64"/>
      <c r="AAF14" s="64"/>
      <c r="AAK14" s="215"/>
      <c r="AAL14" s="64"/>
      <c r="AAM14" s="64"/>
      <c r="AAV14" s="64"/>
      <c r="ABA14" s="215"/>
      <c r="ABB14" s="64"/>
      <c r="ABC14" s="64"/>
      <c r="ABL14" s="64"/>
      <c r="ABQ14" s="215"/>
      <c r="ABR14" s="64"/>
      <c r="ABS14" s="64"/>
      <c r="ACB14" s="64"/>
      <c r="ACG14" s="215"/>
      <c r="ACH14" s="64"/>
      <c r="ACI14" s="64"/>
      <c r="ACR14" s="64"/>
      <c r="ACW14" s="215"/>
      <c r="ACX14" s="64"/>
      <c r="ACY14" s="64"/>
      <c r="ADH14" s="64"/>
      <c r="ADM14" s="215"/>
      <c r="ADN14" s="64"/>
      <c r="ADO14" s="64"/>
      <c r="ADX14" s="64"/>
      <c r="AEC14" s="215"/>
      <c r="AED14" s="64"/>
      <c r="AEE14" s="64"/>
      <c r="AEN14" s="64"/>
      <c r="AES14" s="215"/>
      <c r="AET14" s="64"/>
      <c r="AEU14" s="64"/>
      <c r="AFD14" s="64"/>
      <c r="AFI14" s="215"/>
      <c r="AFJ14" s="64"/>
      <c r="AFK14" s="64"/>
      <c r="AFT14" s="64"/>
      <c r="AFY14" s="215"/>
      <c r="AFZ14" s="64"/>
      <c r="AGA14" s="64"/>
      <c r="AGJ14" s="64"/>
      <c r="AGO14" s="215"/>
      <c r="AGP14" s="64"/>
      <c r="AGQ14" s="64"/>
      <c r="AGZ14" s="64"/>
      <c r="AHE14" s="215"/>
      <c r="AHF14" s="64"/>
      <c r="AHG14" s="64"/>
      <c r="AHP14" s="64"/>
      <c r="AHU14" s="215"/>
      <c r="AHV14" s="64"/>
      <c r="AHW14" s="64"/>
      <c r="AIF14" s="64"/>
      <c r="AIK14" s="215"/>
      <c r="AIL14" s="64"/>
      <c r="AIM14" s="64"/>
      <c r="AIV14" s="64"/>
      <c r="AJA14" s="215"/>
      <c r="AJB14" s="64"/>
      <c r="AJC14" s="64"/>
      <c r="AJL14" s="64"/>
      <c r="AJQ14" s="215"/>
      <c r="AJR14" s="64"/>
      <c r="AJS14" s="64"/>
      <c r="AKB14" s="64"/>
      <c r="AKG14" s="215"/>
      <c r="AKH14" s="64"/>
      <c r="AKI14" s="64"/>
      <c r="AKR14" s="64"/>
      <c r="AKW14" s="215"/>
      <c r="AKX14" s="64"/>
      <c r="AKY14" s="64"/>
      <c r="ALH14" s="64"/>
      <c r="ALM14" s="215"/>
      <c r="ALN14" s="64"/>
      <c r="ALO14" s="64"/>
      <c r="ALX14" s="64"/>
      <c r="AMC14" s="215"/>
      <c r="AMD14" s="64"/>
      <c r="AME14" s="64"/>
      <c r="AMN14" s="64"/>
      <c r="AMS14" s="215"/>
      <c r="AMT14" s="64"/>
      <c r="AMU14" s="64"/>
      <c r="AND14" s="64"/>
      <c r="ANI14" s="215"/>
      <c r="ANJ14" s="64"/>
      <c r="ANK14" s="64"/>
      <c r="ANT14" s="64"/>
      <c r="ANY14" s="215"/>
      <c r="ANZ14" s="64"/>
      <c r="AOA14" s="64"/>
      <c r="AOJ14" s="64"/>
      <c r="AOO14" s="215"/>
      <c r="AOP14" s="64"/>
      <c r="AOQ14" s="64"/>
      <c r="AOZ14" s="64"/>
      <c r="APE14" s="215"/>
      <c r="APF14" s="64"/>
      <c r="APG14" s="64"/>
      <c r="APP14" s="64"/>
      <c r="APU14" s="215"/>
      <c r="APV14" s="64"/>
      <c r="APW14" s="64"/>
      <c r="AQF14" s="64"/>
      <c r="AQK14" s="215"/>
      <c r="AQL14" s="64"/>
      <c r="AQM14" s="64"/>
      <c r="AQV14" s="64"/>
      <c r="ARA14" s="215"/>
      <c r="ARB14" s="64"/>
      <c r="ARC14" s="64"/>
      <c r="ARL14" s="64"/>
      <c r="ARQ14" s="215"/>
      <c r="ARR14" s="64"/>
      <c r="ARS14" s="64"/>
      <c r="ASB14" s="64"/>
      <c r="ASG14" s="215"/>
      <c r="ASH14" s="64"/>
      <c r="ASI14" s="64"/>
      <c r="ASR14" s="64"/>
      <c r="ASW14" s="215"/>
      <c r="ASX14" s="64"/>
      <c r="ASY14" s="64"/>
      <c r="ATH14" s="64"/>
      <c r="ATM14" s="215"/>
      <c r="ATN14" s="64"/>
      <c r="ATO14" s="64"/>
      <c r="ATX14" s="64"/>
      <c r="AUC14" s="215"/>
      <c r="AUD14" s="64"/>
      <c r="AUE14" s="64"/>
      <c r="AUN14" s="64"/>
      <c r="AUS14" s="215"/>
      <c r="AUT14" s="64"/>
      <c r="AUU14" s="64"/>
      <c r="AVD14" s="64"/>
      <c r="AVI14" s="215"/>
      <c r="AVJ14" s="64"/>
      <c r="AVK14" s="64"/>
      <c r="AVT14" s="64"/>
      <c r="AVY14" s="215"/>
      <c r="AVZ14" s="64"/>
      <c r="AWA14" s="64"/>
      <c r="AWJ14" s="64"/>
      <c r="AWO14" s="215"/>
      <c r="AWP14" s="64"/>
      <c r="AWQ14" s="64"/>
      <c r="AWZ14" s="64"/>
      <c r="AXE14" s="215"/>
      <c r="AXF14" s="64"/>
      <c r="AXG14" s="64"/>
      <c r="AXP14" s="64"/>
      <c r="AXU14" s="215"/>
      <c r="AXV14" s="64"/>
      <c r="AXW14" s="64"/>
      <c r="AYF14" s="64"/>
      <c r="AYK14" s="215"/>
      <c r="AYL14" s="64"/>
      <c r="AYM14" s="64"/>
      <c r="AYV14" s="64"/>
      <c r="AZA14" s="215"/>
      <c r="AZB14" s="64"/>
      <c r="AZC14" s="64"/>
      <c r="AZL14" s="64"/>
      <c r="AZQ14" s="215"/>
      <c r="AZR14" s="64"/>
      <c r="AZS14" s="64"/>
      <c r="BAB14" s="64"/>
      <c r="BAG14" s="215"/>
      <c r="BAH14" s="64"/>
      <c r="BAI14" s="64"/>
      <c r="BAR14" s="64"/>
      <c r="BAW14" s="215"/>
      <c r="BAX14" s="64"/>
      <c r="BAY14" s="64"/>
      <c r="BBH14" s="64"/>
      <c r="BBM14" s="215"/>
      <c r="BBN14" s="64"/>
      <c r="BBO14" s="64"/>
      <c r="BBX14" s="64"/>
      <c r="BCC14" s="215"/>
      <c r="BCD14" s="64"/>
      <c r="BCE14" s="64"/>
      <c r="BCN14" s="64"/>
      <c r="BCS14" s="215"/>
      <c r="BCT14" s="64"/>
      <c r="BCU14" s="64"/>
      <c r="BDD14" s="64"/>
      <c r="BDI14" s="215"/>
      <c r="BDJ14" s="64"/>
      <c r="BDK14" s="64"/>
      <c r="BDT14" s="64"/>
      <c r="BDY14" s="215"/>
      <c r="BDZ14" s="64"/>
      <c r="BEA14" s="64"/>
      <c r="BEJ14" s="64"/>
      <c r="BEO14" s="215"/>
      <c r="BEP14" s="64"/>
      <c r="BEQ14" s="64"/>
      <c r="BEZ14" s="64"/>
      <c r="BFE14" s="215"/>
      <c r="BFF14" s="64"/>
      <c r="BFG14" s="64"/>
      <c r="BFP14" s="64"/>
      <c r="BFU14" s="215"/>
      <c r="BFV14" s="64"/>
      <c r="BFW14" s="64"/>
      <c r="BGF14" s="64"/>
      <c r="BGK14" s="215"/>
      <c r="BGL14" s="64"/>
      <c r="BGM14" s="64"/>
      <c r="BGV14" s="64"/>
      <c r="BHA14" s="215"/>
      <c r="BHB14" s="64"/>
      <c r="BHC14" s="64"/>
      <c r="BHL14" s="64"/>
      <c r="BHQ14" s="215"/>
      <c r="BHR14" s="64"/>
      <c r="BHS14" s="64"/>
      <c r="BIB14" s="64"/>
      <c r="BIG14" s="215"/>
      <c r="BIH14" s="64"/>
      <c r="BII14" s="64"/>
      <c r="BIR14" s="64"/>
      <c r="BIW14" s="215"/>
      <c r="BIX14" s="64"/>
      <c r="BIY14" s="64"/>
      <c r="BJH14" s="64"/>
      <c r="BJM14" s="215"/>
      <c r="BJN14" s="64"/>
      <c r="BJO14" s="64"/>
      <c r="BJX14" s="64"/>
      <c r="BKC14" s="215"/>
      <c r="BKD14" s="64"/>
      <c r="BKE14" s="64"/>
      <c r="BKN14" s="64"/>
      <c r="BKS14" s="215"/>
      <c r="BKT14" s="64"/>
      <c r="BKU14" s="64"/>
      <c r="BLD14" s="64"/>
      <c r="BLI14" s="215"/>
      <c r="BLJ14" s="64"/>
      <c r="BLK14" s="64"/>
      <c r="BLT14" s="64"/>
      <c r="BLY14" s="215"/>
      <c r="BLZ14" s="64"/>
      <c r="BMA14" s="64"/>
      <c r="BMJ14" s="64"/>
      <c r="BMO14" s="215"/>
      <c r="BMP14" s="64"/>
      <c r="BMQ14" s="64"/>
      <c r="BMZ14" s="64"/>
      <c r="BNE14" s="215"/>
      <c r="BNF14" s="64"/>
      <c r="BNG14" s="64"/>
      <c r="BNP14" s="64"/>
      <c r="BNU14" s="215"/>
      <c r="BNV14" s="64"/>
      <c r="BNW14" s="64"/>
      <c r="BOF14" s="64"/>
      <c r="BOK14" s="215"/>
      <c r="BOL14" s="64"/>
      <c r="BOM14" s="64"/>
      <c r="BOV14" s="64"/>
      <c r="BPA14" s="215"/>
      <c r="BPB14" s="64"/>
      <c r="BPC14" s="64"/>
      <c r="BPL14" s="64"/>
      <c r="BPQ14" s="215"/>
      <c r="BPR14" s="64"/>
      <c r="BPS14" s="64"/>
      <c r="BQB14" s="64"/>
      <c r="BQG14" s="215"/>
      <c r="BQH14" s="64"/>
      <c r="BQI14" s="64"/>
      <c r="BQR14" s="64"/>
      <c r="BQW14" s="215"/>
      <c r="BQX14" s="64"/>
      <c r="BQY14" s="64"/>
      <c r="BRH14" s="64"/>
      <c r="BRM14" s="215"/>
      <c r="BRN14" s="64"/>
      <c r="BRO14" s="64"/>
      <c r="BRX14" s="64"/>
      <c r="BSC14" s="215"/>
      <c r="BSD14" s="64"/>
      <c r="BSE14" s="64"/>
      <c r="BSN14" s="64"/>
      <c r="BSS14" s="215"/>
      <c r="BST14" s="64"/>
      <c r="BSU14" s="64"/>
      <c r="BTD14" s="64"/>
      <c r="BTI14" s="215"/>
      <c r="BTJ14" s="64"/>
      <c r="BTK14" s="64"/>
      <c r="BTT14" s="64"/>
      <c r="BTY14" s="215"/>
      <c r="BTZ14" s="64"/>
      <c r="BUA14" s="64"/>
      <c r="BUJ14" s="64"/>
      <c r="BUO14" s="215"/>
      <c r="BUP14" s="64"/>
      <c r="BUQ14" s="64"/>
      <c r="BUZ14" s="64"/>
      <c r="BVE14" s="215"/>
      <c r="BVF14" s="64"/>
      <c r="BVG14" s="64"/>
      <c r="BVP14" s="64"/>
      <c r="BVU14" s="215"/>
      <c r="BVV14" s="64"/>
      <c r="BVW14" s="64"/>
      <c r="BWF14" s="64"/>
      <c r="BWK14" s="215"/>
      <c r="BWL14" s="64"/>
      <c r="BWM14" s="64"/>
      <c r="BWV14" s="64"/>
      <c r="BXA14" s="215"/>
      <c r="BXB14" s="64"/>
      <c r="BXC14" s="64"/>
      <c r="BXL14" s="64"/>
      <c r="BXQ14" s="215"/>
      <c r="BXR14" s="64"/>
      <c r="BXS14" s="64"/>
      <c r="BYB14" s="64"/>
      <c r="BYG14" s="215"/>
      <c r="BYH14" s="64"/>
      <c r="BYI14" s="64"/>
      <c r="BYR14" s="64"/>
      <c r="BYW14" s="215"/>
      <c r="BYX14" s="64"/>
      <c r="BYY14" s="64"/>
      <c r="BZH14" s="64"/>
      <c r="BZM14" s="215"/>
      <c r="BZN14" s="64"/>
      <c r="BZO14" s="64"/>
      <c r="BZX14" s="64"/>
      <c r="CAC14" s="215"/>
      <c r="CAD14" s="64"/>
      <c r="CAE14" s="64"/>
      <c r="CAN14" s="64"/>
      <c r="CAS14" s="215"/>
      <c r="CAT14" s="64"/>
      <c r="CAU14" s="64"/>
      <c r="CBD14" s="64"/>
      <c r="CBI14" s="215"/>
      <c r="CBJ14" s="64"/>
      <c r="CBK14" s="64"/>
      <c r="CBT14" s="64"/>
      <c r="CBY14" s="215"/>
      <c r="CBZ14" s="64"/>
      <c r="CCA14" s="64"/>
      <c r="CCJ14" s="64"/>
      <c r="CCO14" s="215"/>
      <c r="CCP14" s="64"/>
      <c r="CCQ14" s="64"/>
      <c r="CCZ14" s="64"/>
      <c r="CDE14" s="215"/>
      <c r="CDF14" s="64"/>
      <c r="CDG14" s="64"/>
      <c r="CDP14" s="64"/>
      <c r="CDU14" s="215"/>
      <c r="CDV14" s="64"/>
      <c r="CDW14" s="64"/>
      <c r="CEF14" s="64"/>
      <c r="CEK14" s="215"/>
      <c r="CEL14" s="64"/>
      <c r="CEM14" s="64"/>
      <c r="CEV14" s="64"/>
      <c r="CFA14" s="215"/>
      <c r="CFB14" s="64"/>
      <c r="CFC14" s="64"/>
      <c r="CFL14" s="64"/>
      <c r="CFQ14" s="215"/>
      <c r="CFR14" s="64"/>
      <c r="CFS14" s="64"/>
      <c r="CGB14" s="64"/>
      <c r="CGG14" s="215"/>
      <c r="CGH14" s="64"/>
      <c r="CGI14" s="64"/>
      <c r="CGR14" s="64"/>
      <c r="CGW14" s="215"/>
      <c r="CGX14" s="64"/>
      <c r="CGY14" s="64"/>
      <c r="CHH14" s="64"/>
      <c r="CHM14" s="215"/>
      <c r="CHN14" s="64"/>
      <c r="CHO14" s="64"/>
      <c r="CHX14" s="64"/>
      <c r="CIC14" s="215"/>
      <c r="CID14" s="64"/>
      <c r="CIE14" s="64"/>
      <c r="CIN14" s="64"/>
      <c r="CIS14" s="215"/>
      <c r="CIT14" s="64"/>
      <c r="CIU14" s="64"/>
      <c r="CJD14" s="64"/>
      <c r="CJI14" s="215"/>
      <c r="CJJ14" s="64"/>
      <c r="CJK14" s="64"/>
      <c r="CJT14" s="64"/>
      <c r="CJY14" s="215"/>
      <c r="CJZ14" s="64"/>
      <c r="CKA14" s="64"/>
      <c r="CKJ14" s="64"/>
      <c r="CKO14" s="215"/>
      <c r="CKP14" s="64"/>
      <c r="CKQ14" s="64"/>
      <c r="CKZ14" s="64"/>
      <c r="CLE14" s="215"/>
      <c r="CLF14" s="64"/>
      <c r="CLG14" s="64"/>
      <c r="CLP14" s="64"/>
      <c r="CLU14" s="215"/>
      <c r="CLV14" s="64"/>
      <c r="CLW14" s="64"/>
      <c r="CMF14" s="64"/>
      <c r="CMK14" s="215"/>
      <c r="CML14" s="64"/>
      <c r="CMM14" s="64"/>
      <c r="CMV14" s="64"/>
      <c r="CNA14" s="215"/>
      <c r="CNB14" s="64"/>
      <c r="CNC14" s="64"/>
      <c r="CNL14" s="64"/>
      <c r="CNQ14" s="215"/>
      <c r="CNR14" s="64"/>
      <c r="CNS14" s="64"/>
      <c r="COB14" s="64"/>
      <c r="COG14" s="215"/>
      <c r="COH14" s="64"/>
      <c r="COI14" s="64"/>
      <c r="COR14" s="64"/>
      <c r="COW14" s="215"/>
      <c r="COX14" s="64"/>
      <c r="COY14" s="64"/>
      <c r="CPH14" s="64"/>
      <c r="CPM14" s="215"/>
      <c r="CPN14" s="64"/>
      <c r="CPO14" s="64"/>
      <c r="CPX14" s="64"/>
      <c r="CQC14" s="215"/>
      <c r="CQD14" s="64"/>
      <c r="CQE14" s="64"/>
      <c r="CQN14" s="64"/>
      <c r="CQS14" s="215"/>
      <c r="CQT14" s="64"/>
      <c r="CQU14" s="64"/>
      <c r="CRD14" s="64"/>
      <c r="CRI14" s="215"/>
      <c r="CRJ14" s="64"/>
      <c r="CRK14" s="64"/>
      <c r="CRT14" s="64"/>
      <c r="CRY14" s="215"/>
      <c r="CRZ14" s="64"/>
      <c r="CSA14" s="64"/>
      <c r="CSJ14" s="64"/>
      <c r="CSO14" s="215"/>
      <c r="CSP14" s="64"/>
      <c r="CSQ14" s="64"/>
      <c r="CSZ14" s="64"/>
      <c r="CTE14" s="215"/>
      <c r="CTF14" s="64"/>
      <c r="CTG14" s="64"/>
      <c r="CTP14" s="64"/>
      <c r="CTU14" s="215"/>
      <c r="CTV14" s="64"/>
      <c r="CTW14" s="64"/>
      <c r="CUF14" s="64"/>
      <c r="CUK14" s="215"/>
      <c r="CUL14" s="64"/>
      <c r="CUM14" s="64"/>
      <c r="CUV14" s="64"/>
      <c r="CVA14" s="215"/>
      <c r="CVB14" s="64"/>
      <c r="CVC14" s="64"/>
      <c r="CVL14" s="64"/>
      <c r="CVQ14" s="215"/>
      <c r="CVR14" s="64"/>
      <c r="CVS14" s="64"/>
      <c r="CWB14" s="64"/>
      <c r="CWG14" s="215"/>
      <c r="CWH14" s="64"/>
      <c r="CWI14" s="64"/>
      <c r="CWR14" s="64"/>
      <c r="CWW14" s="215"/>
      <c r="CWX14" s="64"/>
      <c r="CWY14" s="64"/>
      <c r="CXH14" s="64"/>
      <c r="CXM14" s="215"/>
      <c r="CXN14" s="64"/>
      <c r="CXO14" s="64"/>
      <c r="CXX14" s="64"/>
      <c r="CYC14" s="215"/>
      <c r="CYD14" s="64"/>
      <c r="CYE14" s="64"/>
      <c r="CYN14" s="64"/>
      <c r="CYS14" s="215"/>
      <c r="CYT14" s="64"/>
      <c r="CYU14" s="64"/>
      <c r="CZD14" s="64"/>
      <c r="CZI14" s="215"/>
      <c r="CZJ14" s="64"/>
      <c r="CZK14" s="64"/>
      <c r="CZT14" s="64"/>
      <c r="CZY14" s="215"/>
      <c r="CZZ14" s="64"/>
      <c r="DAA14" s="64"/>
      <c r="DAJ14" s="64"/>
      <c r="DAO14" s="215"/>
      <c r="DAP14" s="64"/>
      <c r="DAQ14" s="64"/>
      <c r="DAZ14" s="64"/>
      <c r="DBE14" s="215"/>
      <c r="DBF14" s="64"/>
      <c r="DBG14" s="64"/>
      <c r="DBP14" s="64"/>
      <c r="DBU14" s="215"/>
      <c r="DBV14" s="64"/>
      <c r="DBW14" s="64"/>
      <c r="DCF14" s="64"/>
      <c r="DCK14" s="215"/>
      <c r="DCL14" s="64"/>
      <c r="DCM14" s="64"/>
      <c r="DCV14" s="64"/>
      <c r="DDA14" s="215"/>
      <c r="DDB14" s="64"/>
      <c r="DDC14" s="64"/>
      <c r="DDL14" s="64"/>
      <c r="DDQ14" s="215"/>
      <c r="DDR14" s="64"/>
      <c r="DDS14" s="64"/>
      <c r="DEB14" s="64"/>
      <c r="DEG14" s="215"/>
      <c r="DEH14" s="64"/>
      <c r="DEI14" s="64"/>
      <c r="DER14" s="64"/>
      <c r="DEW14" s="215"/>
      <c r="DEX14" s="64"/>
      <c r="DEY14" s="64"/>
      <c r="DFH14" s="64"/>
      <c r="DFM14" s="215"/>
      <c r="DFN14" s="64"/>
      <c r="DFO14" s="64"/>
      <c r="DFX14" s="64"/>
      <c r="DGC14" s="215"/>
      <c r="DGD14" s="64"/>
      <c r="DGE14" s="64"/>
      <c r="DGN14" s="64"/>
      <c r="DGS14" s="215"/>
      <c r="DGT14" s="64"/>
      <c r="DGU14" s="64"/>
      <c r="DHD14" s="64"/>
      <c r="DHI14" s="215"/>
      <c r="DHJ14" s="64"/>
      <c r="DHK14" s="64"/>
      <c r="DHT14" s="64"/>
      <c r="DHY14" s="215"/>
      <c r="DHZ14" s="64"/>
      <c r="DIA14" s="64"/>
      <c r="DIJ14" s="64"/>
      <c r="DIO14" s="215"/>
      <c r="DIP14" s="64"/>
      <c r="DIQ14" s="64"/>
      <c r="DIZ14" s="64"/>
      <c r="DJE14" s="215"/>
      <c r="DJF14" s="64"/>
      <c r="DJG14" s="64"/>
      <c r="DJP14" s="64"/>
      <c r="DJU14" s="215"/>
      <c r="DJV14" s="64"/>
      <c r="DJW14" s="64"/>
      <c r="DKF14" s="64"/>
      <c r="DKK14" s="215"/>
      <c r="DKL14" s="64"/>
      <c r="DKM14" s="64"/>
      <c r="DKV14" s="64"/>
      <c r="DLA14" s="215"/>
      <c r="DLB14" s="64"/>
      <c r="DLC14" s="64"/>
      <c r="DLL14" s="64"/>
      <c r="DLQ14" s="215"/>
      <c r="DLR14" s="64"/>
      <c r="DLS14" s="64"/>
      <c r="DMB14" s="64"/>
      <c r="DMG14" s="215"/>
      <c r="DMH14" s="64"/>
      <c r="DMI14" s="64"/>
      <c r="DMR14" s="64"/>
      <c r="DMW14" s="215"/>
      <c r="DMX14" s="64"/>
      <c r="DMY14" s="64"/>
      <c r="DNH14" s="64"/>
      <c r="DNM14" s="215"/>
      <c r="DNN14" s="64"/>
      <c r="DNO14" s="64"/>
      <c r="DNX14" s="64"/>
      <c r="DOC14" s="215"/>
      <c r="DOD14" s="64"/>
      <c r="DOE14" s="64"/>
      <c r="DON14" s="64"/>
      <c r="DOS14" s="215"/>
      <c r="DOT14" s="64"/>
      <c r="DOU14" s="64"/>
      <c r="DPD14" s="64"/>
      <c r="DPI14" s="215"/>
      <c r="DPJ14" s="64"/>
      <c r="DPK14" s="64"/>
      <c r="DPT14" s="64"/>
      <c r="DPY14" s="215"/>
      <c r="DPZ14" s="64"/>
      <c r="DQA14" s="64"/>
      <c r="DQJ14" s="64"/>
      <c r="DQO14" s="215"/>
      <c r="DQP14" s="64"/>
      <c r="DQQ14" s="64"/>
      <c r="DQZ14" s="64"/>
      <c r="DRE14" s="215"/>
      <c r="DRF14" s="64"/>
      <c r="DRG14" s="64"/>
      <c r="DRP14" s="64"/>
      <c r="DRU14" s="215"/>
      <c r="DRV14" s="64"/>
      <c r="DRW14" s="64"/>
      <c r="DSF14" s="64"/>
      <c r="DSK14" s="215"/>
      <c r="DSL14" s="64"/>
      <c r="DSM14" s="64"/>
      <c r="DSV14" s="64"/>
      <c r="DTA14" s="215"/>
      <c r="DTB14" s="64"/>
      <c r="DTC14" s="64"/>
      <c r="DTL14" s="64"/>
      <c r="DTQ14" s="215"/>
      <c r="DTR14" s="64"/>
      <c r="DTS14" s="64"/>
      <c r="DUB14" s="64"/>
      <c r="DUG14" s="215"/>
      <c r="DUH14" s="64"/>
      <c r="DUI14" s="64"/>
      <c r="DUR14" s="64"/>
      <c r="DUW14" s="215"/>
      <c r="DUX14" s="64"/>
      <c r="DUY14" s="64"/>
      <c r="DVH14" s="64"/>
      <c r="DVM14" s="215"/>
      <c r="DVN14" s="64"/>
      <c r="DVO14" s="64"/>
      <c r="DVX14" s="64"/>
      <c r="DWC14" s="215"/>
      <c r="DWD14" s="64"/>
      <c r="DWE14" s="64"/>
      <c r="DWN14" s="64"/>
      <c r="DWS14" s="215"/>
      <c r="DWT14" s="64"/>
      <c r="DWU14" s="64"/>
      <c r="DXD14" s="64"/>
      <c r="DXI14" s="215"/>
      <c r="DXJ14" s="64"/>
      <c r="DXK14" s="64"/>
      <c r="DXT14" s="64"/>
      <c r="DXY14" s="215"/>
      <c r="DXZ14" s="64"/>
      <c r="DYA14" s="64"/>
      <c r="DYJ14" s="64"/>
      <c r="DYO14" s="215"/>
      <c r="DYP14" s="64"/>
      <c r="DYQ14" s="64"/>
      <c r="DYZ14" s="64"/>
      <c r="DZE14" s="215"/>
      <c r="DZF14" s="64"/>
      <c r="DZG14" s="64"/>
      <c r="DZP14" s="64"/>
      <c r="DZU14" s="215"/>
      <c r="DZV14" s="64"/>
      <c r="DZW14" s="64"/>
      <c r="EAF14" s="64"/>
      <c r="EAK14" s="215"/>
      <c r="EAL14" s="64"/>
      <c r="EAM14" s="64"/>
      <c r="EAV14" s="64"/>
      <c r="EBA14" s="215"/>
      <c r="EBB14" s="64"/>
      <c r="EBC14" s="64"/>
      <c r="EBL14" s="64"/>
      <c r="EBQ14" s="215"/>
      <c r="EBR14" s="64"/>
      <c r="EBS14" s="64"/>
      <c r="ECB14" s="64"/>
      <c r="ECG14" s="215"/>
      <c r="ECH14" s="64"/>
      <c r="ECI14" s="64"/>
      <c r="ECR14" s="64"/>
      <c r="ECW14" s="215"/>
      <c r="ECX14" s="64"/>
      <c r="ECY14" s="64"/>
      <c r="EDH14" s="64"/>
      <c r="EDM14" s="215"/>
      <c r="EDN14" s="64"/>
      <c r="EDO14" s="64"/>
      <c r="EDX14" s="64"/>
      <c r="EEC14" s="215"/>
      <c r="EED14" s="64"/>
      <c r="EEE14" s="64"/>
      <c r="EEN14" s="64"/>
      <c r="EES14" s="215"/>
      <c r="EET14" s="64"/>
      <c r="EEU14" s="64"/>
      <c r="EFD14" s="64"/>
      <c r="EFI14" s="215"/>
      <c r="EFJ14" s="64"/>
      <c r="EFK14" s="64"/>
      <c r="EFT14" s="64"/>
      <c r="EFY14" s="215"/>
      <c r="EFZ14" s="64"/>
      <c r="EGA14" s="64"/>
      <c r="EGJ14" s="64"/>
      <c r="EGO14" s="215"/>
      <c r="EGP14" s="64"/>
      <c r="EGQ14" s="64"/>
      <c r="EGZ14" s="64"/>
      <c r="EHE14" s="215"/>
      <c r="EHF14" s="64"/>
      <c r="EHG14" s="64"/>
      <c r="EHP14" s="64"/>
      <c r="EHU14" s="215"/>
      <c r="EHV14" s="64"/>
      <c r="EHW14" s="64"/>
      <c r="EIF14" s="64"/>
      <c r="EIK14" s="215"/>
      <c r="EIL14" s="64"/>
      <c r="EIM14" s="64"/>
      <c r="EIV14" s="64"/>
      <c r="EJA14" s="215"/>
      <c r="EJB14" s="64"/>
      <c r="EJC14" s="64"/>
      <c r="EJL14" s="64"/>
      <c r="EJQ14" s="215"/>
      <c r="EJR14" s="64"/>
      <c r="EJS14" s="64"/>
      <c r="EKB14" s="64"/>
      <c r="EKG14" s="215"/>
      <c r="EKH14" s="64"/>
      <c r="EKI14" s="64"/>
      <c r="EKR14" s="64"/>
      <c r="EKW14" s="215"/>
      <c r="EKX14" s="64"/>
      <c r="EKY14" s="64"/>
      <c r="ELH14" s="64"/>
      <c r="ELM14" s="215"/>
      <c r="ELN14" s="64"/>
      <c r="ELO14" s="64"/>
      <c r="ELX14" s="64"/>
      <c r="EMC14" s="215"/>
      <c r="EMD14" s="64"/>
      <c r="EME14" s="64"/>
      <c r="EMN14" s="64"/>
      <c r="EMS14" s="215"/>
      <c r="EMT14" s="64"/>
      <c r="EMU14" s="64"/>
      <c r="END14" s="64"/>
      <c r="ENI14" s="215"/>
      <c r="ENJ14" s="64"/>
      <c r="ENK14" s="64"/>
      <c r="ENT14" s="64"/>
      <c r="ENY14" s="215"/>
      <c r="ENZ14" s="64"/>
      <c r="EOA14" s="64"/>
      <c r="EOJ14" s="64"/>
      <c r="EOO14" s="215"/>
      <c r="EOP14" s="64"/>
      <c r="EOQ14" s="64"/>
      <c r="EOZ14" s="64"/>
      <c r="EPE14" s="215"/>
      <c r="EPF14" s="64"/>
      <c r="EPG14" s="64"/>
      <c r="EPP14" s="64"/>
      <c r="EPU14" s="215"/>
      <c r="EPV14" s="64"/>
      <c r="EPW14" s="64"/>
      <c r="EQF14" s="64"/>
      <c r="EQK14" s="215"/>
      <c r="EQL14" s="64"/>
      <c r="EQM14" s="64"/>
      <c r="EQV14" s="64"/>
      <c r="ERA14" s="215"/>
      <c r="ERB14" s="64"/>
      <c r="ERC14" s="64"/>
      <c r="ERL14" s="64"/>
      <c r="ERQ14" s="215"/>
      <c r="ERR14" s="64"/>
      <c r="ERS14" s="64"/>
      <c r="ESB14" s="64"/>
      <c r="ESG14" s="215"/>
      <c r="ESH14" s="64"/>
      <c r="ESI14" s="64"/>
      <c r="ESR14" s="64"/>
      <c r="ESW14" s="215"/>
      <c r="ESX14" s="64"/>
      <c r="ESY14" s="64"/>
      <c r="ETH14" s="64"/>
      <c r="ETM14" s="215"/>
      <c r="ETN14" s="64"/>
      <c r="ETO14" s="64"/>
      <c r="ETX14" s="64"/>
      <c r="EUC14" s="215"/>
      <c r="EUD14" s="64"/>
      <c r="EUE14" s="64"/>
      <c r="EUN14" s="64"/>
      <c r="EUS14" s="215"/>
      <c r="EUT14" s="64"/>
      <c r="EUU14" s="64"/>
      <c r="EVD14" s="64"/>
      <c r="EVI14" s="215"/>
      <c r="EVJ14" s="64"/>
      <c r="EVK14" s="64"/>
      <c r="EVT14" s="64"/>
      <c r="EVY14" s="215"/>
      <c r="EVZ14" s="64"/>
      <c r="EWA14" s="64"/>
      <c r="EWJ14" s="64"/>
      <c r="EWO14" s="215"/>
      <c r="EWP14" s="64"/>
      <c r="EWQ14" s="64"/>
      <c r="EWZ14" s="64"/>
      <c r="EXE14" s="215"/>
      <c r="EXF14" s="64"/>
      <c r="EXG14" s="64"/>
      <c r="EXP14" s="64"/>
      <c r="EXU14" s="215"/>
      <c r="EXV14" s="64"/>
      <c r="EXW14" s="64"/>
      <c r="EYF14" s="64"/>
      <c r="EYK14" s="215"/>
      <c r="EYL14" s="64"/>
      <c r="EYM14" s="64"/>
      <c r="EYV14" s="64"/>
      <c r="EZA14" s="215"/>
      <c r="EZB14" s="64"/>
      <c r="EZC14" s="64"/>
      <c r="EZL14" s="64"/>
      <c r="EZQ14" s="215"/>
      <c r="EZR14" s="64"/>
      <c r="EZS14" s="64"/>
      <c r="FAB14" s="64"/>
      <c r="FAG14" s="215"/>
      <c r="FAH14" s="64"/>
      <c r="FAI14" s="64"/>
      <c r="FAR14" s="64"/>
      <c r="FAW14" s="215"/>
      <c r="FAX14" s="64"/>
      <c r="FAY14" s="64"/>
      <c r="FBH14" s="64"/>
      <c r="FBM14" s="215"/>
      <c r="FBN14" s="64"/>
      <c r="FBO14" s="64"/>
      <c r="FBX14" s="64"/>
      <c r="FCC14" s="215"/>
      <c r="FCD14" s="64"/>
      <c r="FCE14" s="64"/>
      <c r="FCN14" s="64"/>
      <c r="FCS14" s="215"/>
      <c r="FCT14" s="64"/>
      <c r="FCU14" s="64"/>
      <c r="FDD14" s="64"/>
      <c r="FDI14" s="215"/>
      <c r="FDJ14" s="64"/>
      <c r="FDK14" s="64"/>
      <c r="FDT14" s="64"/>
      <c r="FDY14" s="215"/>
      <c r="FDZ14" s="64"/>
      <c r="FEA14" s="64"/>
      <c r="FEJ14" s="64"/>
      <c r="FEO14" s="215"/>
      <c r="FEP14" s="64"/>
      <c r="FEQ14" s="64"/>
      <c r="FEZ14" s="64"/>
      <c r="FFE14" s="215"/>
      <c r="FFF14" s="64"/>
      <c r="FFG14" s="64"/>
      <c r="FFP14" s="64"/>
      <c r="FFU14" s="215"/>
      <c r="FFV14" s="64"/>
      <c r="FFW14" s="64"/>
      <c r="FGF14" s="64"/>
      <c r="FGK14" s="215"/>
      <c r="FGL14" s="64"/>
      <c r="FGM14" s="64"/>
      <c r="FGV14" s="64"/>
      <c r="FHA14" s="215"/>
      <c r="FHB14" s="64"/>
      <c r="FHC14" s="64"/>
      <c r="FHL14" s="64"/>
      <c r="FHQ14" s="215"/>
      <c r="FHR14" s="64"/>
      <c r="FHS14" s="64"/>
      <c r="FIB14" s="64"/>
      <c r="FIG14" s="215"/>
      <c r="FIH14" s="64"/>
      <c r="FII14" s="64"/>
      <c r="FIR14" s="64"/>
      <c r="FIW14" s="215"/>
      <c r="FIX14" s="64"/>
      <c r="FIY14" s="64"/>
      <c r="FJH14" s="64"/>
      <c r="FJM14" s="215"/>
      <c r="FJN14" s="64"/>
      <c r="FJO14" s="64"/>
      <c r="FJX14" s="64"/>
      <c r="FKC14" s="215"/>
      <c r="FKD14" s="64"/>
      <c r="FKE14" s="64"/>
      <c r="FKN14" s="64"/>
      <c r="FKS14" s="215"/>
      <c r="FKT14" s="64"/>
      <c r="FKU14" s="64"/>
      <c r="FLD14" s="64"/>
      <c r="FLI14" s="215"/>
      <c r="FLJ14" s="64"/>
      <c r="FLK14" s="64"/>
      <c r="FLT14" s="64"/>
      <c r="FLY14" s="215"/>
      <c r="FLZ14" s="64"/>
      <c r="FMA14" s="64"/>
      <c r="FMJ14" s="64"/>
      <c r="FMO14" s="215"/>
      <c r="FMP14" s="64"/>
      <c r="FMQ14" s="64"/>
      <c r="FMZ14" s="64"/>
      <c r="FNE14" s="215"/>
      <c r="FNF14" s="64"/>
      <c r="FNG14" s="64"/>
      <c r="FNP14" s="64"/>
      <c r="FNU14" s="215"/>
      <c r="FNV14" s="64"/>
      <c r="FNW14" s="64"/>
      <c r="FOF14" s="64"/>
      <c r="FOK14" s="215"/>
      <c r="FOL14" s="64"/>
      <c r="FOM14" s="64"/>
      <c r="FOV14" s="64"/>
      <c r="FPA14" s="215"/>
      <c r="FPB14" s="64"/>
      <c r="FPC14" s="64"/>
      <c r="FPL14" s="64"/>
      <c r="FPQ14" s="215"/>
      <c r="FPR14" s="64"/>
      <c r="FPS14" s="64"/>
      <c r="FQB14" s="64"/>
      <c r="FQG14" s="215"/>
      <c r="FQH14" s="64"/>
      <c r="FQI14" s="64"/>
      <c r="FQR14" s="64"/>
      <c r="FQW14" s="215"/>
      <c r="FQX14" s="64"/>
      <c r="FQY14" s="64"/>
      <c r="FRH14" s="64"/>
      <c r="FRM14" s="215"/>
      <c r="FRN14" s="64"/>
      <c r="FRO14" s="64"/>
      <c r="FRX14" s="64"/>
      <c r="FSC14" s="215"/>
      <c r="FSD14" s="64"/>
      <c r="FSE14" s="64"/>
      <c r="FSN14" s="64"/>
      <c r="FSS14" s="215"/>
      <c r="FST14" s="64"/>
      <c r="FSU14" s="64"/>
      <c r="FTD14" s="64"/>
      <c r="FTI14" s="215"/>
      <c r="FTJ14" s="64"/>
      <c r="FTK14" s="64"/>
      <c r="FTT14" s="64"/>
      <c r="FTY14" s="215"/>
      <c r="FTZ14" s="64"/>
      <c r="FUA14" s="64"/>
      <c r="FUJ14" s="64"/>
      <c r="FUO14" s="215"/>
      <c r="FUP14" s="64"/>
      <c r="FUQ14" s="64"/>
      <c r="FUZ14" s="64"/>
      <c r="FVE14" s="215"/>
      <c r="FVF14" s="64"/>
      <c r="FVG14" s="64"/>
      <c r="FVP14" s="64"/>
      <c r="FVU14" s="215"/>
      <c r="FVV14" s="64"/>
      <c r="FVW14" s="64"/>
      <c r="FWF14" s="64"/>
      <c r="FWK14" s="215"/>
      <c r="FWL14" s="64"/>
      <c r="FWM14" s="64"/>
      <c r="FWV14" s="64"/>
      <c r="FXA14" s="215"/>
      <c r="FXB14" s="64"/>
      <c r="FXC14" s="64"/>
      <c r="FXL14" s="64"/>
      <c r="FXQ14" s="215"/>
      <c r="FXR14" s="64"/>
      <c r="FXS14" s="64"/>
      <c r="FYB14" s="64"/>
      <c r="FYG14" s="215"/>
      <c r="FYH14" s="64"/>
      <c r="FYI14" s="64"/>
      <c r="FYR14" s="64"/>
      <c r="FYW14" s="215"/>
      <c r="FYX14" s="64"/>
      <c r="FYY14" s="64"/>
      <c r="FZH14" s="64"/>
      <c r="FZM14" s="215"/>
      <c r="FZN14" s="64"/>
      <c r="FZO14" s="64"/>
      <c r="FZX14" s="64"/>
      <c r="GAC14" s="215"/>
      <c r="GAD14" s="64"/>
      <c r="GAE14" s="64"/>
      <c r="GAN14" s="64"/>
      <c r="GAS14" s="215"/>
      <c r="GAT14" s="64"/>
      <c r="GAU14" s="64"/>
      <c r="GBD14" s="64"/>
      <c r="GBI14" s="215"/>
      <c r="GBJ14" s="64"/>
      <c r="GBK14" s="64"/>
      <c r="GBT14" s="64"/>
      <c r="GBY14" s="215"/>
      <c r="GBZ14" s="64"/>
      <c r="GCA14" s="64"/>
      <c r="GCJ14" s="64"/>
      <c r="GCO14" s="215"/>
      <c r="GCP14" s="64"/>
      <c r="GCQ14" s="64"/>
      <c r="GCZ14" s="64"/>
      <c r="GDE14" s="215"/>
      <c r="GDF14" s="64"/>
      <c r="GDG14" s="64"/>
      <c r="GDP14" s="64"/>
      <c r="GDU14" s="215"/>
      <c r="GDV14" s="64"/>
      <c r="GDW14" s="64"/>
      <c r="GEF14" s="64"/>
      <c r="GEK14" s="215"/>
      <c r="GEL14" s="64"/>
      <c r="GEM14" s="64"/>
      <c r="GEV14" s="64"/>
      <c r="GFA14" s="215"/>
      <c r="GFB14" s="64"/>
      <c r="GFC14" s="64"/>
      <c r="GFL14" s="64"/>
      <c r="GFQ14" s="215"/>
      <c r="GFR14" s="64"/>
      <c r="GFS14" s="64"/>
      <c r="GGB14" s="64"/>
      <c r="GGG14" s="215"/>
      <c r="GGH14" s="64"/>
      <c r="GGI14" s="64"/>
      <c r="GGR14" s="64"/>
      <c r="GGW14" s="215"/>
      <c r="GGX14" s="64"/>
      <c r="GGY14" s="64"/>
      <c r="GHH14" s="64"/>
      <c r="GHM14" s="215"/>
      <c r="GHN14" s="64"/>
      <c r="GHO14" s="64"/>
      <c r="GHX14" s="64"/>
      <c r="GIC14" s="215"/>
      <c r="GID14" s="64"/>
      <c r="GIE14" s="64"/>
      <c r="GIN14" s="64"/>
      <c r="GIS14" s="215"/>
      <c r="GIT14" s="64"/>
      <c r="GIU14" s="64"/>
      <c r="GJD14" s="64"/>
      <c r="GJI14" s="215"/>
      <c r="GJJ14" s="64"/>
      <c r="GJK14" s="64"/>
      <c r="GJT14" s="64"/>
      <c r="GJY14" s="215"/>
      <c r="GJZ14" s="64"/>
      <c r="GKA14" s="64"/>
      <c r="GKJ14" s="64"/>
      <c r="GKO14" s="215"/>
      <c r="GKP14" s="64"/>
      <c r="GKQ14" s="64"/>
      <c r="GKZ14" s="64"/>
      <c r="GLE14" s="215"/>
      <c r="GLF14" s="64"/>
      <c r="GLG14" s="64"/>
      <c r="GLP14" s="64"/>
      <c r="GLU14" s="215"/>
      <c r="GLV14" s="64"/>
      <c r="GLW14" s="64"/>
      <c r="GMF14" s="64"/>
      <c r="GMK14" s="215"/>
      <c r="GML14" s="64"/>
      <c r="GMM14" s="64"/>
      <c r="GMV14" s="64"/>
      <c r="GNA14" s="215"/>
      <c r="GNB14" s="64"/>
      <c r="GNC14" s="64"/>
      <c r="GNL14" s="64"/>
      <c r="GNQ14" s="215"/>
      <c r="GNR14" s="64"/>
      <c r="GNS14" s="64"/>
      <c r="GOB14" s="64"/>
      <c r="GOG14" s="215"/>
      <c r="GOH14" s="64"/>
      <c r="GOI14" s="64"/>
      <c r="GOR14" s="64"/>
      <c r="GOW14" s="215"/>
      <c r="GOX14" s="64"/>
      <c r="GOY14" s="64"/>
      <c r="GPH14" s="64"/>
      <c r="GPM14" s="215"/>
      <c r="GPN14" s="64"/>
      <c r="GPO14" s="64"/>
      <c r="GPX14" s="64"/>
      <c r="GQC14" s="215"/>
      <c r="GQD14" s="64"/>
      <c r="GQE14" s="64"/>
      <c r="GQN14" s="64"/>
      <c r="GQS14" s="215"/>
      <c r="GQT14" s="64"/>
      <c r="GQU14" s="64"/>
      <c r="GRD14" s="64"/>
      <c r="GRI14" s="215"/>
      <c r="GRJ14" s="64"/>
      <c r="GRK14" s="64"/>
      <c r="GRT14" s="64"/>
      <c r="GRY14" s="215"/>
      <c r="GRZ14" s="64"/>
      <c r="GSA14" s="64"/>
      <c r="GSJ14" s="64"/>
      <c r="GSO14" s="215"/>
      <c r="GSP14" s="64"/>
      <c r="GSQ14" s="64"/>
      <c r="GSZ14" s="64"/>
      <c r="GTE14" s="215"/>
      <c r="GTF14" s="64"/>
      <c r="GTG14" s="64"/>
      <c r="GTP14" s="64"/>
      <c r="GTU14" s="215"/>
      <c r="GTV14" s="64"/>
      <c r="GTW14" s="64"/>
      <c r="GUF14" s="64"/>
      <c r="GUK14" s="215"/>
      <c r="GUL14" s="64"/>
      <c r="GUM14" s="64"/>
      <c r="GUV14" s="64"/>
      <c r="GVA14" s="215"/>
      <c r="GVB14" s="64"/>
      <c r="GVC14" s="64"/>
      <c r="GVL14" s="64"/>
      <c r="GVQ14" s="215"/>
      <c r="GVR14" s="64"/>
      <c r="GVS14" s="64"/>
      <c r="GWB14" s="64"/>
      <c r="GWG14" s="215"/>
      <c r="GWH14" s="64"/>
      <c r="GWI14" s="64"/>
      <c r="GWR14" s="64"/>
      <c r="GWW14" s="215"/>
      <c r="GWX14" s="64"/>
      <c r="GWY14" s="64"/>
      <c r="GXH14" s="64"/>
      <c r="GXM14" s="215"/>
      <c r="GXN14" s="64"/>
      <c r="GXO14" s="64"/>
      <c r="GXX14" s="64"/>
      <c r="GYC14" s="215"/>
      <c r="GYD14" s="64"/>
      <c r="GYE14" s="64"/>
      <c r="GYN14" s="64"/>
      <c r="GYS14" s="215"/>
      <c r="GYT14" s="64"/>
      <c r="GYU14" s="64"/>
      <c r="GZD14" s="64"/>
      <c r="GZI14" s="215"/>
      <c r="GZJ14" s="64"/>
      <c r="GZK14" s="64"/>
      <c r="GZT14" s="64"/>
      <c r="GZY14" s="215"/>
      <c r="GZZ14" s="64"/>
      <c r="HAA14" s="64"/>
      <c r="HAJ14" s="64"/>
      <c r="HAO14" s="215"/>
      <c r="HAP14" s="64"/>
      <c r="HAQ14" s="64"/>
      <c r="HAZ14" s="64"/>
      <c r="HBE14" s="215"/>
      <c r="HBF14" s="64"/>
      <c r="HBG14" s="64"/>
      <c r="HBP14" s="64"/>
      <c r="HBU14" s="215"/>
      <c r="HBV14" s="64"/>
      <c r="HBW14" s="64"/>
      <c r="HCF14" s="64"/>
      <c r="HCK14" s="215"/>
      <c r="HCL14" s="64"/>
      <c r="HCM14" s="64"/>
      <c r="HCV14" s="64"/>
      <c r="HDA14" s="215"/>
      <c r="HDB14" s="64"/>
      <c r="HDC14" s="64"/>
      <c r="HDL14" s="64"/>
      <c r="HDQ14" s="215"/>
      <c r="HDR14" s="64"/>
      <c r="HDS14" s="64"/>
      <c r="HEB14" s="64"/>
      <c r="HEG14" s="215"/>
      <c r="HEH14" s="64"/>
      <c r="HEI14" s="64"/>
      <c r="HER14" s="64"/>
      <c r="HEW14" s="215"/>
      <c r="HEX14" s="64"/>
      <c r="HEY14" s="64"/>
      <c r="HFH14" s="64"/>
      <c r="HFM14" s="215"/>
      <c r="HFN14" s="64"/>
      <c r="HFO14" s="64"/>
      <c r="HFX14" s="64"/>
      <c r="HGC14" s="215"/>
      <c r="HGD14" s="64"/>
      <c r="HGE14" s="64"/>
      <c r="HGN14" s="64"/>
      <c r="HGS14" s="215"/>
      <c r="HGT14" s="64"/>
      <c r="HGU14" s="64"/>
      <c r="HHD14" s="64"/>
      <c r="HHI14" s="215"/>
      <c r="HHJ14" s="64"/>
      <c r="HHK14" s="64"/>
      <c r="HHT14" s="64"/>
      <c r="HHY14" s="215"/>
      <c r="HHZ14" s="64"/>
      <c r="HIA14" s="64"/>
      <c r="HIJ14" s="64"/>
      <c r="HIO14" s="215"/>
      <c r="HIP14" s="64"/>
      <c r="HIQ14" s="64"/>
      <c r="HIZ14" s="64"/>
      <c r="HJE14" s="215"/>
      <c r="HJF14" s="64"/>
      <c r="HJG14" s="64"/>
      <c r="HJP14" s="64"/>
      <c r="HJU14" s="215"/>
      <c r="HJV14" s="64"/>
      <c r="HJW14" s="64"/>
      <c r="HKF14" s="64"/>
      <c r="HKK14" s="215"/>
      <c r="HKL14" s="64"/>
      <c r="HKM14" s="64"/>
      <c r="HKV14" s="64"/>
      <c r="HLA14" s="215"/>
      <c r="HLB14" s="64"/>
      <c r="HLC14" s="64"/>
      <c r="HLL14" s="64"/>
      <c r="HLQ14" s="215"/>
      <c r="HLR14" s="64"/>
      <c r="HLS14" s="64"/>
      <c r="HMB14" s="64"/>
      <c r="HMG14" s="215"/>
      <c r="HMH14" s="64"/>
      <c r="HMI14" s="64"/>
      <c r="HMR14" s="64"/>
      <c r="HMW14" s="215"/>
      <c r="HMX14" s="64"/>
      <c r="HMY14" s="64"/>
      <c r="HNH14" s="64"/>
      <c r="HNM14" s="215"/>
      <c r="HNN14" s="64"/>
      <c r="HNO14" s="64"/>
      <c r="HNX14" s="64"/>
      <c r="HOC14" s="215"/>
      <c r="HOD14" s="64"/>
      <c r="HOE14" s="64"/>
      <c r="HON14" s="64"/>
      <c r="HOS14" s="215"/>
      <c r="HOT14" s="64"/>
      <c r="HOU14" s="64"/>
      <c r="HPD14" s="64"/>
      <c r="HPI14" s="215"/>
      <c r="HPJ14" s="64"/>
      <c r="HPK14" s="64"/>
      <c r="HPT14" s="64"/>
      <c r="HPY14" s="215"/>
      <c r="HPZ14" s="64"/>
      <c r="HQA14" s="64"/>
      <c r="HQJ14" s="64"/>
      <c r="HQO14" s="215"/>
      <c r="HQP14" s="64"/>
      <c r="HQQ14" s="64"/>
      <c r="HQZ14" s="64"/>
      <c r="HRE14" s="215"/>
      <c r="HRF14" s="64"/>
      <c r="HRG14" s="64"/>
      <c r="HRP14" s="64"/>
      <c r="HRU14" s="215"/>
      <c r="HRV14" s="64"/>
      <c r="HRW14" s="64"/>
      <c r="HSF14" s="64"/>
      <c r="HSK14" s="215"/>
      <c r="HSL14" s="64"/>
      <c r="HSM14" s="64"/>
      <c r="HSV14" s="64"/>
      <c r="HTA14" s="215"/>
      <c r="HTB14" s="64"/>
      <c r="HTC14" s="64"/>
      <c r="HTL14" s="64"/>
      <c r="HTQ14" s="215"/>
      <c r="HTR14" s="64"/>
      <c r="HTS14" s="64"/>
      <c r="HUB14" s="64"/>
      <c r="HUG14" s="215"/>
      <c r="HUH14" s="64"/>
      <c r="HUI14" s="64"/>
      <c r="HUR14" s="64"/>
      <c r="HUW14" s="215"/>
      <c r="HUX14" s="64"/>
      <c r="HUY14" s="64"/>
      <c r="HVH14" s="64"/>
      <c r="HVM14" s="215"/>
      <c r="HVN14" s="64"/>
      <c r="HVO14" s="64"/>
      <c r="HVX14" s="64"/>
      <c r="HWC14" s="215"/>
      <c r="HWD14" s="64"/>
      <c r="HWE14" s="64"/>
      <c r="HWN14" s="64"/>
      <c r="HWS14" s="215"/>
      <c r="HWT14" s="64"/>
      <c r="HWU14" s="64"/>
      <c r="HXD14" s="64"/>
      <c r="HXI14" s="215"/>
      <c r="HXJ14" s="64"/>
      <c r="HXK14" s="64"/>
      <c r="HXT14" s="64"/>
      <c r="HXY14" s="215"/>
      <c r="HXZ14" s="64"/>
      <c r="HYA14" s="64"/>
      <c r="HYJ14" s="64"/>
      <c r="HYO14" s="215"/>
      <c r="HYP14" s="64"/>
      <c r="HYQ14" s="64"/>
      <c r="HYZ14" s="64"/>
      <c r="HZE14" s="215"/>
      <c r="HZF14" s="64"/>
      <c r="HZG14" s="64"/>
      <c r="HZP14" s="64"/>
      <c r="HZU14" s="215"/>
      <c r="HZV14" s="64"/>
      <c r="HZW14" s="64"/>
      <c r="IAF14" s="64"/>
      <c r="IAK14" s="215"/>
      <c r="IAL14" s="64"/>
      <c r="IAM14" s="64"/>
      <c r="IAV14" s="64"/>
      <c r="IBA14" s="215"/>
      <c r="IBB14" s="64"/>
      <c r="IBC14" s="64"/>
      <c r="IBL14" s="64"/>
      <c r="IBQ14" s="215"/>
      <c r="IBR14" s="64"/>
      <c r="IBS14" s="64"/>
      <c r="ICB14" s="64"/>
      <c r="ICG14" s="215"/>
      <c r="ICH14" s="64"/>
      <c r="ICI14" s="64"/>
      <c r="ICR14" s="64"/>
      <c r="ICW14" s="215"/>
      <c r="ICX14" s="64"/>
      <c r="ICY14" s="64"/>
      <c r="IDH14" s="64"/>
      <c r="IDM14" s="215"/>
      <c r="IDN14" s="64"/>
      <c r="IDO14" s="64"/>
      <c r="IDX14" s="64"/>
      <c r="IEC14" s="215"/>
      <c r="IED14" s="64"/>
      <c r="IEE14" s="64"/>
      <c r="IEN14" s="64"/>
      <c r="IES14" s="215"/>
      <c r="IET14" s="64"/>
      <c r="IEU14" s="64"/>
      <c r="IFD14" s="64"/>
      <c r="IFI14" s="215"/>
      <c r="IFJ14" s="64"/>
      <c r="IFK14" s="64"/>
      <c r="IFT14" s="64"/>
      <c r="IFY14" s="215"/>
      <c r="IFZ14" s="64"/>
      <c r="IGA14" s="64"/>
      <c r="IGJ14" s="64"/>
      <c r="IGO14" s="215"/>
      <c r="IGP14" s="64"/>
      <c r="IGQ14" s="64"/>
      <c r="IGZ14" s="64"/>
      <c r="IHE14" s="215"/>
      <c r="IHF14" s="64"/>
      <c r="IHG14" s="64"/>
      <c r="IHP14" s="64"/>
      <c r="IHU14" s="215"/>
      <c r="IHV14" s="64"/>
      <c r="IHW14" s="64"/>
      <c r="IIF14" s="64"/>
      <c r="IIK14" s="215"/>
      <c r="IIL14" s="64"/>
      <c r="IIM14" s="64"/>
      <c r="IIV14" s="64"/>
      <c r="IJA14" s="215"/>
      <c r="IJB14" s="64"/>
      <c r="IJC14" s="64"/>
      <c r="IJL14" s="64"/>
      <c r="IJQ14" s="215"/>
      <c r="IJR14" s="64"/>
      <c r="IJS14" s="64"/>
      <c r="IKB14" s="64"/>
      <c r="IKG14" s="215"/>
      <c r="IKH14" s="64"/>
      <c r="IKI14" s="64"/>
      <c r="IKR14" s="64"/>
      <c r="IKW14" s="215"/>
      <c r="IKX14" s="64"/>
      <c r="IKY14" s="64"/>
      <c r="ILH14" s="64"/>
      <c r="ILM14" s="215"/>
      <c r="ILN14" s="64"/>
      <c r="ILO14" s="64"/>
      <c r="ILX14" s="64"/>
      <c r="IMC14" s="215"/>
      <c r="IMD14" s="64"/>
      <c r="IME14" s="64"/>
      <c r="IMN14" s="64"/>
      <c r="IMS14" s="215"/>
      <c r="IMT14" s="64"/>
      <c r="IMU14" s="64"/>
      <c r="IND14" s="64"/>
      <c r="INI14" s="215"/>
      <c r="INJ14" s="64"/>
      <c r="INK14" s="64"/>
      <c r="INT14" s="64"/>
      <c r="INY14" s="215"/>
      <c r="INZ14" s="64"/>
      <c r="IOA14" s="64"/>
      <c r="IOJ14" s="64"/>
      <c r="IOO14" s="215"/>
      <c r="IOP14" s="64"/>
      <c r="IOQ14" s="64"/>
      <c r="IOZ14" s="64"/>
      <c r="IPE14" s="215"/>
      <c r="IPF14" s="64"/>
      <c r="IPG14" s="64"/>
      <c r="IPP14" s="64"/>
      <c r="IPU14" s="215"/>
      <c r="IPV14" s="64"/>
      <c r="IPW14" s="64"/>
      <c r="IQF14" s="64"/>
      <c r="IQK14" s="215"/>
      <c r="IQL14" s="64"/>
      <c r="IQM14" s="64"/>
      <c r="IQV14" s="64"/>
      <c r="IRA14" s="215"/>
      <c r="IRB14" s="64"/>
      <c r="IRC14" s="64"/>
      <c r="IRL14" s="64"/>
      <c r="IRQ14" s="215"/>
      <c r="IRR14" s="64"/>
      <c r="IRS14" s="64"/>
      <c r="ISB14" s="64"/>
      <c r="ISG14" s="215"/>
      <c r="ISH14" s="64"/>
      <c r="ISI14" s="64"/>
      <c r="ISR14" s="64"/>
      <c r="ISW14" s="215"/>
      <c r="ISX14" s="64"/>
      <c r="ISY14" s="64"/>
      <c r="ITH14" s="64"/>
      <c r="ITM14" s="215"/>
      <c r="ITN14" s="64"/>
      <c r="ITO14" s="64"/>
      <c r="ITX14" s="64"/>
      <c r="IUC14" s="215"/>
      <c r="IUD14" s="64"/>
      <c r="IUE14" s="64"/>
      <c r="IUN14" s="64"/>
      <c r="IUS14" s="215"/>
      <c r="IUT14" s="64"/>
      <c r="IUU14" s="64"/>
      <c r="IVD14" s="64"/>
      <c r="IVI14" s="215"/>
      <c r="IVJ14" s="64"/>
      <c r="IVK14" s="64"/>
      <c r="IVT14" s="64"/>
      <c r="IVY14" s="215"/>
      <c r="IVZ14" s="64"/>
      <c r="IWA14" s="64"/>
      <c r="IWJ14" s="64"/>
      <c r="IWO14" s="215"/>
      <c r="IWP14" s="64"/>
      <c r="IWQ14" s="64"/>
      <c r="IWZ14" s="64"/>
      <c r="IXE14" s="215"/>
      <c r="IXF14" s="64"/>
      <c r="IXG14" s="64"/>
      <c r="IXP14" s="64"/>
      <c r="IXU14" s="215"/>
      <c r="IXV14" s="64"/>
      <c r="IXW14" s="64"/>
      <c r="IYF14" s="64"/>
      <c r="IYK14" s="215"/>
      <c r="IYL14" s="64"/>
      <c r="IYM14" s="64"/>
      <c r="IYV14" s="64"/>
      <c r="IZA14" s="215"/>
      <c r="IZB14" s="64"/>
      <c r="IZC14" s="64"/>
      <c r="IZL14" s="64"/>
      <c r="IZQ14" s="215"/>
      <c r="IZR14" s="64"/>
      <c r="IZS14" s="64"/>
      <c r="JAB14" s="64"/>
      <c r="JAG14" s="215"/>
      <c r="JAH14" s="64"/>
      <c r="JAI14" s="64"/>
      <c r="JAR14" s="64"/>
      <c r="JAW14" s="215"/>
      <c r="JAX14" s="64"/>
      <c r="JAY14" s="64"/>
      <c r="JBH14" s="64"/>
      <c r="JBM14" s="215"/>
      <c r="JBN14" s="64"/>
      <c r="JBO14" s="64"/>
      <c r="JBX14" s="64"/>
      <c r="JCC14" s="215"/>
      <c r="JCD14" s="64"/>
      <c r="JCE14" s="64"/>
      <c r="JCN14" s="64"/>
      <c r="JCS14" s="215"/>
      <c r="JCT14" s="64"/>
      <c r="JCU14" s="64"/>
      <c r="JDD14" s="64"/>
      <c r="JDI14" s="215"/>
      <c r="JDJ14" s="64"/>
      <c r="JDK14" s="64"/>
      <c r="JDT14" s="64"/>
      <c r="JDY14" s="215"/>
      <c r="JDZ14" s="64"/>
      <c r="JEA14" s="64"/>
      <c r="JEJ14" s="64"/>
      <c r="JEO14" s="215"/>
      <c r="JEP14" s="64"/>
      <c r="JEQ14" s="64"/>
      <c r="JEZ14" s="64"/>
      <c r="JFE14" s="215"/>
      <c r="JFF14" s="64"/>
      <c r="JFG14" s="64"/>
      <c r="JFP14" s="64"/>
      <c r="JFU14" s="215"/>
      <c r="JFV14" s="64"/>
      <c r="JFW14" s="64"/>
      <c r="JGF14" s="64"/>
      <c r="JGK14" s="215"/>
      <c r="JGL14" s="64"/>
      <c r="JGM14" s="64"/>
      <c r="JGV14" s="64"/>
      <c r="JHA14" s="215"/>
      <c r="JHB14" s="64"/>
      <c r="JHC14" s="64"/>
      <c r="JHL14" s="64"/>
      <c r="JHQ14" s="215"/>
      <c r="JHR14" s="64"/>
      <c r="JHS14" s="64"/>
      <c r="JIB14" s="64"/>
      <c r="JIG14" s="215"/>
      <c r="JIH14" s="64"/>
      <c r="JII14" s="64"/>
      <c r="JIR14" s="64"/>
      <c r="JIW14" s="215"/>
      <c r="JIX14" s="64"/>
      <c r="JIY14" s="64"/>
      <c r="JJH14" s="64"/>
      <c r="JJM14" s="215"/>
      <c r="JJN14" s="64"/>
      <c r="JJO14" s="64"/>
      <c r="JJX14" s="64"/>
      <c r="JKC14" s="215"/>
      <c r="JKD14" s="64"/>
      <c r="JKE14" s="64"/>
      <c r="JKN14" s="64"/>
      <c r="JKS14" s="215"/>
      <c r="JKT14" s="64"/>
      <c r="JKU14" s="64"/>
      <c r="JLD14" s="64"/>
      <c r="JLI14" s="215"/>
      <c r="JLJ14" s="64"/>
      <c r="JLK14" s="64"/>
      <c r="JLT14" s="64"/>
      <c r="JLY14" s="215"/>
      <c r="JLZ14" s="64"/>
      <c r="JMA14" s="64"/>
      <c r="JMJ14" s="64"/>
      <c r="JMO14" s="215"/>
      <c r="JMP14" s="64"/>
      <c r="JMQ14" s="64"/>
      <c r="JMZ14" s="64"/>
      <c r="JNE14" s="215"/>
      <c r="JNF14" s="64"/>
      <c r="JNG14" s="64"/>
      <c r="JNP14" s="64"/>
      <c r="JNU14" s="215"/>
      <c r="JNV14" s="64"/>
      <c r="JNW14" s="64"/>
      <c r="JOF14" s="64"/>
      <c r="JOK14" s="215"/>
      <c r="JOL14" s="64"/>
      <c r="JOM14" s="64"/>
      <c r="JOV14" s="64"/>
      <c r="JPA14" s="215"/>
      <c r="JPB14" s="64"/>
      <c r="JPC14" s="64"/>
      <c r="JPL14" s="64"/>
      <c r="JPQ14" s="215"/>
      <c r="JPR14" s="64"/>
      <c r="JPS14" s="64"/>
      <c r="JQB14" s="64"/>
      <c r="JQG14" s="215"/>
      <c r="JQH14" s="64"/>
      <c r="JQI14" s="64"/>
      <c r="JQR14" s="64"/>
      <c r="JQW14" s="215"/>
      <c r="JQX14" s="64"/>
      <c r="JQY14" s="64"/>
      <c r="JRH14" s="64"/>
      <c r="JRM14" s="215"/>
      <c r="JRN14" s="64"/>
      <c r="JRO14" s="64"/>
      <c r="JRX14" s="64"/>
      <c r="JSC14" s="215"/>
      <c r="JSD14" s="64"/>
      <c r="JSE14" s="64"/>
      <c r="JSN14" s="64"/>
      <c r="JSS14" s="215"/>
      <c r="JST14" s="64"/>
      <c r="JSU14" s="64"/>
      <c r="JTD14" s="64"/>
      <c r="JTI14" s="215"/>
      <c r="JTJ14" s="64"/>
      <c r="JTK14" s="64"/>
      <c r="JTT14" s="64"/>
      <c r="JTY14" s="215"/>
      <c r="JTZ14" s="64"/>
      <c r="JUA14" s="64"/>
      <c r="JUJ14" s="64"/>
      <c r="JUO14" s="215"/>
      <c r="JUP14" s="64"/>
      <c r="JUQ14" s="64"/>
      <c r="JUZ14" s="64"/>
      <c r="JVE14" s="215"/>
      <c r="JVF14" s="64"/>
      <c r="JVG14" s="64"/>
      <c r="JVP14" s="64"/>
      <c r="JVU14" s="215"/>
      <c r="JVV14" s="64"/>
      <c r="JVW14" s="64"/>
      <c r="JWF14" s="64"/>
      <c r="JWK14" s="215"/>
      <c r="JWL14" s="64"/>
      <c r="JWM14" s="64"/>
      <c r="JWV14" s="64"/>
      <c r="JXA14" s="215"/>
      <c r="JXB14" s="64"/>
      <c r="JXC14" s="64"/>
      <c r="JXL14" s="64"/>
      <c r="JXQ14" s="215"/>
      <c r="JXR14" s="64"/>
      <c r="JXS14" s="64"/>
      <c r="JYB14" s="64"/>
      <c r="JYG14" s="215"/>
      <c r="JYH14" s="64"/>
      <c r="JYI14" s="64"/>
      <c r="JYR14" s="64"/>
      <c r="JYW14" s="215"/>
      <c r="JYX14" s="64"/>
      <c r="JYY14" s="64"/>
      <c r="JZH14" s="64"/>
      <c r="JZM14" s="215"/>
      <c r="JZN14" s="64"/>
      <c r="JZO14" s="64"/>
      <c r="JZX14" s="64"/>
      <c r="KAC14" s="215"/>
      <c r="KAD14" s="64"/>
      <c r="KAE14" s="64"/>
      <c r="KAN14" s="64"/>
      <c r="KAS14" s="215"/>
      <c r="KAT14" s="64"/>
      <c r="KAU14" s="64"/>
      <c r="KBD14" s="64"/>
      <c r="KBI14" s="215"/>
      <c r="KBJ14" s="64"/>
      <c r="KBK14" s="64"/>
      <c r="KBT14" s="64"/>
      <c r="KBY14" s="215"/>
      <c r="KBZ14" s="64"/>
      <c r="KCA14" s="64"/>
      <c r="KCJ14" s="64"/>
      <c r="KCO14" s="215"/>
      <c r="KCP14" s="64"/>
      <c r="KCQ14" s="64"/>
      <c r="KCZ14" s="64"/>
      <c r="KDE14" s="215"/>
      <c r="KDF14" s="64"/>
      <c r="KDG14" s="64"/>
      <c r="KDP14" s="64"/>
      <c r="KDU14" s="215"/>
      <c r="KDV14" s="64"/>
      <c r="KDW14" s="64"/>
      <c r="KEF14" s="64"/>
      <c r="KEK14" s="215"/>
      <c r="KEL14" s="64"/>
      <c r="KEM14" s="64"/>
      <c r="KEV14" s="64"/>
      <c r="KFA14" s="215"/>
      <c r="KFB14" s="64"/>
      <c r="KFC14" s="64"/>
      <c r="KFL14" s="64"/>
      <c r="KFQ14" s="215"/>
      <c r="KFR14" s="64"/>
      <c r="KFS14" s="64"/>
      <c r="KGB14" s="64"/>
      <c r="KGG14" s="215"/>
      <c r="KGH14" s="64"/>
      <c r="KGI14" s="64"/>
      <c r="KGR14" s="64"/>
      <c r="KGW14" s="215"/>
      <c r="KGX14" s="64"/>
      <c r="KGY14" s="64"/>
      <c r="KHH14" s="64"/>
      <c r="KHM14" s="215"/>
      <c r="KHN14" s="64"/>
      <c r="KHO14" s="64"/>
      <c r="KHX14" s="64"/>
      <c r="KIC14" s="215"/>
      <c r="KID14" s="64"/>
      <c r="KIE14" s="64"/>
      <c r="KIN14" s="64"/>
      <c r="KIS14" s="215"/>
      <c r="KIT14" s="64"/>
      <c r="KIU14" s="64"/>
      <c r="KJD14" s="64"/>
      <c r="KJI14" s="215"/>
      <c r="KJJ14" s="64"/>
      <c r="KJK14" s="64"/>
      <c r="KJT14" s="64"/>
      <c r="KJY14" s="215"/>
      <c r="KJZ14" s="64"/>
      <c r="KKA14" s="64"/>
      <c r="KKJ14" s="64"/>
      <c r="KKO14" s="215"/>
      <c r="KKP14" s="64"/>
      <c r="KKQ14" s="64"/>
      <c r="KKZ14" s="64"/>
      <c r="KLE14" s="215"/>
      <c r="KLF14" s="64"/>
      <c r="KLG14" s="64"/>
      <c r="KLP14" s="64"/>
      <c r="KLU14" s="215"/>
      <c r="KLV14" s="64"/>
      <c r="KLW14" s="64"/>
      <c r="KMF14" s="64"/>
      <c r="KMK14" s="215"/>
      <c r="KML14" s="64"/>
      <c r="KMM14" s="64"/>
      <c r="KMV14" s="64"/>
      <c r="KNA14" s="215"/>
      <c r="KNB14" s="64"/>
      <c r="KNC14" s="64"/>
      <c r="KNL14" s="64"/>
      <c r="KNQ14" s="215"/>
      <c r="KNR14" s="64"/>
      <c r="KNS14" s="64"/>
      <c r="KOB14" s="64"/>
      <c r="KOG14" s="215"/>
      <c r="KOH14" s="64"/>
      <c r="KOI14" s="64"/>
      <c r="KOR14" s="64"/>
      <c r="KOW14" s="215"/>
      <c r="KOX14" s="64"/>
      <c r="KOY14" s="64"/>
      <c r="KPH14" s="64"/>
      <c r="KPM14" s="215"/>
      <c r="KPN14" s="64"/>
      <c r="KPO14" s="64"/>
      <c r="KPX14" s="64"/>
      <c r="KQC14" s="215"/>
      <c r="KQD14" s="64"/>
      <c r="KQE14" s="64"/>
      <c r="KQN14" s="64"/>
      <c r="KQS14" s="215"/>
      <c r="KQT14" s="64"/>
      <c r="KQU14" s="64"/>
      <c r="KRD14" s="64"/>
      <c r="KRI14" s="215"/>
      <c r="KRJ14" s="64"/>
      <c r="KRK14" s="64"/>
      <c r="KRT14" s="64"/>
      <c r="KRY14" s="215"/>
      <c r="KRZ14" s="64"/>
      <c r="KSA14" s="64"/>
      <c r="KSJ14" s="64"/>
      <c r="KSO14" s="215"/>
      <c r="KSP14" s="64"/>
      <c r="KSQ14" s="64"/>
      <c r="KSZ14" s="64"/>
      <c r="KTE14" s="215"/>
      <c r="KTF14" s="64"/>
      <c r="KTG14" s="64"/>
      <c r="KTP14" s="64"/>
      <c r="KTU14" s="215"/>
      <c r="KTV14" s="64"/>
      <c r="KTW14" s="64"/>
      <c r="KUF14" s="64"/>
      <c r="KUK14" s="215"/>
      <c r="KUL14" s="64"/>
      <c r="KUM14" s="64"/>
      <c r="KUV14" s="64"/>
      <c r="KVA14" s="215"/>
      <c r="KVB14" s="64"/>
      <c r="KVC14" s="64"/>
      <c r="KVL14" s="64"/>
      <c r="KVQ14" s="215"/>
      <c r="KVR14" s="64"/>
      <c r="KVS14" s="64"/>
      <c r="KWB14" s="64"/>
      <c r="KWG14" s="215"/>
      <c r="KWH14" s="64"/>
      <c r="KWI14" s="64"/>
      <c r="KWR14" s="64"/>
      <c r="KWW14" s="215"/>
      <c r="KWX14" s="64"/>
      <c r="KWY14" s="64"/>
      <c r="KXH14" s="64"/>
      <c r="KXM14" s="215"/>
      <c r="KXN14" s="64"/>
      <c r="KXO14" s="64"/>
      <c r="KXX14" s="64"/>
      <c r="KYC14" s="215"/>
      <c r="KYD14" s="64"/>
      <c r="KYE14" s="64"/>
      <c r="KYN14" s="64"/>
      <c r="KYS14" s="215"/>
      <c r="KYT14" s="64"/>
      <c r="KYU14" s="64"/>
      <c r="KZD14" s="64"/>
      <c r="KZI14" s="215"/>
      <c r="KZJ14" s="64"/>
      <c r="KZK14" s="64"/>
      <c r="KZT14" s="64"/>
      <c r="KZY14" s="215"/>
      <c r="KZZ14" s="64"/>
      <c r="LAA14" s="64"/>
      <c r="LAJ14" s="64"/>
      <c r="LAO14" s="215"/>
      <c r="LAP14" s="64"/>
      <c r="LAQ14" s="64"/>
      <c r="LAZ14" s="64"/>
      <c r="LBE14" s="215"/>
      <c r="LBF14" s="64"/>
      <c r="LBG14" s="64"/>
      <c r="LBP14" s="64"/>
      <c r="LBU14" s="215"/>
      <c r="LBV14" s="64"/>
      <c r="LBW14" s="64"/>
      <c r="LCF14" s="64"/>
      <c r="LCK14" s="215"/>
      <c r="LCL14" s="64"/>
      <c r="LCM14" s="64"/>
      <c r="LCV14" s="64"/>
      <c r="LDA14" s="215"/>
      <c r="LDB14" s="64"/>
      <c r="LDC14" s="64"/>
      <c r="LDL14" s="64"/>
      <c r="LDQ14" s="215"/>
      <c r="LDR14" s="64"/>
      <c r="LDS14" s="64"/>
      <c r="LEB14" s="64"/>
      <c r="LEG14" s="215"/>
      <c r="LEH14" s="64"/>
      <c r="LEI14" s="64"/>
      <c r="LER14" s="64"/>
      <c r="LEW14" s="215"/>
      <c r="LEX14" s="64"/>
      <c r="LEY14" s="64"/>
      <c r="LFH14" s="64"/>
      <c r="LFM14" s="215"/>
      <c r="LFN14" s="64"/>
      <c r="LFO14" s="64"/>
      <c r="LFX14" s="64"/>
      <c r="LGC14" s="215"/>
      <c r="LGD14" s="64"/>
      <c r="LGE14" s="64"/>
      <c r="LGN14" s="64"/>
      <c r="LGS14" s="215"/>
      <c r="LGT14" s="64"/>
      <c r="LGU14" s="64"/>
      <c r="LHD14" s="64"/>
      <c r="LHI14" s="215"/>
      <c r="LHJ14" s="64"/>
      <c r="LHK14" s="64"/>
      <c r="LHT14" s="64"/>
      <c r="LHY14" s="215"/>
      <c r="LHZ14" s="64"/>
      <c r="LIA14" s="64"/>
      <c r="LIJ14" s="64"/>
      <c r="LIO14" s="215"/>
      <c r="LIP14" s="64"/>
      <c r="LIQ14" s="64"/>
      <c r="LIZ14" s="64"/>
      <c r="LJE14" s="215"/>
      <c r="LJF14" s="64"/>
      <c r="LJG14" s="64"/>
      <c r="LJP14" s="64"/>
      <c r="LJU14" s="215"/>
      <c r="LJV14" s="64"/>
      <c r="LJW14" s="64"/>
      <c r="LKF14" s="64"/>
      <c r="LKK14" s="215"/>
      <c r="LKL14" s="64"/>
      <c r="LKM14" s="64"/>
      <c r="LKV14" s="64"/>
      <c r="LLA14" s="215"/>
      <c r="LLB14" s="64"/>
      <c r="LLC14" s="64"/>
      <c r="LLL14" s="64"/>
      <c r="LLQ14" s="215"/>
      <c r="LLR14" s="64"/>
      <c r="LLS14" s="64"/>
      <c r="LMB14" s="64"/>
      <c r="LMG14" s="215"/>
      <c r="LMH14" s="64"/>
      <c r="LMI14" s="64"/>
      <c r="LMR14" s="64"/>
      <c r="LMW14" s="215"/>
      <c r="LMX14" s="64"/>
      <c r="LMY14" s="64"/>
      <c r="LNH14" s="64"/>
      <c r="LNM14" s="215"/>
      <c r="LNN14" s="64"/>
      <c r="LNO14" s="64"/>
      <c r="LNX14" s="64"/>
      <c r="LOC14" s="215"/>
      <c r="LOD14" s="64"/>
      <c r="LOE14" s="64"/>
      <c r="LON14" s="64"/>
      <c r="LOS14" s="215"/>
      <c r="LOT14" s="64"/>
      <c r="LOU14" s="64"/>
      <c r="LPD14" s="64"/>
      <c r="LPI14" s="215"/>
      <c r="LPJ14" s="64"/>
      <c r="LPK14" s="64"/>
      <c r="LPT14" s="64"/>
      <c r="LPY14" s="215"/>
      <c r="LPZ14" s="64"/>
      <c r="LQA14" s="64"/>
      <c r="LQJ14" s="64"/>
      <c r="LQO14" s="215"/>
      <c r="LQP14" s="64"/>
      <c r="LQQ14" s="64"/>
      <c r="LQZ14" s="64"/>
      <c r="LRE14" s="215"/>
      <c r="LRF14" s="64"/>
      <c r="LRG14" s="64"/>
      <c r="LRP14" s="64"/>
      <c r="LRU14" s="215"/>
      <c r="LRV14" s="64"/>
      <c r="LRW14" s="64"/>
      <c r="LSF14" s="64"/>
      <c r="LSK14" s="215"/>
      <c r="LSL14" s="64"/>
      <c r="LSM14" s="64"/>
      <c r="LSV14" s="64"/>
      <c r="LTA14" s="215"/>
      <c r="LTB14" s="64"/>
      <c r="LTC14" s="64"/>
      <c r="LTL14" s="64"/>
      <c r="LTQ14" s="215"/>
      <c r="LTR14" s="64"/>
      <c r="LTS14" s="64"/>
      <c r="LUB14" s="64"/>
      <c r="LUG14" s="215"/>
      <c r="LUH14" s="64"/>
      <c r="LUI14" s="64"/>
      <c r="LUR14" s="64"/>
      <c r="LUW14" s="215"/>
      <c r="LUX14" s="64"/>
      <c r="LUY14" s="64"/>
      <c r="LVH14" s="64"/>
      <c r="LVM14" s="215"/>
      <c r="LVN14" s="64"/>
      <c r="LVO14" s="64"/>
      <c r="LVX14" s="64"/>
      <c r="LWC14" s="215"/>
      <c r="LWD14" s="64"/>
      <c r="LWE14" s="64"/>
      <c r="LWN14" s="64"/>
      <c r="LWS14" s="215"/>
      <c r="LWT14" s="64"/>
      <c r="LWU14" s="64"/>
      <c r="LXD14" s="64"/>
      <c r="LXI14" s="215"/>
      <c r="LXJ14" s="64"/>
      <c r="LXK14" s="64"/>
      <c r="LXT14" s="64"/>
      <c r="LXY14" s="215"/>
      <c r="LXZ14" s="64"/>
      <c r="LYA14" s="64"/>
      <c r="LYJ14" s="64"/>
      <c r="LYO14" s="215"/>
      <c r="LYP14" s="64"/>
      <c r="LYQ14" s="64"/>
      <c r="LYZ14" s="64"/>
      <c r="LZE14" s="215"/>
      <c r="LZF14" s="64"/>
      <c r="LZG14" s="64"/>
      <c r="LZP14" s="64"/>
      <c r="LZU14" s="215"/>
      <c r="LZV14" s="64"/>
      <c r="LZW14" s="64"/>
      <c r="MAF14" s="64"/>
      <c r="MAK14" s="215"/>
      <c r="MAL14" s="64"/>
      <c r="MAM14" s="64"/>
      <c r="MAV14" s="64"/>
      <c r="MBA14" s="215"/>
      <c r="MBB14" s="64"/>
      <c r="MBC14" s="64"/>
      <c r="MBL14" s="64"/>
      <c r="MBQ14" s="215"/>
      <c r="MBR14" s="64"/>
      <c r="MBS14" s="64"/>
      <c r="MCB14" s="64"/>
      <c r="MCG14" s="215"/>
      <c r="MCH14" s="64"/>
      <c r="MCI14" s="64"/>
      <c r="MCR14" s="64"/>
      <c r="MCW14" s="215"/>
      <c r="MCX14" s="64"/>
      <c r="MCY14" s="64"/>
      <c r="MDH14" s="64"/>
      <c r="MDM14" s="215"/>
      <c r="MDN14" s="64"/>
      <c r="MDO14" s="64"/>
      <c r="MDX14" s="64"/>
      <c r="MEC14" s="215"/>
      <c r="MED14" s="64"/>
      <c r="MEE14" s="64"/>
      <c r="MEN14" s="64"/>
      <c r="MES14" s="215"/>
      <c r="MET14" s="64"/>
      <c r="MEU14" s="64"/>
      <c r="MFD14" s="64"/>
      <c r="MFI14" s="215"/>
      <c r="MFJ14" s="64"/>
      <c r="MFK14" s="64"/>
      <c r="MFT14" s="64"/>
      <c r="MFY14" s="215"/>
      <c r="MFZ14" s="64"/>
      <c r="MGA14" s="64"/>
      <c r="MGJ14" s="64"/>
      <c r="MGO14" s="215"/>
      <c r="MGP14" s="64"/>
      <c r="MGQ14" s="64"/>
      <c r="MGZ14" s="64"/>
      <c r="MHE14" s="215"/>
      <c r="MHF14" s="64"/>
      <c r="MHG14" s="64"/>
      <c r="MHP14" s="64"/>
      <c r="MHU14" s="215"/>
      <c r="MHV14" s="64"/>
      <c r="MHW14" s="64"/>
      <c r="MIF14" s="64"/>
      <c r="MIK14" s="215"/>
      <c r="MIL14" s="64"/>
      <c r="MIM14" s="64"/>
      <c r="MIV14" s="64"/>
      <c r="MJA14" s="215"/>
      <c r="MJB14" s="64"/>
      <c r="MJC14" s="64"/>
      <c r="MJL14" s="64"/>
      <c r="MJQ14" s="215"/>
      <c r="MJR14" s="64"/>
      <c r="MJS14" s="64"/>
      <c r="MKB14" s="64"/>
      <c r="MKG14" s="215"/>
      <c r="MKH14" s="64"/>
      <c r="MKI14" s="64"/>
      <c r="MKR14" s="64"/>
      <c r="MKW14" s="215"/>
      <c r="MKX14" s="64"/>
      <c r="MKY14" s="64"/>
      <c r="MLH14" s="64"/>
      <c r="MLM14" s="215"/>
      <c r="MLN14" s="64"/>
      <c r="MLO14" s="64"/>
      <c r="MLX14" s="64"/>
      <c r="MMC14" s="215"/>
      <c r="MMD14" s="64"/>
      <c r="MME14" s="64"/>
      <c r="MMN14" s="64"/>
      <c r="MMS14" s="215"/>
      <c r="MMT14" s="64"/>
      <c r="MMU14" s="64"/>
      <c r="MND14" s="64"/>
      <c r="MNI14" s="215"/>
      <c r="MNJ14" s="64"/>
      <c r="MNK14" s="64"/>
      <c r="MNT14" s="64"/>
      <c r="MNY14" s="215"/>
      <c r="MNZ14" s="64"/>
      <c r="MOA14" s="64"/>
      <c r="MOJ14" s="64"/>
      <c r="MOO14" s="215"/>
      <c r="MOP14" s="64"/>
      <c r="MOQ14" s="64"/>
      <c r="MOZ14" s="64"/>
      <c r="MPE14" s="215"/>
      <c r="MPF14" s="64"/>
      <c r="MPG14" s="64"/>
      <c r="MPP14" s="64"/>
      <c r="MPU14" s="215"/>
      <c r="MPV14" s="64"/>
      <c r="MPW14" s="64"/>
      <c r="MQF14" s="64"/>
      <c r="MQK14" s="215"/>
      <c r="MQL14" s="64"/>
      <c r="MQM14" s="64"/>
      <c r="MQV14" s="64"/>
      <c r="MRA14" s="215"/>
      <c r="MRB14" s="64"/>
      <c r="MRC14" s="64"/>
      <c r="MRL14" s="64"/>
      <c r="MRQ14" s="215"/>
      <c r="MRR14" s="64"/>
      <c r="MRS14" s="64"/>
      <c r="MSB14" s="64"/>
      <c r="MSG14" s="215"/>
      <c r="MSH14" s="64"/>
      <c r="MSI14" s="64"/>
      <c r="MSR14" s="64"/>
      <c r="MSW14" s="215"/>
      <c r="MSX14" s="64"/>
      <c r="MSY14" s="64"/>
      <c r="MTH14" s="64"/>
      <c r="MTM14" s="215"/>
      <c r="MTN14" s="64"/>
      <c r="MTO14" s="64"/>
      <c r="MTX14" s="64"/>
      <c r="MUC14" s="215"/>
      <c r="MUD14" s="64"/>
      <c r="MUE14" s="64"/>
      <c r="MUN14" s="64"/>
      <c r="MUS14" s="215"/>
      <c r="MUT14" s="64"/>
      <c r="MUU14" s="64"/>
      <c r="MVD14" s="64"/>
      <c r="MVI14" s="215"/>
      <c r="MVJ14" s="64"/>
      <c r="MVK14" s="64"/>
      <c r="MVT14" s="64"/>
      <c r="MVY14" s="215"/>
      <c r="MVZ14" s="64"/>
      <c r="MWA14" s="64"/>
      <c r="MWJ14" s="64"/>
      <c r="MWO14" s="215"/>
      <c r="MWP14" s="64"/>
      <c r="MWQ14" s="64"/>
      <c r="MWZ14" s="64"/>
      <c r="MXE14" s="215"/>
      <c r="MXF14" s="64"/>
      <c r="MXG14" s="64"/>
      <c r="MXP14" s="64"/>
      <c r="MXU14" s="215"/>
      <c r="MXV14" s="64"/>
      <c r="MXW14" s="64"/>
      <c r="MYF14" s="64"/>
      <c r="MYK14" s="215"/>
      <c r="MYL14" s="64"/>
      <c r="MYM14" s="64"/>
      <c r="MYV14" s="64"/>
      <c r="MZA14" s="215"/>
      <c r="MZB14" s="64"/>
      <c r="MZC14" s="64"/>
      <c r="MZL14" s="64"/>
      <c r="MZQ14" s="215"/>
      <c r="MZR14" s="64"/>
      <c r="MZS14" s="64"/>
      <c r="NAB14" s="64"/>
      <c r="NAG14" s="215"/>
      <c r="NAH14" s="64"/>
      <c r="NAI14" s="64"/>
      <c r="NAR14" s="64"/>
      <c r="NAW14" s="215"/>
      <c r="NAX14" s="64"/>
      <c r="NAY14" s="64"/>
      <c r="NBH14" s="64"/>
      <c r="NBM14" s="215"/>
      <c r="NBN14" s="64"/>
      <c r="NBO14" s="64"/>
      <c r="NBX14" s="64"/>
      <c r="NCC14" s="215"/>
      <c r="NCD14" s="64"/>
      <c r="NCE14" s="64"/>
      <c r="NCN14" s="64"/>
      <c r="NCS14" s="215"/>
      <c r="NCT14" s="64"/>
      <c r="NCU14" s="64"/>
      <c r="NDD14" s="64"/>
      <c r="NDI14" s="215"/>
      <c r="NDJ14" s="64"/>
      <c r="NDK14" s="64"/>
      <c r="NDT14" s="64"/>
      <c r="NDY14" s="215"/>
      <c r="NDZ14" s="64"/>
      <c r="NEA14" s="64"/>
      <c r="NEJ14" s="64"/>
      <c r="NEO14" s="215"/>
      <c r="NEP14" s="64"/>
      <c r="NEQ14" s="64"/>
      <c r="NEZ14" s="64"/>
      <c r="NFE14" s="215"/>
      <c r="NFF14" s="64"/>
      <c r="NFG14" s="64"/>
      <c r="NFP14" s="64"/>
      <c r="NFU14" s="215"/>
      <c r="NFV14" s="64"/>
      <c r="NFW14" s="64"/>
      <c r="NGF14" s="64"/>
      <c r="NGK14" s="215"/>
      <c r="NGL14" s="64"/>
      <c r="NGM14" s="64"/>
      <c r="NGV14" s="64"/>
      <c r="NHA14" s="215"/>
      <c r="NHB14" s="64"/>
      <c r="NHC14" s="64"/>
      <c r="NHL14" s="64"/>
      <c r="NHQ14" s="215"/>
      <c r="NHR14" s="64"/>
      <c r="NHS14" s="64"/>
      <c r="NIB14" s="64"/>
      <c r="NIG14" s="215"/>
      <c r="NIH14" s="64"/>
      <c r="NII14" s="64"/>
      <c r="NIR14" s="64"/>
      <c r="NIW14" s="215"/>
      <c r="NIX14" s="64"/>
      <c r="NIY14" s="64"/>
      <c r="NJH14" s="64"/>
      <c r="NJM14" s="215"/>
      <c r="NJN14" s="64"/>
      <c r="NJO14" s="64"/>
      <c r="NJX14" s="64"/>
      <c r="NKC14" s="215"/>
      <c r="NKD14" s="64"/>
      <c r="NKE14" s="64"/>
      <c r="NKN14" s="64"/>
      <c r="NKS14" s="215"/>
      <c r="NKT14" s="64"/>
      <c r="NKU14" s="64"/>
      <c r="NLD14" s="64"/>
      <c r="NLI14" s="215"/>
      <c r="NLJ14" s="64"/>
      <c r="NLK14" s="64"/>
      <c r="NLT14" s="64"/>
      <c r="NLY14" s="215"/>
      <c r="NLZ14" s="64"/>
      <c r="NMA14" s="64"/>
      <c r="NMJ14" s="64"/>
      <c r="NMO14" s="215"/>
      <c r="NMP14" s="64"/>
      <c r="NMQ14" s="64"/>
      <c r="NMZ14" s="64"/>
      <c r="NNE14" s="215"/>
      <c r="NNF14" s="64"/>
      <c r="NNG14" s="64"/>
      <c r="NNP14" s="64"/>
      <c r="NNU14" s="215"/>
      <c r="NNV14" s="64"/>
      <c r="NNW14" s="64"/>
      <c r="NOF14" s="64"/>
      <c r="NOK14" s="215"/>
      <c r="NOL14" s="64"/>
      <c r="NOM14" s="64"/>
      <c r="NOV14" s="64"/>
      <c r="NPA14" s="215"/>
      <c r="NPB14" s="64"/>
      <c r="NPC14" s="64"/>
      <c r="NPL14" s="64"/>
      <c r="NPQ14" s="215"/>
      <c r="NPR14" s="64"/>
      <c r="NPS14" s="64"/>
      <c r="NQB14" s="64"/>
      <c r="NQG14" s="215"/>
      <c r="NQH14" s="64"/>
      <c r="NQI14" s="64"/>
      <c r="NQR14" s="64"/>
      <c r="NQW14" s="215"/>
      <c r="NQX14" s="64"/>
      <c r="NQY14" s="64"/>
      <c r="NRH14" s="64"/>
      <c r="NRM14" s="215"/>
      <c r="NRN14" s="64"/>
      <c r="NRO14" s="64"/>
      <c r="NRX14" s="64"/>
      <c r="NSC14" s="215"/>
      <c r="NSD14" s="64"/>
      <c r="NSE14" s="64"/>
      <c r="NSN14" s="64"/>
      <c r="NSS14" s="215"/>
      <c r="NST14" s="64"/>
      <c r="NSU14" s="64"/>
      <c r="NTD14" s="64"/>
      <c r="NTI14" s="215"/>
      <c r="NTJ14" s="64"/>
      <c r="NTK14" s="64"/>
      <c r="NTT14" s="64"/>
      <c r="NTY14" s="215"/>
      <c r="NTZ14" s="64"/>
      <c r="NUA14" s="64"/>
      <c r="NUJ14" s="64"/>
      <c r="NUO14" s="215"/>
      <c r="NUP14" s="64"/>
      <c r="NUQ14" s="64"/>
      <c r="NUZ14" s="64"/>
      <c r="NVE14" s="215"/>
      <c r="NVF14" s="64"/>
      <c r="NVG14" s="64"/>
      <c r="NVP14" s="64"/>
      <c r="NVU14" s="215"/>
      <c r="NVV14" s="64"/>
      <c r="NVW14" s="64"/>
      <c r="NWF14" s="64"/>
      <c r="NWK14" s="215"/>
      <c r="NWL14" s="64"/>
      <c r="NWM14" s="64"/>
      <c r="NWV14" s="64"/>
      <c r="NXA14" s="215"/>
      <c r="NXB14" s="64"/>
      <c r="NXC14" s="64"/>
      <c r="NXL14" s="64"/>
      <c r="NXQ14" s="215"/>
      <c r="NXR14" s="64"/>
      <c r="NXS14" s="64"/>
      <c r="NYB14" s="64"/>
      <c r="NYG14" s="215"/>
      <c r="NYH14" s="64"/>
      <c r="NYI14" s="64"/>
      <c r="NYR14" s="64"/>
      <c r="NYW14" s="215"/>
      <c r="NYX14" s="64"/>
      <c r="NYY14" s="64"/>
      <c r="NZH14" s="64"/>
      <c r="NZM14" s="215"/>
      <c r="NZN14" s="64"/>
      <c r="NZO14" s="64"/>
      <c r="NZX14" s="64"/>
      <c r="OAC14" s="215"/>
      <c r="OAD14" s="64"/>
      <c r="OAE14" s="64"/>
      <c r="OAN14" s="64"/>
      <c r="OAS14" s="215"/>
      <c r="OAT14" s="64"/>
      <c r="OAU14" s="64"/>
      <c r="OBD14" s="64"/>
      <c r="OBI14" s="215"/>
      <c r="OBJ14" s="64"/>
      <c r="OBK14" s="64"/>
      <c r="OBT14" s="64"/>
      <c r="OBY14" s="215"/>
      <c r="OBZ14" s="64"/>
      <c r="OCA14" s="64"/>
      <c r="OCJ14" s="64"/>
      <c r="OCO14" s="215"/>
      <c r="OCP14" s="64"/>
      <c r="OCQ14" s="64"/>
      <c r="OCZ14" s="64"/>
      <c r="ODE14" s="215"/>
      <c r="ODF14" s="64"/>
      <c r="ODG14" s="64"/>
      <c r="ODP14" s="64"/>
      <c r="ODU14" s="215"/>
      <c r="ODV14" s="64"/>
      <c r="ODW14" s="64"/>
      <c r="OEF14" s="64"/>
      <c r="OEK14" s="215"/>
      <c r="OEL14" s="64"/>
      <c r="OEM14" s="64"/>
      <c r="OEV14" s="64"/>
      <c r="OFA14" s="215"/>
      <c r="OFB14" s="64"/>
      <c r="OFC14" s="64"/>
      <c r="OFL14" s="64"/>
      <c r="OFQ14" s="215"/>
      <c r="OFR14" s="64"/>
      <c r="OFS14" s="64"/>
      <c r="OGB14" s="64"/>
      <c r="OGG14" s="215"/>
      <c r="OGH14" s="64"/>
      <c r="OGI14" s="64"/>
      <c r="OGR14" s="64"/>
      <c r="OGW14" s="215"/>
      <c r="OGX14" s="64"/>
      <c r="OGY14" s="64"/>
      <c r="OHH14" s="64"/>
      <c r="OHM14" s="215"/>
      <c r="OHN14" s="64"/>
      <c r="OHO14" s="64"/>
      <c r="OHX14" s="64"/>
      <c r="OIC14" s="215"/>
      <c r="OID14" s="64"/>
      <c r="OIE14" s="64"/>
      <c r="OIN14" s="64"/>
      <c r="OIS14" s="215"/>
      <c r="OIT14" s="64"/>
      <c r="OIU14" s="64"/>
      <c r="OJD14" s="64"/>
      <c r="OJI14" s="215"/>
      <c r="OJJ14" s="64"/>
      <c r="OJK14" s="64"/>
      <c r="OJT14" s="64"/>
      <c r="OJY14" s="215"/>
      <c r="OJZ14" s="64"/>
      <c r="OKA14" s="64"/>
      <c r="OKJ14" s="64"/>
      <c r="OKO14" s="215"/>
      <c r="OKP14" s="64"/>
      <c r="OKQ14" s="64"/>
      <c r="OKZ14" s="64"/>
      <c r="OLE14" s="215"/>
      <c r="OLF14" s="64"/>
      <c r="OLG14" s="64"/>
      <c r="OLP14" s="64"/>
      <c r="OLU14" s="215"/>
      <c r="OLV14" s="64"/>
      <c r="OLW14" s="64"/>
      <c r="OMF14" s="64"/>
      <c r="OMK14" s="215"/>
      <c r="OML14" s="64"/>
      <c r="OMM14" s="64"/>
      <c r="OMV14" s="64"/>
      <c r="ONA14" s="215"/>
      <c r="ONB14" s="64"/>
      <c r="ONC14" s="64"/>
      <c r="ONL14" s="64"/>
      <c r="ONQ14" s="215"/>
      <c r="ONR14" s="64"/>
      <c r="ONS14" s="64"/>
      <c r="OOB14" s="64"/>
      <c r="OOG14" s="215"/>
      <c r="OOH14" s="64"/>
      <c r="OOI14" s="64"/>
      <c r="OOR14" s="64"/>
      <c r="OOW14" s="215"/>
      <c r="OOX14" s="64"/>
      <c r="OOY14" s="64"/>
      <c r="OPH14" s="64"/>
      <c r="OPM14" s="215"/>
      <c r="OPN14" s="64"/>
      <c r="OPO14" s="64"/>
      <c r="OPX14" s="64"/>
      <c r="OQC14" s="215"/>
      <c r="OQD14" s="64"/>
      <c r="OQE14" s="64"/>
      <c r="OQN14" s="64"/>
      <c r="OQS14" s="215"/>
      <c r="OQT14" s="64"/>
      <c r="OQU14" s="64"/>
      <c r="ORD14" s="64"/>
      <c r="ORI14" s="215"/>
      <c r="ORJ14" s="64"/>
      <c r="ORK14" s="64"/>
      <c r="ORT14" s="64"/>
      <c r="ORY14" s="215"/>
      <c r="ORZ14" s="64"/>
      <c r="OSA14" s="64"/>
      <c r="OSJ14" s="64"/>
      <c r="OSO14" s="215"/>
      <c r="OSP14" s="64"/>
      <c r="OSQ14" s="64"/>
      <c r="OSZ14" s="64"/>
      <c r="OTE14" s="215"/>
      <c r="OTF14" s="64"/>
      <c r="OTG14" s="64"/>
      <c r="OTP14" s="64"/>
      <c r="OTU14" s="215"/>
      <c r="OTV14" s="64"/>
      <c r="OTW14" s="64"/>
      <c r="OUF14" s="64"/>
      <c r="OUK14" s="215"/>
      <c r="OUL14" s="64"/>
      <c r="OUM14" s="64"/>
      <c r="OUV14" s="64"/>
      <c r="OVA14" s="215"/>
      <c r="OVB14" s="64"/>
      <c r="OVC14" s="64"/>
      <c r="OVL14" s="64"/>
      <c r="OVQ14" s="215"/>
      <c r="OVR14" s="64"/>
      <c r="OVS14" s="64"/>
      <c r="OWB14" s="64"/>
      <c r="OWG14" s="215"/>
      <c r="OWH14" s="64"/>
      <c r="OWI14" s="64"/>
      <c r="OWR14" s="64"/>
      <c r="OWW14" s="215"/>
      <c r="OWX14" s="64"/>
      <c r="OWY14" s="64"/>
      <c r="OXH14" s="64"/>
      <c r="OXM14" s="215"/>
      <c r="OXN14" s="64"/>
      <c r="OXO14" s="64"/>
      <c r="OXX14" s="64"/>
      <c r="OYC14" s="215"/>
      <c r="OYD14" s="64"/>
      <c r="OYE14" s="64"/>
      <c r="OYN14" s="64"/>
      <c r="OYS14" s="215"/>
      <c r="OYT14" s="64"/>
      <c r="OYU14" s="64"/>
      <c r="OZD14" s="64"/>
      <c r="OZI14" s="215"/>
      <c r="OZJ14" s="64"/>
      <c r="OZK14" s="64"/>
      <c r="OZT14" s="64"/>
      <c r="OZY14" s="215"/>
      <c r="OZZ14" s="64"/>
      <c r="PAA14" s="64"/>
      <c r="PAJ14" s="64"/>
      <c r="PAO14" s="215"/>
      <c r="PAP14" s="64"/>
      <c r="PAQ14" s="64"/>
      <c r="PAZ14" s="64"/>
      <c r="PBE14" s="215"/>
      <c r="PBF14" s="64"/>
      <c r="PBG14" s="64"/>
      <c r="PBP14" s="64"/>
      <c r="PBU14" s="215"/>
      <c r="PBV14" s="64"/>
      <c r="PBW14" s="64"/>
      <c r="PCF14" s="64"/>
      <c r="PCK14" s="215"/>
      <c r="PCL14" s="64"/>
      <c r="PCM14" s="64"/>
      <c r="PCV14" s="64"/>
      <c r="PDA14" s="215"/>
      <c r="PDB14" s="64"/>
      <c r="PDC14" s="64"/>
      <c r="PDL14" s="64"/>
      <c r="PDQ14" s="215"/>
      <c r="PDR14" s="64"/>
      <c r="PDS14" s="64"/>
      <c r="PEB14" s="64"/>
      <c r="PEG14" s="215"/>
      <c r="PEH14" s="64"/>
      <c r="PEI14" s="64"/>
      <c r="PER14" s="64"/>
      <c r="PEW14" s="215"/>
      <c r="PEX14" s="64"/>
      <c r="PEY14" s="64"/>
      <c r="PFH14" s="64"/>
      <c r="PFM14" s="215"/>
      <c r="PFN14" s="64"/>
      <c r="PFO14" s="64"/>
      <c r="PFX14" s="64"/>
      <c r="PGC14" s="215"/>
      <c r="PGD14" s="64"/>
      <c r="PGE14" s="64"/>
      <c r="PGN14" s="64"/>
      <c r="PGS14" s="215"/>
      <c r="PGT14" s="64"/>
      <c r="PGU14" s="64"/>
      <c r="PHD14" s="64"/>
      <c r="PHI14" s="215"/>
      <c r="PHJ14" s="64"/>
      <c r="PHK14" s="64"/>
      <c r="PHT14" s="64"/>
      <c r="PHY14" s="215"/>
      <c r="PHZ14" s="64"/>
      <c r="PIA14" s="64"/>
      <c r="PIJ14" s="64"/>
      <c r="PIO14" s="215"/>
      <c r="PIP14" s="64"/>
      <c r="PIQ14" s="64"/>
      <c r="PIZ14" s="64"/>
      <c r="PJE14" s="215"/>
      <c r="PJF14" s="64"/>
      <c r="PJG14" s="64"/>
      <c r="PJP14" s="64"/>
      <c r="PJU14" s="215"/>
      <c r="PJV14" s="64"/>
      <c r="PJW14" s="64"/>
      <c r="PKF14" s="64"/>
      <c r="PKK14" s="215"/>
      <c r="PKL14" s="64"/>
      <c r="PKM14" s="64"/>
      <c r="PKV14" s="64"/>
      <c r="PLA14" s="215"/>
      <c r="PLB14" s="64"/>
      <c r="PLC14" s="64"/>
      <c r="PLL14" s="64"/>
      <c r="PLQ14" s="215"/>
      <c r="PLR14" s="64"/>
      <c r="PLS14" s="64"/>
      <c r="PMB14" s="64"/>
      <c r="PMG14" s="215"/>
      <c r="PMH14" s="64"/>
      <c r="PMI14" s="64"/>
      <c r="PMR14" s="64"/>
      <c r="PMW14" s="215"/>
      <c r="PMX14" s="64"/>
      <c r="PMY14" s="64"/>
      <c r="PNH14" s="64"/>
      <c r="PNM14" s="215"/>
      <c r="PNN14" s="64"/>
      <c r="PNO14" s="64"/>
      <c r="PNX14" s="64"/>
      <c r="POC14" s="215"/>
      <c r="POD14" s="64"/>
      <c r="POE14" s="64"/>
      <c r="PON14" s="64"/>
      <c r="POS14" s="215"/>
      <c r="POT14" s="64"/>
      <c r="POU14" s="64"/>
      <c r="PPD14" s="64"/>
      <c r="PPI14" s="215"/>
      <c r="PPJ14" s="64"/>
      <c r="PPK14" s="64"/>
      <c r="PPT14" s="64"/>
      <c r="PPY14" s="215"/>
      <c r="PPZ14" s="64"/>
      <c r="PQA14" s="64"/>
      <c r="PQJ14" s="64"/>
      <c r="PQO14" s="215"/>
      <c r="PQP14" s="64"/>
      <c r="PQQ14" s="64"/>
      <c r="PQZ14" s="64"/>
      <c r="PRE14" s="215"/>
      <c r="PRF14" s="64"/>
      <c r="PRG14" s="64"/>
      <c r="PRP14" s="64"/>
      <c r="PRU14" s="215"/>
      <c r="PRV14" s="64"/>
      <c r="PRW14" s="64"/>
      <c r="PSF14" s="64"/>
      <c r="PSK14" s="215"/>
      <c r="PSL14" s="64"/>
      <c r="PSM14" s="64"/>
      <c r="PSV14" s="64"/>
      <c r="PTA14" s="215"/>
      <c r="PTB14" s="64"/>
      <c r="PTC14" s="64"/>
      <c r="PTL14" s="64"/>
      <c r="PTQ14" s="215"/>
      <c r="PTR14" s="64"/>
      <c r="PTS14" s="64"/>
      <c r="PUB14" s="64"/>
      <c r="PUG14" s="215"/>
      <c r="PUH14" s="64"/>
      <c r="PUI14" s="64"/>
      <c r="PUR14" s="64"/>
      <c r="PUW14" s="215"/>
      <c r="PUX14" s="64"/>
      <c r="PUY14" s="64"/>
      <c r="PVH14" s="64"/>
      <c r="PVM14" s="215"/>
      <c r="PVN14" s="64"/>
      <c r="PVO14" s="64"/>
      <c r="PVX14" s="64"/>
      <c r="PWC14" s="215"/>
      <c r="PWD14" s="64"/>
      <c r="PWE14" s="64"/>
      <c r="PWN14" s="64"/>
      <c r="PWS14" s="215"/>
      <c r="PWT14" s="64"/>
      <c r="PWU14" s="64"/>
      <c r="PXD14" s="64"/>
      <c r="PXI14" s="215"/>
      <c r="PXJ14" s="64"/>
      <c r="PXK14" s="64"/>
      <c r="PXT14" s="64"/>
      <c r="PXY14" s="215"/>
      <c r="PXZ14" s="64"/>
      <c r="PYA14" s="64"/>
      <c r="PYJ14" s="64"/>
      <c r="PYO14" s="215"/>
      <c r="PYP14" s="64"/>
      <c r="PYQ14" s="64"/>
      <c r="PYZ14" s="64"/>
      <c r="PZE14" s="215"/>
      <c r="PZF14" s="64"/>
      <c r="PZG14" s="64"/>
      <c r="PZP14" s="64"/>
      <c r="PZU14" s="215"/>
      <c r="PZV14" s="64"/>
      <c r="PZW14" s="64"/>
      <c r="QAF14" s="64"/>
      <c r="QAK14" s="215"/>
      <c r="QAL14" s="64"/>
      <c r="QAM14" s="64"/>
      <c r="QAV14" s="64"/>
      <c r="QBA14" s="215"/>
      <c r="QBB14" s="64"/>
      <c r="QBC14" s="64"/>
      <c r="QBL14" s="64"/>
      <c r="QBQ14" s="215"/>
      <c r="QBR14" s="64"/>
      <c r="QBS14" s="64"/>
      <c r="QCB14" s="64"/>
      <c r="QCG14" s="215"/>
      <c r="QCH14" s="64"/>
      <c r="QCI14" s="64"/>
      <c r="QCR14" s="64"/>
      <c r="QCW14" s="215"/>
      <c r="QCX14" s="64"/>
      <c r="QCY14" s="64"/>
      <c r="QDH14" s="64"/>
      <c r="QDM14" s="215"/>
      <c r="QDN14" s="64"/>
      <c r="QDO14" s="64"/>
      <c r="QDX14" s="64"/>
      <c r="QEC14" s="215"/>
      <c r="QED14" s="64"/>
      <c r="QEE14" s="64"/>
      <c r="QEN14" s="64"/>
      <c r="QES14" s="215"/>
      <c r="QET14" s="64"/>
      <c r="QEU14" s="64"/>
      <c r="QFD14" s="64"/>
      <c r="QFI14" s="215"/>
      <c r="QFJ14" s="64"/>
      <c r="QFK14" s="64"/>
      <c r="QFT14" s="64"/>
      <c r="QFY14" s="215"/>
      <c r="QFZ14" s="64"/>
      <c r="QGA14" s="64"/>
      <c r="QGJ14" s="64"/>
      <c r="QGO14" s="215"/>
      <c r="QGP14" s="64"/>
      <c r="QGQ14" s="64"/>
      <c r="QGZ14" s="64"/>
      <c r="QHE14" s="215"/>
      <c r="QHF14" s="64"/>
      <c r="QHG14" s="64"/>
      <c r="QHP14" s="64"/>
      <c r="QHU14" s="215"/>
      <c r="QHV14" s="64"/>
      <c r="QHW14" s="64"/>
      <c r="QIF14" s="64"/>
      <c r="QIK14" s="215"/>
      <c r="QIL14" s="64"/>
      <c r="QIM14" s="64"/>
      <c r="QIV14" s="64"/>
      <c r="QJA14" s="215"/>
      <c r="QJB14" s="64"/>
      <c r="QJC14" s="64"/>
      <c r="QJL14" s="64"/>
      <c r="QJQ14" s="215"/>
      <c r="QJR14" s="64"/>
      <c r="QJS14" s="64"/>
      <c r="QKB14" s="64"/>
      <c r="QKG14" s="215"/>
      <c r="QKH14" s="64"/>
      <c r="QKI14" s="64"/>
      <c r="QKR14" s="64"/>
      <c r="QKW14" s="215"/>
      <c r="QKX14" s="64"/>
      <c r="QKY14" s="64"/>
      <c r="QLH14" s="64"/>
      <c r="QLM14" s="215"/>
      <c r="QLN14" s="64"/>
      <c r="QLO14" s="64"/>
      <c r="QLX14" s="64"/>
      <c r="QMC14" s="215"/>
      <c r="QMD14" s="64"/>
      <c r="QME14" s="64"/>
      <c r="QMN14" s="64"/>
      <c r="QMS14" s="215"/>
      <c r="QMT14" s="64"/>
      <c r="QMU14" s="64"/>
      <c r="QND14" s="64"/>
      <c r="QNI14" s="215"/>
      <c r="QNJ14" s="64"/>
      <c r="QNK14" s="64"/>
      <c r="QNT14" s="64"/>
      <c r="QNY14" s="215"/>
      <c r="QNZ14" s="64"/>
      <c r="QOA14" s="64"/>
      <c r="QOJ14" s="64"/>
      <c r="QOO14" s="215"/>
      <c r="QOP14" s="64"/>
      <c r="QOQ14" s="64"/>
      <c r="QOZ14" s="64"/>
      <c r="QPE14" s="215"/>
      <c r="QPF14" s="64"/>
      <c r="QPG14" s="64"/>
      <c r="QPP14" s="64"/>
      <c r="QPU14" s="215"/>
      <c r="QPV14" s="64"/>
      <c r="QPW14" s="64"/>
      <c r="QQF14" s="64"/>
      <c r="QQK14" s="215"/>
      <c r="QQL14" s="64"/>
      <c r="QQM14" s="64"/>
      <c r="QQV14" s="64"/>
      <c r="QRA14" s="215"/>
      <c r="QRB14" s="64"/>
      <c r="QRC14" s="64"/>
      <c r="QRL14" s="64"/>
      <c r="QRQ14" s="215"/>
      <c r="QRR14" s="64"/>
      <c r="QRS14" s="64"/>
      <c r="QSB14" s="64"/>
      <c r="QSG14" s="215"/>
      <c r="QSH14" s="64"/>
      <c r="QSI14" s="64"/>
      <c r="QSR14" s="64"/>
      <c r="QSW14" s="215"/>
      <c r="QSX14" s="64"/>
      <c r="QSY14" s="64"/>
      <c r="QTH14" s="64"/>
      <c r="QTM14" s="215"/>
      <c r="QTN14" s="64"/>
      <c r="QTO14" s="64"/>
      <c r="QTX14" s="64"/>
      <c r="QUC14" s="215"/>
      <c r="QUD14" s="64"/>
      <c r="QUE14" s="64"/>
      <c r="QUN14" s="64"/>
      <c r="QUS14" s="215"/>
      <c r="QUT14" s="64"/>
      <c r="QUU14" s="64"/>
      <c r="QVD14" s="64"/>
      <c r="QVI14" s="215"/>
      <c r="QVJ14" s="64"/>
      <c r="QVK14" s="64"/>
      <c r="QVT14" s="64"/>
      <c r="QVY14" s="215"/>
      <c r="QVZ14" s="64"/>
      <c r="QWA14" s="64"/>
      <c r="QWJ14" s="64"/>
      <c r="QWO14" s="215"/>
      <c r="QWP14" s="64"/>
      <c r="QWQ14" s="64"/>
      <c r="QWZ14" s="64"/>
      <c r="QXE14" s="215"/>
      <c r="QXF14" s="64"/>
      <c r="QXG14" s="64"/>
      <c r="QXP14" s="64"/>
      <c r="QXU14" s="215"/>
      <c r="QXV14" s="64"/>
      <c r="QXW14" s="64"/>
      <c r="QYF14" s="64"/>
      <c r="QYK14" s="215"/>
      <c r="QYL14" s="64"/>
      <c r="QYM14" s="64"/>
      <c r="QYV14" s="64"/>
      <c r="QZA14" s="215"/>
      <c r="QZB14" s="64"/>
      <c r="QZC14" s="64"/>
      <c r="QZL14" s="64"/>
      <c r="QZQ14" s="215"/>
      <c r="QZR14" s="64"/>
      <c r="QZS14" s="64"/>
      <c r="RAB14" s="64"/>
      <c r="RAG14" s="215"/>
      <c r="RAH14" s="64"/>
      <c r="RAI14" s="64"/>
      <c r="RAR14" s="64"/>
      <c r="RAW14" s="215"/>
      <c r="RAX14" s="64"/>
      <c r="RAY14" s="64"/>
      <c r="RBH14" s="64"/>
      <c r="RBM14" s="215"/>
      <c r="RBN14" s="64"/>
      <c r="RBO14" s="64"/>
      <c r="RBX14" s="64"/>
      <c r="RCC14" s="215"/>
      <c r="RCD14" s="64"/>
      <c r="RCE14" s="64"/>
      <c r="RCN14" s="64"/>
      <c r="RCS14" s="215"/>
      <c r="RCT14" s="64"/>
      <c r="RCU14" s="64"/>
      <c r="RDD14" s="64"/>
      <c r="RDI14" s="215"/>
      <c r="RDJ14" s="64"/>
      <c r="RDK14" s="64"/>
      <c r="RDT14" s="64"/>
      <c r="RDY14" s="215"/>
      <c r="RDZ14" s="64"/>
      <c r="REA14" s="64"/>
      <c r="REJ14" s="64"/>
      <c r="REO14" s="215"/>
      <c r="REP14" s="64"/>
      <c r="REQ14" s="64"/>
      <c r="REZ14" s="64"/>
      <c r="RFE14" s="215"/>
      <c r="RFF14" s="64"/>
      <c r="RFG14" s="64"/>
      <c r="RFP14" s="64"/>
      <c r="RFU14" s="215"/>
      <c r="RFV14" s="64"/>
      <c r="RFW14" s="64"/>
      <c r="RGF14" s="64"/>
      <c r="RGK14" s="215"/>
      <c r="RGL14" s="64"/>
      <c r="RGM14" s="64"/>
      <c r="RGV14" s="64"/>
      <c r="RHA14" s="215"/>
      <c r="RHB14" s="64"/>
      <c r="RHC14" s="64"/>
      <c r="RHL14" s="64"/>
      <c r="RHQ14" s="215"/>
      <c r="RHR14" s="64"/>
      <c r="RHS14" s="64"/>
      <c r="RIB14" s="64"/>
      <c r="RIG14" s="215"/>
      <c r="RIH14" s="64"/>
      <c r="RII14" s="64"/>
      <c r="RIR14" s="64"/>
      <c r="RIW14" s="215"/>
      <c r="RIX14" s="64"/>
      <c r="RIY14" s="64"/>
      <c r="RJH14" s="64"/>
      <c r="RJM14" s="215"/>
      <c r="RJN14" s="64"/>
      <c r="RJO14" s="64"/>
      <c r="RJX14" s="64"/>
      <c r="RKC14" s="215"/>
      <c r="RKD14" s="64"/>
      <c r="RKE14" s="64"/>
      <c r="RKN14" s="64"/>
      <c r="RKS14" s="215"/>
      <c r="RKT14" s="64"/>
      <c r="RKU14" s="64"/>
      <c r="RLD14" s="64"/>
      <c r="RLI14" s="215"/>
      <c r="RLJ14" s="64"/>
      <c r="RLK14" s="64"/>
      <c r="RLT14" s="64"/>
      <c r="RLY14" s="215"/>
      <c r="RLZ14" s="64"/>
      <c r="RMA14" s="64"/>
      <c r="RMJ14" s="64"/>
      <c r="RMO14" s="215"/>
      <c r="RMP14" s="64"/>
      <c r="RMQ14" s="64"/>
      <c r="RMZ14" s="64"/>
      <c r="RNE14" s="215"/>
      <c r="RNF14" s="64"/>
      <c r="RNG14" s="64"/>
      <c r="RNP14" s="64"/>
      <c r="RNU14" s="215"/>
      <c r="RNV14" s="64"/>
      <c r="RNW14" s="64"/>
      <c r="ROF14" s="64"/>
      <c r="ROK14" s="215"/>
      <c r="ROL14" s="64"/>
      <c r="ROM14" s="64"/>
      <c r="ROV14" s="64"/>
      <c r="RPA14" s="215"/>
      <c r="RPB14" s="64"/>
      <c r="RPC14" s="64"/>
      <c r="RPL14" s="64"/>
      <c r="RPQ14" s="215"/>
      <c r="RPR14" s="64"/>
      <c r="RPS14" s="64"/>
      <c r="RQB14" s="64"/>
      <c r="RQG14" s="215"/>
      <c r="RQH14" s="64"/>
      <c r="RQI14" s="64"/>
      <c r="RQR14" s="64"/>
      <c r="RQW14" s="215"/>
      <c r="RQX14" s="64"/>
      <c r="RQY14" s="64"/>
      <c r="RRH14" s="64"/>
      <c r="RRM14" s="215"/>
      <c r="RRN14" s="64"/>
      <c r="RRO14" s="64"/>
      <c r="RRX14" s="64"/>
      <c r="RSC14" s="215"/>
      <c r="RSD14" s="64"/>
      <c r="RSE14" s="64"/>
      <c r="RSN14" s="64"/>
      <c r="RSS14" s="215"/>
      <c r="RST14" s="64"/>
      <c r="RSU14" s="64"/>
      <c r="RTD14" s="64"/>
      <c r="RTI14" s="215"/>
      <c r="RTJ14" s="64"/>
      <c r="RTK14" s="64"/>
      <c r="RTT14" s="64"/>
      <c r="RTY14" s="215"/>
      <c r="RTZ14" s="64"/>
      <c r="RUA14" s="64"/>
      <c r="RUJ14" s="64"/>
      <c r="RUO14" s="215"/>
      <c r="RUP14" s="64"/>
      <c r="RUQ14" s="64"/>
      <c r="RUZ14" s="64"/>
      <c r="RVE14" s="215"/>
      <c r="RVF14" s="64"/>
      <c r="RVG14" s="64"/>
      <c r="RVP14" s="64"/>
      <c r="RVU14" s="215"/>
      <c r="RVV14" s="64"/>
      <c r="RVW14" s="64"/>
      <c r="RWF14" s="64"/>
      <c r="RWK14" s="215"/>
      <c r="RWL14" s="64"/>
      <c r="RWM14" s="64"/>
      <c r="RWV14" s="64"/>
      <c r="RXA14" s="215"/>
      <c r="RXB14" s="64"/>
      <c r="RXC14" s="64"/>
      <c r="RXL14" s="64"/>
      <c r="RXQ14" s="215"/>
      <c r="RXR14" s="64"/>
      <c r="RXS14" s="64"/>
      <c r="RYB14" s="64"/>
      <c r="RYG14" s="215"/>
      <c r="RYH14" s="64"/>
      <c r="RYI14" s="64"/>
      <c r="RYR14" s="64"/>
      <c r="RYW14" s="215"/>
      <c r="RYX14" s="64"/>
      <c r="RYY14" s="64"/>
      <c r="RZH14" s="64"/>
      <c r="RZM14" s="215"/>
      <c r="RZN14" s="64"/>
      <c r="RZO14" s="64"/>
      <c r="RZX14" s="64"/>
      <c r="SAC14" s="215"/>
      <c r="SAD14" s="64"/>
      <c r="SAE14" s="64"/>
      <c r="SAN14" s="64"/>
      <c r="SAS14" s="215"/>
      <c r="SAT14" s="64"/>
      <c r="SAU14" s="64"/>
      <c r="SBD14" s="64"/>
      <c r="SBI14" s="215"/>
      <c r="SBJ14" s="64"/>
      <c r="SBK14" s="64"/>
      <c r="SBT14" s="64"/>
      <c r="SBY14" s="215"/>
      <c r="SBZ14" s="64"/>
      <c r="SCA14" s="64"/>
      <c r="SCJ14" s="64"/>
      <c r="SCO14" s="215"/>
      <c r="SCP14" s="64"/>
      <c r="SCQ14" s="64"/>
      <c r="SCZ14" s="64"/>
      <c r="SDE14" s="215"/>
      <c r="SDF14" s="64"/>
      <c r="SDG14" s="64"/>
      <c r="SDP14" s="64"/>
      <c r="SDU14" s="215"/>
      <c r="SDV14" s="64"/>
      <c r="SDW14" s="64"/>
      <c r="SEF14" s="64"/>
      <c r="SEK14" s="215"/>
      <c r="SEL14" s="64"/>
      <c r="SEM14" s="64"/>
      <c r="SEV14" s="64"/>
      <c r="SFA14" s="215"/>
      <c r="SFB14" s="64"/>
      <c r="SFC14" s="64"/>
      <c r="SFL14" s="64"/>
      <c r="SFQ14" s="215"/>
      <c r="SFR14" s="64"/>
      <c r="SFS14" s="64"/>
      <c r="SGB14" s="64"/>
      <c r="SGG14" s="215"/>
      <c r="SGH14" s="64"/>
      <c r="SGI14" s="64"/>
      <c r="SGR14" s="64"/>
      <c r="SGW14" s="215"/>
      <c r="SGX14" s="64"/>
      <c r="SGY14" s="64"/>
      <c r="SHH14" s="64"/>
      <c r="SHM14" s="215"/>
      <c r="SHN14" s="64"/>
      <c r="SHO14" s="64"/>
      <c r="SHX14" s="64"/>
      <c r="SIC14" s="215"/>
      <c r="SID14" s="64"/>
      <c r="SIE14" s="64"/>
      <c r="SIN14" s="64"/>
      <c r="SIS14" s="215"/>
      <c r="SIT14" s="64"/>
      <c r="SIU14" s="64"/>
      <c r="SJD14" s="64"/>
      <c r="SJI14" s="215"/>
      <c r="SJJ14" s="64"/>
      <c r="SJK14" s="64"/>
      <c r="SJT14" s="64"/>
      <c r="SJY14" s="215"/>
      <c r="SJZ14" s="64"/>
      <c r="SKA14" s="64"/>
      <c r="SKJ14" s="64"/>
      <c r="SKO14" s="215"/>
      <c r="SKP14" s="64"/>
      <c r="SKQ14" s="64"/>
      <c r="SKZ14" s="64"/>
      <c r="SLE14" s="215"/>
      <c r="SLF14" s="64"/>
      <c r="SLG14" s="64"/>
      <c r="SLP14" s="64"/>
      <c r="SLU14" s="215"/>
      <c r="SLV14" s="64"/>
      <c r="SLW14" s="64"/>
      <c r="SMF14" s="64"/>
      <c r="SMK14" s="215"/>
      <c r="SML14" s="64"/>
      <c r="SMM14" s="64"/>
      <c r="SMV14" s="64"/>
      <c r="SNA14" s="215"/>
      <c r="SNB14" s="64"/>
      <c r="SNC14" s="64"/>
      <c r="SNL14" s="64"/>
      <c r="SNQ14" s="215"/>
      <c r="SNR14" s="64"/>
      <c r="SNS14" s="64"/>
      <c r="SOB14" s="64"/>
      <c r="SOG14" s="215"/>
      <c r="SOH14" s="64"/>
      <c r="SOI14" s="64"/>
      <c r="SOR14" s="64"/>
      <c r="SOW14" s="215"/>
      <c r="SOX14" s="64"/>
      <c r="SOY14" s="64"/>
      <c r="SPH14" s="64"/>
      <c r="SPM14" s="215"/>
      <c r="SPN14" s="64"/>
      <c r="SPO14" s="64"/>
      <c r="SPX14" s="64"/>
      <c r="SQC14" s="215"/>
      <c r="SQD14" s="64"/>
      <c r="SQE14" s="64"/>
      <c r="SQN14" s="64"/>
      <c r="SQS14" s="215"/>
      <c r="SQT14" s="64"/>
      <c r="SQU14" s="64"/>
      <c r="SRD14" s="64"/>
      <c r="SRI14" s="215"/>
      <c r="SRJ14" s="64"/>
      <c r="SRK14" s="64"/>
      <c r="SRT14" s="64"/>
      <c r="SRY14" s="215"/>
      <c r="SRZ14" s="64"/>
      <c r="SSA14" s="64"/>
      <c r="SSJ14" s="64"/>
      <c r="SSO14" s="215"/>
      <c r="SSP14" s="64"/>
      <c r="SSQ14" s="64"/>
      <c r="SSZ14" s="64"/>
      <c r="STE14" s="215"/>
      <c r="STF14" s="64"/>
      <c r="STG14" s="64"/>
      <c r="STP14" s="64"/>
      <c r="STU14" s="215"/>
      <c r="STV14" s="64"/>
      <c r="STW14" s="64"/>
      <c r="SUF14" s="64"/>
      <c r="SUK14" s="215"/>
      <c r="SUL14" s="64"/>
      <c r="SUM14" s="64"/>
      <c r="SUV14" s="64"/>
      <c r="SVA14" s="215"/>
      <c r="SVB14" s="64"/>
      <c r="SVC14" s="64"/>
      <c r="SVL14" s="64"/>
      <c r="SVQ14" s="215"/>
      <c r="SVR14" s="64"/>
      <c r="SVS14" s="64"/>
      <c r="SWB14" s="64"/>
      <c r="SWG14" s="215"/>
      <c r="SWH14" s="64"/>
      <c r="SWI14" s="64"/>
      <c r="SWR14" s="64"/>
      <c r="SWW14" s="215"/>
      <c r="SWX14" s="64"/>
      <c r="SWY14" s="64"/>
      <c r="SXH14" s="64"/>
      <c r="SXM14" s="215"/>
      <c r="SXN14" s="64"/>
      <c r="SXO14" s="64"/>
      <c r="SXX14" s="64"/>
      <c r="SYC14" s="215"/>
      <c r="SYD14" s="64"/>
      <c r="SYE14" s="64"/>
      <c r="SYN14" s="64"/>
      <c r="SYS14" s="215"/>
      <c r="SYT14" s="64"/>
      <c r="SYU14" s="64"/>
      <c r="SZD14" s="64"/>
      <c r="SZI14" s="215"/>
      <c r="SZJ14" s="64"/>
      <c r="SZK14" s="64"/>
      <c r="SZT14" s="64"/>
      <c r="SZY14" s="215"/>
      <c r="SZZ14" s="64"/>
      <c r="TAA14" s="64"/>
      <c r="TAJ14" s="64"/>
      <c r="TAO14" s="215"/>
      <c r="TAP14" s="64"/>
      <c r="TAQ14" s="64"/>
      <c r="TAZ14" s="64"/>
      <c r="TBE14" s="215"/>
      <c r="TBF14" s="64"/>
      <c r="TBG14" s="64"/>
      <c r="TBP14" s="64"/>
      <c r="TBU14" s="215"/>
      <c r="TBV14" s="64"/>
      <c r="TBW14" s="64"/>
      <c r="TCF14" s="64"/>
      <c r="TCK14" s="215"/>
      <c r="TCL14" s="64"/>
      <c r="TCM14" s="64"/>
      <c r="TCV14" s="64"/>
      <c r="TDA14" s="215"/>
      <c r="TDB14" s="64"/>
      <c r="TDC14" s="64"/>
      <c r="TDL14" s="64"/>
      <c r="TDQ14" s="215"/>
      <c r="TDR14" s="64"/>
      <c r="TDS14" s="64"/>
      <c r="TEB14" s="64"/>
      <c r="TEG14" s="215"/>
      <c r="TEH14" s="64"/>
      <c r="TEI14" s="64"/>
      <c r="TER14" s="64"/>
      <c r="TEW14" s="215"/>
      <c r="TEX14" s="64"/>
      <c r="TEY14" s="64"/>
      <c r="TFH14" s="64"/>
      <c r="TFM14" s="215"/>
      <c r="TFN14" s="64"/>
      <c r="TFO14" s="64"/>
      <c r="TFX14" s="64"/>
      <c r="TGC14" s="215"/>
      <c r="TGD14" s="64"/>
      <c r="TGE14" s="64"/>
      <c r="TGN14" s="64"/>
      <c r="TGS14" s="215"/>
      <c r="TGT14" s="64"/>
      <c r="TGU14" s="64"/>
      <c r="THD14" s="64"/>
      <c r="THI14" s="215"/>
      <c r="THJ14" s="64"/>
      <c r="THK14" s="64"/>
      <c r="THT14" s="64"/>
      <c r="THY14" s="215"/>
      <c r="THZ14" s="64"/>
      <c r="TIA14" s="64"/>
      <c r="TIJ14" s="64"/>
      <c r="TIO14" s="215"/>
      <c r="TIP14" s="64"/>
      <c r="TIQ14" s="64"/>
      <c r="TIZ14" s="64"/>
      <c r="TJE14" s="215"/>
      <c r="TJF14" s="64"/>
      <c r="TJG14" s="64"/>
      <c r="TJP14" s="64"/>
      <c r="TJU14" s="215"/>
      <c r="TJV14" s="64"/>
      <c r="TJW14" s="64"/>
      <c r="TKF14" s="64"/>
      <c r="TKK14" s="215"/>
      <c r="TKL14" s="64"/>
      <c r="TKM14" s="64"/>
      <c r="TKV14" s="64"/>
      <c r="TLA14" s="215"/>
      <c r="TLB14" s="64"/>
      <c r="TLC14" s="64"/>
      <c r="TLL14" s="64"/>
      <c r="TLQ14" s="215"/>
      <c r="TLR14" s="64"/>
      <c r="TLS14" s="64"/>
      <c r="TMB14" s="64"/>
      <c r="TMG14" s="215"/>
      <c r="TMH14" s="64"/>
      <c r="TMI14" s="64"/>
      <c r="TMR14" s="64"/>
      <c r="TMW14" s="215"/>
      <c r="TMX14" s="64"/>
      <c r="TMY14" s="64"/>
      <c r="TNH14" s="64"/>
      <c r="TNM14" s="215"/>
      <c r="TNN14" s="64"/>
      <c r="TNO14" s="64"/>
      <c r="TNX14" s="64"/>
      <c r="TOC14" s="215"/>
      <c r="TOD14" s="64"/>
      <c r="TOE14" s="64"/>
      <c r="TON14" s="64"/>
      <c r="TOS14" s="215"/>
      <c r="TOT14" s="64"/>
      <c r="TOU14" s="64"/>
      <c r="TPD14" s="64"/>
      <c r="TPI14" s="215"/>
      <c r="TPJ14" s="64"/>
      <c r="TPK14" s="64"/>
      <c r="TPT14" s="64"/>
      <c r="TPY14" s="215"/>
      <c r="TPZ14" s="64"/>
      <c r="TQA14" s="64"/>
      <c r="TQJ14" s="64"/>
      <c r="TQO14" s="215"/>
      <c r="TQP14" s="64"/>
      <c r="TQQ14" s="64"/>
      <c r="TQZ14" s="64"/>
      <c r="TRE14" s="215"/>
      <c r="TRF14" s="64"/>
      <c r="TRG14" s="64"/>
      <c r="TRP14" s="64"/>
      <c r="TRU14" s="215"/>
      <c r="TRV14" s="64"/>
      <c r="TRW14" s="64"/>
      <c r="TSF14" s="64"/>
      <c r="TSK14" s="215"/>
      <c r="TSL14" s="64"/>
      <c r="TSM14" s="64"/>
      <c r="TSV14" s="64"/>
      <c r="TTA14" s="215"/>
      <c r="TTB14" s="64"/>
      <c r="TTC14" s="64"/>
      <c r="TTL14" s="64"/>
      <c r="TTQ14" s="215"/>
      <c r="TTR14" s="64"/>
      <c r="TTS14" s="64"/>
      <c r="TUB14" s="64"/>
      <c r="TUG14" s="215"/>
      <c r="TUH14" s="64"/>
      <c r="TUI14" s="64"/>
      <c r="TUR14" s="64"/>
      <c r="TUW14" s="215"/>
      <c r="TUX14" s="64"/>
      <c r="TUY14" s="64"/>
      <c r="TVH14" s="64"/>
      <c r="TVM14" s="215"/>
      <c r="TVN14" s="64"/>
      <c r="TVO14" s="64"/>
      <c r="TVX14" s="64"/>
      <c r="TWC14" s="215"/>
      <c r="TWD14" s="64"/>
      <c r="TWE14" s="64"/>
      <c r="TWN14" s="64"/>
      <c r="TWS14" s="215"/>
      <c r="TWT14" s="64"/>
      <c r="TWU14" s="64"/>
      <c r="TXD14" s="64"/>
      <c r="TXI14" s="215"/>
      <c r="TXJ14" s="64"/>
      <c r="TXK14" s="64"/>
      <c r="TXT14" s="64"/>
      <c r="TXY14" s="215"/>
      <c r="TXZ14" s="64"/>
      <c r="TYA14" s="64"/>
      <c r="TYJ14" s="64"/>
      <c r="TYO14" s="215"/>
      <c r="TYP14" s="64"/>
      <c r="TYQ14" s="64"/>
      <c r="TYZ14" s="64"/>
      <c r="TZE14" s="215"/>
      <c r="TZF14" s="64"/>
      <c r="TZG14" s="64"/>
      <c r="TZP14" s="64"/>
      <c r="TZU14" s="215"/>
      <c r="TZV14" s="64"/>
      <c r="TZW14" s="64"/>
      <c r="UAF14" s="64"/>
      <c r="UAK14" s="215"/>
      <c r="UAL14" s="64"/>
      <c r="UAM14" s="64"/>
      <c r="UAV14" s="64"/>
      <c r="UBA14" s="215"/>
      <c r="UBB14" s="64"/>
      <c r="UBC14" s="64"/>
      <c r="UBL14" s="64"/>
      <c r="UBQ14" s="215"/>
      <c r="UBR14" s="64"/>
      <c r="UBS14" s="64"/>
      <c r="UCB14" s="64"/>
      <c r="UCG14" s="215"/>
      <c r="UCH14" s="64"/>
      <c r="UCI14" s="64"/>
      <c r="UCR14" s="64"/>
      <c r="UCW14" s="215"/>
      <c r="UCX14" s="64"/>
      <c r="UCY14" s="64"/>
      <c r="UDH14" s="64"/>
      <c r="UDM14" s="215"/>
      <c r="UDN14" s="64"/>
      <c r="UDO14" s="64"/>
      <c r="UDX14" s="64"/>
      <c r="UEC14" s="215"/>
      <c r="UED14" s="64"/>
      <c r="UEE14" s="64"/>
      <c r="UEN14" s="64"/>
      <c r="UES14" s="215"/>
      <c r="UET14" s="64"/>
      <c r="UEU14" s="64"/>
      <c r="UFD14" s="64"/>
      <c r="UFI14" s="215"/>
      <c r="UFJ14" s="64"/>
      <c r="UFK14" s="64"/>
      <c r="UFT14" s="64"/>
      <c r="UFY14" s="215"/>
      <c r="UFZ14" s="64"/>
      <c r="UGA14" s="64"/>
      <c r="UGJ14" s="64"/>
      <c r="UGO14" s="215"/>
      <c r="UGP14" s="64"/>
      <c r="UGQ14" s="64"/>
      <c r="UGZ14" s="64"/>
      <c r="UHE14" s="215"/>
      <c r="UHF14" s="64"/>
      <c r="UHG14" s="64"/>
      <c r="UHP14" s="64"/>
      <c r="UHU14" s="215"/>
      <c r="UHV14" s="64"/>
      <c r="UHW14" s="64"/>
      <c r="UIF14" s="64"/>
      <c r="UIK14" s="215"/>
      <c r="UIL14" s="64"/>
      <c r="UIM14" s="64"/>
      <c r="UIV14" s="64"/>
      <c r="UJA14" s="215"/>
      <c r="UJB14" s="64"/>
      <c r="UJC14" s="64"/>
      <c r="UJL14" s="64"/>
      <c r="UJQ14" s="215"/>
      <c r="UJR14" s="64"/>
      <c r="UJS14" s="64"/>
      <c r="UKB14" s="64"/>
      <c r="UKG14" s="215"/>
      <c r="UKH14" s="64"/>
      <c r="UKI14" s="64"/>
      <c r="UKR14" s="64"/>
      <c r="UKW14" s="215"/>
      <c r="UKX14" s="64"/>
      <c r="UKY14" s="64"/>
      <c r="ULH14" s="64"/>
      <c r="ULM14" s="215"/>
      <c r="ULN14" s="64"/>
      <c r="ULO14" s="64"/>
      <c r="ULX14" s="64"/>
      <c r="UMC14" s="215"/>
      <c r="UMD14" s="64"/>
      <c r="UME14" s="64"/>
      <c r="UMN14" s="64"/>
      <c r="UMS14" s="215"/>
      <c r="UMT14" s="64"/>
      <c r="UMU14" s="64"/>
      <c r="UND14" s="64"/>
      <c r="UNI14" s="215"/>
      <c r="UNJ14" s="64"/>
      <c r="UNK14" s="64"/>
      <c r="UNT14" s="64"/>
      <c r="UNY14" s="215"/>
      <c r="UNZ14" s="64"/>
      <c r="UOA14" s="64"/>
      <c r="UOJ14" s="64"/>
      <c r="UOO14" s="215"/>
      <c r="UOP14" s="64"/>
      <c r="UOQ14" s="64"/>
      <c r="UOZ14" s="64"/>
      <c r="UPE14" s="215"/>
      <c r="UPF14" s="64"/>
      <c r="UPG14" s="64"/>
      <c r="UPP14" s="64"/>
      <c r="UPU14" s="215"/>
      <c r="UPV14" s="64"/>
      <c r="UPW14" s="64"/>
      <c r="UQF14" s="64"/>
      <c r="UQK14" s="215"/>
      <c r="UQL14" s="64"/>
      <c r="UQM14" s="64"/>
      <c r="UQV14" s="64"/>
      <c r="URA14" s="215"/>
      <c r="URB14" s="64"/>
      <c r="URC14" s="64"/>
      <c r="URL14" s="64"/>
      <c r="URQ14" s="215"/>
      <c r="URR14" s="64"/>
      <c r="URS14" s="64"/>
      <c r="USB14" s="64"/>
      <c r="USG14" s="215"/>
      <c r="USH14" s="64"/>
      <c r="USI14" s="64"/>
      <c r="USR14" s="64"/>
      <c r="USW14" s="215"/>
      <c r="USX14" s="64"/>
      <c r="USY14" s="64"/>
      <c r="UTH14" s="64"/>
      <c r="UTM14" s="215"/>
      <c r="UTN14" s="64"/>
      <c r="UTO14" s="64"/>
      <c r="UTX14" s="64"/>
      <c r="UUC14" s="215"/>
      <c r="UUD14" s="64"/>
      <c r="UUE14" s="64"/>
      <c r="UUN14" s="64"/>
      <c r="UUS14" s="215"/>
      <c r="UUT14" s="64"/>
      <c r="UUU14" s="64"/>
      <c r="UVD14" s="64"/>
      <c r="UVI14" s="215"/>
      <c r="UVJ14" s="64"/>
      <c r="UVK14" s="64"/>
      <c r="UVT14" s="64"/>
      <c r="UVY14" s="215"/>
      <c r="UVZ14" s="64"/>
      <c r="UWA14" s="64"/>
      <c r="UWJ14" s="64"/>
      <c r="UWO14" s="215"/>
      <c r="UWP14" s="64"/>
      <c r="UWQ14" s="64"/>
      <c r="UWZ14" s="64"/>
      <c r="UXE14" s="215"/>
      <c r="UXF14" s="64"/>
      <c r="UXG14" s="64"/>
      <c r="UXP14" s="64"/>
      <c r="UXU14" s="215"/>
      <c r="UXV14" s="64"/>
      <c r="UXW14" s="64"/>
      <c r="UYF14" s="64"/>
      <c r="UYK14" s="215"/>
      <c r="UYL14" s="64"/>
      <c r="UYM14" s="64"/>
      <c r="UYV14" s="64"/>
      <c r="UZA14" s="215"/>
      <c r="UZB14" s="64"/>
      <c r="UZC14" s="64"/>
      <c r="UZL14" s="64"/>
      <c r="UZQ14" s="215"/>
      <c r="UZR14" s="64"/>
      <c r="UZS14" s="64"/>
      <c r="VAB14" s="64"/>
      <c r="VAG14" s="215"/>
      <c r="VAH14" s="64"/>
      <c r="VAI14" s="64"/>
      <c r="VAR14" s="64"/>
      <c r="VAW14" s="215"/>
      <c r="VAX14" s="64"/>
      <c r="VAY14" s="64"/>
      <c r="VBH14" s="64"/>
      <c r="VBM14" s="215"/>
      <c r="VBN14" s="64"/>
      <c r="VBO14" s="64"/>
      <c r="VBX14" s="64"/>
      <c r="VCC14" s="215"/>
      <c r="VCD14" s="64"/>
      <c r="VCE14" s="64"/>
      <c r="VCN14" s="64"/>
      <c r="VCS14" s="215"/>
      <c r="VCT14" s="64"/>
      <c r="VCU14" s="64"/>
      <c r="VDD14" s="64"/>
      <c r="VDI14" s="215"/>
      <c r="VDJ14" s="64"/>
      <c r="VDK14" s="64"/>
      <c r="VDT14" s="64"/>
      <c r="VDY14" s="215"/>
      <c r="VDZ14" s="64"/>
      <c r="VEA14" s="64"/>
      <c r="VEJ14" s="64"/>
      <c r="VEO14" s="215"/>
      <c r="VEP14" s="64"/>
      <c r="VEQ14" s="64"/>
      <c r="VEZ14" s="64"/>
      <c r="VFE14" s="215"/>
      <c r="VFF14" s="64"/>
      <c r="VFG14" s="64"/>
      <c r="VFP14" s="64"/>
      <c r="VFU14" s="215"/>
      <c r="VFV14" s="64"/>
      <c r="VFW14" s="64"/>
      <c r="VGF14" s="64"/>
      <c r="VGK14" s="215"/>
      <c r="VGL14" s="64"/>
      <c r="VGM14" s="64"/>
      <c r="VGV14" s="64"/>
      <c r="VHA14" s="215"/>
      <c r="VHB14" s="64"/>
      <c r="VHC14" s="64"/>
      <c r="VHL14" s="64"/>
      <c r="VHQ14" s="215"/>
      <c r="VHR14" s="64"/>
      <c r="VHS14" s="64"/>
      <c r="VIB14" s="64"/>
      <c r="VIG14" s="215"/>
      <c r="VIH14" s="64"/>
      <c r="VII14" s="64"/>
      <c r="VIR14" s="64"/>
      <c r="VIW14" s="215"/>
      <c r="VIX14" s="64"/>
      <c r="VIY14" s="64"/>
      <c r="VJH14" s="64"/>
      <c r="VJM14" s="215"/>
      <c r="VJN14" s="64"/>
      <c r="VJO14" s="64"/>
      <c r="VJX14" s="64"/>
      <c r="VKC14" s="215"/>
      <c r="VKD14" s="64"/>
      <c r="VKE14" s="64"/>
      <c r="VKN14" s="64"/>
      <c r="VKS14" s="215"/>
      <c r="VKT14" s="64"/>
      <c r="VKU14" s="64"/>
      <c r="VLD14" s="64"/>
      <c r="VLI14" s="215"/>
      <c r="VLJ14" s="64"/>
      <c r="VLK14" s="64"/>
      <c r="VLT14" s="64"/>
      <c r="VLY14" s="215"/>
      <c r="VLZ14" s="64"/>
      <c r="VMA14" s="64"/>
      <c r="VMJ14" s="64"/>
      <c r="VMO14" s="215"/>
      <c r="VMP14" s="64"/>
      <c r="VMQ14" s="64"/>
      <c r="VMZ14" s="64"/>
      <c r="VNE14" s="215"/>
      <c r="VNF14" s="64"/>
      <c r="VNG14" s="64"/>
      <c r="VNP14" s="64"/>
      <c r="VNU14" s="215"/>
      <c r="VNV14" s="64"/>
      <c r="VNW14" s="64"/>
      <c r="VOF14" s="64"/>
      <c r="VOK14" s="215"/>
      <c r="VOL14" s="64"/>
      <c r="VOM14" s="64"/>
      <c r="VOV14" s="64"/>
      <c r="VPA14" s="215"/>
      <c r="VPB14" s="64"/>
      <c r="VPC14" s="64"/>
      <c r="VPL14" s="64"/>
      <c r="VPQ14" s="215"/>
      <c r="VPR14" s="64"/>
      <c r="VPS14" s="64"/>
      <c r="VQB14" s="64"/>
      <c r="VQG14" s="215"/>
      <c r="VQH14" s="64"/>
      <c r="VQI14" s="64"/>
      <c r="VQR14" s="64"/>
      <c r="VQW14" s="215"/>
      <c r="VQX14" s="64"/>
      <c r="VQY14" s="64"/>
      <c r="VRH14" s="64"/>
      <c r="VRM14" s="215"/>
      <c r="VRN14" s="64"/>
      <c r="VRO14" s="64"/>
      <c r="VRX14" s="64"/>
      <c r="VSC14" s="215"/>
      <c r="VSD14" s="64"/>
      <c r="VSE14" s="64"/>
      <c r="VSN14" s="64"/>
      <c r="VSS14" s="215"/>
      <c r="VST14" s="64"/>
      <c r="VSU14" s="64"/>
      <c r="VTD14" s="64"/>
      <c r="VTI14" s="215"/>
      <c r="VTJ14" s="64"/>
      <c r="VTK14" s="64"/>
      <c r="VTT14" s="64"/>
      <c r="VTY14" s="215"/>
      <c r="VTZ14" s="64"/>
      <c r="VUA14" s="64"/>
      <c r="VUJ14" s="64"/>
      <c r="VUO14" s="215"/>
      <c r="VUP14" s="64"/>
      <c r="VUQ14" s="64"/>
      <c r="VUZ14" s="64"/>
      <c r="VVE14" s="215"/>
      <c r="VVF14" s="64"/>
      <c r="VVG14" s="64"/>
      <c r="VVP14" s="64"/>
      <c r="VVU14" s="215"/>
      <c r="VVV14" s="64"/>
      <c r="VVW14" s="64"/>
      <c r="VWF14" s="64"/>
      <c r="VWK14" s="215"/>
      <c r="VWL14" s="64"/>
      <c r="VWM14" s="64"/>
      <c r="VWV14" s="64"/>
      <c r="VXA14" s="215"/>
      <c r="VXB14" s="64"/>
      <c r="VXC14" s="64"/>
      <c r="VXL14" s="64"/>
      <c r="VXQ14" s="215"/>
      <c r="VXR14" s="64"/>
      <c r="VXS14" s="64"/>
      <c r="VYB14" s="64"/>
      <c r="VYG14" s="215"/>
      <c r="VYH14" s="64"/>
      <c r="VYI14" s="64"/>
      <c r="VYR14" s="64"/>
      <c r="VYW14" s="215"/>
      <c r="VYX14" s="64"/>
      <c r="VYY14" s="64"/>
      <c r="VZH14" s="64"/>
      <c r="VZM14" s="215"/>
      <c r="VZN14" s="64"/>
      <c r="VZO14" s="64"/>
      <c r="VZX14" s="64"/>
      <c r="WAC14" s="215"/>
      <c r="WAD14" s="64"/>
      <c r="WAE14" s="64"/>
      <c r="WAN14" s="64"/>
      <c r="WAS14" s="215"/>
      <c r="WAT14" s="64"/>
      <c r="WAU14" s="64"/>
      <c r="WBD14" s="64"/>
      <c r="WBI14" s="215"/>
      <c r="WBJ14" s="64"/>
      <c r="WBK14" s="64"/>
      <c r="WBT14" s="64"/>
      <c r="WBY14" s="215"/>
      <c r="WBZ14" s="64"/>
      <c r="WCA14" s="64"/>
      <c r="WCJ14" s="64"/>
      <c r="WCO14" s="215"/>
      <c r="WCP14" s="64"/>
      <c r="WCQ14" s="64"/>
      <c r="WCZ14" s="64"/>
      <c r="WDE14" s="215"/>
      <c r="WDF14" s="64"/>
      <c r="WDG14" s="64"/>
      <c r="WDP14" s="64"/>
      <c r="WDU14" s="215"/>
      <c r="WDV14" s="64"/>
      <c r="WDW14" s="64"/>
      <c r="WEF14" s="64"/>
      <c r="WEK14" s="215"/>
      <c r="WEL14" s="64"/>
      <c r="WEM14" s="64"/>
      <c r="WEV14" s="64"/>
      <c r="WFA14" s="215"/>
      <c r="WFB14" s="64"/>
      <c r="WFC14" s="64"/>
      <c r="WFL14" s="64"/>
      <c r="WFQ14" s="215"/>
      <c r="WFR14" s="64"/>
      <c r="WFS14" s="64"/>
      <c r="WGB14" s="64"/>
      <c r="WGG14" s="215"/>
      <c r="WGH14" s="64"/>
      <c r="WGI14" s="64"/>
      <c r="WGR14" s="64"/>
      <c r="WGW14" s="215"/>
      <c r="WGX14" s="64"/>
      <c r="WGY14" s="64"/>
      <c r="WHH14" s="64"/>
      <c r="WHM14" s="215"/>
      <c r="WHN14" s="64"/>
      <c r="WHO14" s="64"/>
      <c r="WHX14" s="64"/>
      <c r="WIC14" s="215"/>
      <c r="WID14" s="64"/>
      <c r="WIE14" s="64"/>
      <c r="WIN14" s="64"/>
      <c r="WIS14" s="215"/>
      <c r="WIT14" s="64"/>
      <c r="WIU14" s="64"/>
      <c r="WJD14" s="64"/>
      <c r="WJI14" s="215"/>
      <c r="WJJ14" s="64"/>
      <c r="WJK14" s="64"/>
      <c r="WJT14" s="64"/>
      <c r="WJY14" s="215"/>
      <c r="WJZ14" s="64"/>
      <c r="WKA14" s="64"/>
      <c r="WKJ14" s="64"/>
      <c r="WKO14" s="215"/>
      <c r="WKP14" s="64"/>
      <c r="WKQ14" s="64"/>
      <c r="WKZ14" s="64"/>
      <c r="WLE14" s="215"/>
      <c r="WLF14" s="64"/>
      <c r="WLG14" s="64"/>
      <c r="WLP14" s="64"/>
      <c r="WLU14" s="215"/>
      <c r="WLV14" s="64"/>
      <c r="WLW14" s="64"/>
      <c r="WMF14" s="64"/>
      <c r="WMK14" s="215"/>
      <c r="WML14" s="64"/>
      <c r="WMM14" s="64"/>
      <c r="WMV14" s="64"/>
      <c r="WNA14" s="215"/>
      <c r="WNB14" s="64"/>
      <c r="WNC14" s="64"/>
      <c r="WNL14" s="64"/>
      <c r="WNQ14" s="215"/>
      <c r="WNR14" s="64"/>
      <c r="WNS14" s="64"/>
      <c r="WOB14" s="64"/>
      <c r="WOG14" s="215"/>
      <c r="WOH14" s="64"/>
      <c r="WOI14" s="64"/>
      <c r="WOR14" s="64"/>
      <c r="WOW14" s="215"/>
      <c r="WOX14" s="64"/>
      <c r="WOY14" s="64"/>
      <c r="WPH14" s="64"/>
      <c r="WPM14" s="215"/>
      <c r="WPN14" s="64"/>
      <c r="WPO14" s="64"/>
      <c r="WPX14" s="64"/>
      <c r="WQC14" s="215"/>
      <c r="WQD14" s="64"/>
      <c r="WQE14" s="64"/>
      <c r="WQN14" s="64"/>
      <c r="WQS14" s="215"/>
      <c r="WQT14" s="64"/>
      <c r="WQU14" s="64"/>
      <c r="WRD14" s="64"/>
      <c r="WRI14" s="215"/>
      <c r="WRJ14" s="64"/>
      <c r="WRK14" s="64"/>
      <c r="WRT14" s="64"/>
      <c r="WRY14" s="215"/>
      <c r="WRZ14" s="64"/>
      <c r="WSA14" s="64"/>
      <c r="WSJ14" s="64"/>
      <c r="WSO14" s="215"/>
      <c r="WSP14" s="64"/>
      <c r="WSQ14" s="64"/>
      <c r="WSZ14" s="64"/>
      <c r="WTE14" s="215"/>
      <c r="WTF14" s="64"/>
      <c r="WTG14" s="64"/>
      <c r="WTP14" s="64"/>
      <c r="WTU14" s="215"/>
      <c r="WTV14" s="64"/>
      <c r="WTW14" s="64"/>
      <c r="WUF14" s="64"/>
      <c r="WUK14" s="215"/>
      <c r="WUL14" s="64"/>
      <c r="WUM14" s="64"/>
      <c r="WUV14" s="64"/>
      <c r="WVA14" s="215"/>
      <c r="WVB14" s="64"/>
      <c r="WVC14" s="64"/>
      <c r="WVL14" s="64"/>
      <c r="WVQ14" s="215"/>
      <c r="WVR14" s="64"/>
      <c r="WVS14" s="64"/>
      <c r="WWB14" s="64"/>
      <c r="WWG14" s="215"/>
      <c r="WWH14" s="64"/>
      <c r="WWI14" s="64"/>
      <c r="WWR14" s="64"/>
      <c r="WWW14" s="215"/>
      <c r="WWX14" s="64"/>
      <c r="WWY14" s="64"/>
      <c r="WXH14" s="64"/>
      <c r="WXM14" s="215"/>
      <c r="WXN14" s="64"/>
      <c r="WXO14" s="64"/>
      <c r="WXX14" s="64"/>
      <c r="WYC14" s="215"/>
      <c r="WYD14" s="64"/>
      <c r="WYE14" s="64"/>
      <c r="WYN14" s="64"/>
      <c r="WYS14" s="215"/>
      <c r="WYT14" s="64"/>
      <c r="WYU14" s="64"/>
      <c r="WZD14" s="64"/>
      <c r="WZI14" s="215"/>
      <c r="WZJ14" s="64"/>
      <c r="WZK14" s="64"/>
      <c r="WZT14" s="64"/>
      <c r="WZY14" s="215"/>
      <c r="WZZ14" s="64"/>
      <c r="XAA14" s="64"/>
      <c r="XAJ14" s="64"/>
      <c r="XAO14" s="215"/>
      <c r="XAP14" s="64"/>
      <c r="XAQ14" s="64"/>
      <c r="XAZ14" s="64"/>
      <c r="XBE14" s="215"/>
      <c r="XBF14" s="64"/>
      <c r="XBG14" s="64"/>
      <c r="XBP14" s="64"/>
      <c r="XBU14" s="215"/>
      <c r="XBV14" s="64"/>
      <c r="XBW14" s="64"/>
      <c r="XCF14" s="64"/>
      <c r="XCK14" s="215"/>
      <c r="XCL14" s="64"/>
      <c r="XCM14" s="64"/>
      <c r="XCV14" s="64"/>
      <c r="XDA14" s="215"/>
      <c r="XDB14" s="64"/>
      <c r="XDC14" s="64"/>
      <c r="XDL14" s="64"/>
      <c r="XDQ14" s="215"/>
      <c r="XDR14" s="64"/>
      <c r="XDS14" s="64"/>
      <c r="XEB14" s="64"/>
      <c r="XEG14" s="215"/>
      <c r="XEH14" s="64"/>
      <c r="XEI14" s="64"/>
      <c r="XER14" s="64"/>
    </row>
    <row r="15" spans="1:1019 1028:2043 2052:3067 3076:4091 4100:5115 5124:6139 6148:7163 7172:8187 8196:9211 9220:10235 10244:11259 11268:12283 12292:13307 13316:14331 14340:15355 15364:16372" ht="15.75" x14ac:dyDescent="0.2">
      <c r="A15" s="215"/>
      <c r="B15" s="67" t="s">
        <v>979</v>
      </c>
      <c r="C15" s="68">
        <v>0</v>
      </c>
      <c r="D15" s="68">
        <v>0</v>
      </c>
      <c r="E15" s="69">
        <v>105.28478164000001</v>
      </c>
      <c r="F15" s="70" t="s">
        <v>368</v>
      </c>
      <c r="G15" s="71">
        <v>0.77</v>
      </c>
      <c r="H15" s="72">
        <v>0.96</v>
      </c>
      <c r="I15" s="63"/>
      <c r="J15" s="63"/>
      <c r="K15" s="64"/>
      <c r="T15" s="64"/>
      <c r="Y15" s="215"/>
      <c r="Z15" s="64"/>
      <c r="AA15" s="64"/>
      <c r="AJ15" s="64"/>
      <c r="AO15" s="215"/>
      <c r="AP15" s="64"/>
      <c r="AQ15" s="64"/>
      <c r="AZ15" s="64"/>
      <c r="BE15" s="215"/>
      <c r="BF15" s="64"/>
      <c r="BG15" s="64"/>
      <c r="BP15" s="64"/>
      <c r="BU15" s="215"/>
      <c r="BV15" s="64"/>
      <c r="BW15" s="64"/>
      <c r="CF15" s="64"/>
      <c r="CK15" s="215"/>
      <c r="CL15" s="64"/>
      <c r="CM15" s="64"/>
      <c r="CV15" s="64"/>
      <c r="DA15" s="215"/>
      <c r="DB15" s="64"/>
      <c r="DC15" s="64"/>
      <c r="DL15" s="64"/>
      <c r="DQ15" s="215"/>
      <c r="DR15" s="64"/>
      <c r="DS15" s="64"/>
      <c r="EB15" s="64"/>
      <c r="EG15" s="215"/>
      <c r="EH15" s="64"/>
      <c r="EI15" s="64"/>
      <c r="ER15" s="64"/>
      <c r="EW15" s="215"/>
      <c r="EX15" s="64"/>
      <c r="EY15" s="64"/>
      <c r="FH15" s="64"/>
      <c r="FM15" s="215"/>
      <c r="FN15" s="64"/>
      <c r="FO15" s="64"/>
      <c r="FX15" s="64"/>
      <c r="GC15" s="215"/>
      <c r="GD15" s="64"/>
      <c r="GE15" s="64"/>
      <c r="GN15" s="64"/>
      <c r="GS15" s="215"/>
      <c r="GT15" s="64"/>
      <c r="GU15" s="64"/>
      <c r="HD15" s="64"/>
      <c r="HI15" s="215"/>
      <c r="HJ15" s="64"/>
      <c r="HK15" s="64"/>
      <c r="HT15" s="64"/>
      <c r="HY15" s="215"/>
      <c r="HZ15" s="64"/>
      <c r="IA15" s="64"/>
      <c r="IJ15" s="64"/>
      <c r="IO15" s="215"/>
      <c r="IP15" s="64"/>
      <c r="IQ15" s="64"/>
      <c r="IZ15" s="64"/>
      <c r="JE15" s="215"/>
      <c r="JF15" s="64"/>
      <c r="JG15" s="64"/>
      <c r="JP15" s="64"/>
      <c r="JU15" s="215"/>
      <c r="JV15" s="64"/>
      <c r="JW15" s="64"/>
      <c r="KF15" s="64"/>
      <c r="KK15" s="215"/>
      <c r="KL15" s="64"/>
      <c r="KM15" s="64"/>
      <c r="KV15" s="64"/>
      <c r="LA15" s="215"/>
      <c r="LB15" s="64"/>
      <c r="LC15" s="64"/>
      <c r="LL15" s="64"/>
      <c r="LQ15" s="215"/>
      <c r="LR15" s="64"/>
      <c r="LS15" s="64"/>
      <c r="MB15" s="64"/>
      <c r="MG15" s="215"/>
      <c r="MH15" s="64"/>
      <c r="MI15" s="64"/>
      <c r="MR15" s="64"/>
      <c r="MW15" s="215"/>
      <c r="MX15" s="64"/>
      <c r="MY15" s="64"/>
      <c r="NH15" s="64"/>
      <c r="NM15" s="215"/>
      <c r="NN15" s="64"/>
      <c r="NO15" s="64"/>
      <c r="NX15" s="64"/>
      <c r="OC15" s="215"/>
      <c r="OD15" s="64"/>
      <c r="OE15" s="64"/>
      <c r="ON15" s="64"/>
      <c r="OS15" s="215"/>
      <c r="OT15" s="64"/>
      <c r="OU15" s="64"/>
      <c r="PD15" s="64"/>
      <c r="PI15" s="215"/>
      <c r="PJ15" s="64"/>
      <c r="PK15" s="64"/>
      <c r="PT15" s="64"/>
      <c r="PY15" s="215"/>
      <c r="PZ15" s="64"/>
      <c r="QA15" s="64"/>
      <c r="QJ15" s="64"/>
      <c r="QO15" s="215"/>
      <c r="QP15" s="64"/>
      <c r="QQ15" s="64"/>
      <c r="QZ15" s="64"/>
      <c r="RE15" s="215"/>
      <c r="RF15" s="64"/>
      <c r="RG15" s="64"/>
      <c r="RP15" s="64"/>
      <c r="RU15" s="215"/>
      <c r="RV15" s="64"/>
      <c r="RW15" s="64"/>
      <c r="SF15" s="64"/>
      <c r="SK15" s="215"/>
      <c r="SL15" s="64"/>
      <c r="SM15" s="64"/>
      <c r="SV15" s="64"/>
      <c r="TA15" s="215"/>
      <c r="TB15" s="64"/>
      <c r="TC15" s="64"/>
      <c r="TL15" s="64"/>
      <c r="TQ15" s="215"/>
      <c r="TR15" s="64"/>
      <c r="TS15" s="64"/>
      <c r="UB15" s="64"/>
      <c r="UG15" s="215"/>
      <c r="UH15" s="64"/>
      <c r="UI15" s="64"/>
      <c r="UR15" s="64"/>
      <c r="UW15" s="215"/>
      <c r="UX15" s="64"/>
      <c r="UY15" s="64"/>
      <c r="VH15" s="64"/>
      <c r="VM15" s="215"/>
      <c r="VN15" s="64"/>
      <c r="VO15" s="64"/>
      <c r="VX15" s="64"/>
      <c r="WC15" s="215"/>
      <c r="WD15" s="64"/>
      <c r="WE15" s="64"/>
      <c r="WN15" s="64"/>
      <c r="WS15" s="215"/>
      <c r="WT15" s="64"/>
      <c r="WU15" s="64"/>
      <c r="XD15" s="64"/>
      <c r="XI15" s="215"/>
      <c r="XJ15" s="64"/>
      <c r="XK15" s="64"/>
      <c r="XT15" s="64"/>
      <c r="XY15" s="215"/>
      <c r="XZ15" s="64"/>
      <c r="YA15" s="64"/>
      <c r="YJ15" s="64"/>
      <c r="YO15" s="215"/>
      <c r="YP15" s="64"/>
      <c r="YQ15" s="64"/>
      <c r="YZ15" s="64"/>
      <c r="ZE15" s="215"/>
      <c r="ZF15" s="64"/>
      <c r="ZG15" s="64"/>
      <c r="ZP15" s="64"/>
      <c r="ZU15" s="215"/>
      <c r="ZV15" s="64"/>
      <c r="ZW15" s="64"/>
      <c r="AAF15" s="64"/>
      <c r="AAK15" s="215"/>
      <c r="AAL15" s="64"/>
      <c r="AAM15" s="64"/>
      <c r="AAV15" s="64"/>
      <c r="ABA15" s="215"/>
      <c r="ABB15" s="64"/>
      <c r="ABC15" s="64"/>
      <c r="ABL15" s="64"/>
      <c r="ABQ15" s="215"/>
      <c r="ABR15" s="64"/>
      <c r="ABS15" s="64"/>
      <c r="ACB15" s="64"/>
      <c r="ACG15" s="215"/>
      <c r="ACH15" s="64"/>
      <c r="ACI15" s="64"/>
      <c r="ACR15" s="64"/>
      <c r="ACW15" s="215"/>
      <c r="ACX15" s="64"/>
      <c r="ACY15" s="64"/>
      <c r="ADH15" s="64"/>
      <c r="ADM15" s="215"/>
      <c r="ADN15" s="64"/>
      <c r="ADO15" s="64"/>
      <c r="ADX15" s="64"/>
      <c r="AEC15" s="215"/>
      <c r="AED15" s="64"/>
      <c r="AEE15" s="64"/>
      <c r="AEN15" s="64"/>
      <c r="AES15" s="215"/>
      <c r="AET15" s="64"/>
      <c r="AEU15" s="64"/>
      <c r="AFD15" s="64"/>
      <c r="AFI15" s="215"/>
      <c r="AFJ15" s="64"/>
      <c r="AFK15" s="64"/>
      <c r="AFT15" s="64"/>
      <c r="AFY15" s="215"/>
      <c r="AFZ15" s="64"/>
      <c r="AGA15" s="64"/>
      <c r="AGJ15" s="64"/>
      <c r="AGO15" s="215"/>
      <c r="AGP15" s="64"/>
      <c r="AGQ15" s="64"/>
      <c r="AGZ15" s="64"/>
      <c r="AHE15" s="215"/>
      <c r="AHF15" s="64"/>
      <c r="AHG15" s="64"/>
      <c r="AHP15" s="64"/>
      <c r="AHU15" s="215"/>
      <c r="AHV15" s="64"/>
      <c r="AHW15" s="64"/>
      <c r="AIF15" s="64"/>
      <c r="AIK15" s="215"/>
      <c r="AIL15" s="64"/>
      <c r="AIM15" s="64"/>
      <c r="AIV15" s="64"/>
      <c r="AJA15" s="215"/>
      <c r="AJB15" s="64"/>
      <c r="AJC15" s="64"/>
      <c r="AJL15" s="64"/>
      <c r="AJQ15" s="215"/>
      <c r="AJR15" s="64"/>
      <c r="AJS15" s="64"/>
      <c r="AKB15" s="64"/>
      <c r="AKG15" s="215"/>
      <c r="AKH15" s="64"/>
      <c r="AKI15" s="64"/>
      <c r="AKR15" s="64"/>
      <c r="AKW15" s="215"/>
      <c r="AKX15" s="64"/>
      <c r="AKY15" s="64"/>
      <c r="ALH15" s="64"/>
      <c r="ALM15" s="215"/>
      <c r="ALN15" s="64"/>
      <c r="ALO15" s="64"/>
      <c r="ALX15" s="64"/>
      <c r="AMC15" s="215"/>
      <c r="AMD15" s="64"/>
      <c r="AME15" s="64"/>
      <c r="AMN15" s="64"/>
      <c r="AMS15" s="215"/>
      <c r="AMT15" s="64"/>
      <c r="AMU15" s="64"/>
      <c r="AND15" s="64"/>
      <c r="ANI15" s="215"/>
      <c r="ANJ15" s="64"/>
      <c r="ANK15" s="64"/>
      <c r="ANT15" s="64"/>
      <c r="ANY15" s="215"/>
      <c r="ANZ15" s="64"/>
      <c r="AOA15" s="64"/>
      <c r="AOJ15" s="64"/>
      <c r="AOO15" s="215"/>
      <c r="AOP15" s="64"/>
      <c r="AOQ15" s="64"/>
      <c r="AOZ15" s="64"/>
      <c r="APE15" s="215"/>
      <c r="APF15" s="64"/>
      <c r="APG15" s="64"/>
      <c r="APP15" s="64"/>
      <c r="APU15" s="215"/>
      <c r="APV15" s="64"/>
      <c r="APW15" s="64"/>
      <c r="AQF15" s="64"/>
      <c r="AQK15" s="215"/>
      <c r="AQL15" s="64"/>
      <c r="AQM15" s="64"/>
      <c r="AQV15" s="64"/>
      <c r="ARA15" s="215"/>
      <c r="ARB15" s="64"/>
      <c r="ARC15" s="64"/>
      <c r="ARL15" s="64"/>
      <c r="ARQ15" s="215"/>
      <c r="ARR15" s="64"/>
      <c r="ARS15" s="64"/>
      <c r="ASB15" s="64"/>
      <c r="ASG15" s="215"/>
      <c r="ASH15" s="64"/>
      <c r="ASI15" s="64"/>
      <c r="ASR15" s="64"/>
      <c r="ASW15" s="215"/>
      <c r="ASX15" s="64"/>
      <c r="ASY15" s="64"/>
      <c r="ATH15" s="64"/>
      <c r="ATM15" s="215"/>
      <c r="ATN15" s="64"/>
      <c r="ATO15" s="64"/>
      <c r="ATX15" s="64"/>
      <c r="AUC15" s="215"/>
      <c r="AUD15" s="64"/>
      <c r="AUE15" s="64"/>
      <c r="AUN15" s="64"/>
      <c r="AUS15" s="215"/>
      <c r="AUT15" s="64"/>
      <c r="AUU15" s="64"/>
      <c r="AVD15" s="64"/>
      <c r="AVI15" s="215"/>
      <c r="AVJ15" s="64"/>
      <c r="AVK15" s="64"/>
      <c r="AVT15" s="64"/>
      <c r="AVY15" s="215"/>
      <c r="AVZ15" s="64"/>
      <c r="AWA15" s="64"/>
      <c r="AWJ15" s="64"/>
      <c r="AWO15" s="215"/>
      <c r="AWP15" s="64"/>
      <c r="AWQ15" s="64"/>
      <c r="AWZ15" s="64"/>
      <c r="AXE15" s="215"/>
      <c r="AXF15" s="64"/>
      <c r="AXG15" s="64"/>
      <c r="AXP15" s="64"/>
      <c r="AXU15" s="215"/>
      <c r="AXV15" s="64"/>
      <c r="AXW15" s="64"/>
      <c r="AYF15" s="64"/>
      <c r="AYK15" s="215"/>
      <c r="AYL15" s="64"/>
      <c r="AYM15" s="64"/>
      <c r="AYV15" s="64"/>
      <c r="AZA15" s="215"/>
      <c r="AZB15" s="64"/>
      <c r="AZC15" s="64"/>
      <c r="AZL15" s="64"/>
      <c r="AZQ15" s="215"/>
      <c r="AZR15" s="64"/>
      <c r="AZS15" s="64"/>
      <c r="BAB15" s="64"/>
      <c r="BAG15" s="215"/>
      <c r="BAH15" s="64"/>
      <c r="BAI15" s="64"/>
      <c r="BAR15" s="64"/>
      <c r="BAW15" s="215"/>
      <c r="BAX15" s="64"/>
      <c r="BAY15" s="64"/>
      <c r="BBH15" s="64"/>
      <c r="BBM15" s="215"/>
      <c r="BBN15" s="64"/>
      <c r="BBO15" s="64"/>
      <c r="BBX15" s="64"/>
      <c r="BCC15" s="215"/>
      <c r="BCD15" s="64"/>
      <c r="BCE15" s="64"/>
      <c r="BCN15" s="64"/>
      <c r="BCS15" s="215"/>
      <c r="BCT15" s="64"/>
      <c r="BCU15" s="64"/>
      <c r="BDD15" s="64"/>
      <c r="BDI15" s="215"/>
      <c r="BDJ15" s="64"/>
      <c r="BDK15" s="64"/>
      <c r="BDT15" s="64"/>
      <c r="BDY15" s="215"/>
      <c r="BDZ15" s="64"/>
      <c r="BEA15" s="64"/>
      <c r="BEJ15" s="64"/>
      <c r="BEO15" s="215"/>
      <c r="BEP15" s="64"/>
      <c r="BEQ15" s="64"/>
      <c r="BEZ15" s="64"/>
      <c r="BFE15" s="215"/>
      <c r="BFF15" s="64"/>
      <c r="BFG15" s="64"/>
      <c r="BFP15" s="64"/>
      <c r="BFU15" s="215"/>
      <c r="BFV15" s="64"/>
      <c r="BFW15" s="64"/>
      <c r="BGF15" s="64"/>
      <c r="BGK15" s="215"/>
      <c r="BGL15" s="64"/>
      <c r="BGM15" s="64"/>
      <c r="BGV15" s="64"/>
      <c r="BHA15" s="215"/>
      <c r="BHB15" s="64"/>
      <c r="BHC15" s="64"/>
      <c r="BHL15" s="64"/>
      <c r="BHQ15" s="215"/>
      <c r="BHR15" s="64"/>
      <c r="BHS15" s="64"/>
      <c r="BIB15" s="64"/>
      <c r="BIG15" s="215"/>
      <c r="BIH15" s="64"/>
      <c r="BII15" s="64"/>
      <c r="BIR15" s="64"/>
      <c r="BIW15" s="215"/>
      <c r="BIX15" s="64"/>
      <c r="BIY15" s="64"/>
      <c r="BJH15" s="64"/>
      <c r="BJM15" s="215"/>
      <c r="BJN15" s="64"/>
      <c r="BJO15" s="64"/>
      <c r="BJX15" s="64"/>
      <c r="BKC15" s="215"/>
      <c r="BKD15" s="64"/>
      <c r="BKE15" s="64"/>
      <c r="BKN15" s="64"/>
      <c r="BKS15" s="215"/>
      <c r="BKT15" s="64"/>
      <c r="BKU15" s="64"/>
      <c r="BLD15" s="64"/>
      <c r="BLI15" s="215"/>
      <c r="BLJ15" s="64"/>
      <c r="BLK15" s="64"/>
      <c r="BLT15" s="64"/>
      <c r="BLY15" s="215"/>
      <c r="BLZ15" s="64"/>
      <c r="BMA15" s="64"/>
      <c r="BMJ15" s="64"/>
      <c r="BMO15" s="215"/>
      <c r="BMP15" s="64"/>
      <c r="BMQ15" s="64"/>
      <c r="BMZ15" s="64"/>
      <c r="BNE15" s="215"/>
      <c r="BNF15" s="64"/>
      <c r="BNG15" s="64"/>
      <c r="BNP15" s="64"/>
      <c r="BNU15" s="215"/>
      <c r="BNV15" s="64"/>
      <c r="BNW15" s="64"/>
      <c r="BOF15" s="64"/>
      <c r="BOK15" s="215"/>
      <c r="BOL15" s="64"/>
      <c r="BOM15" s="64"/>
      <c r="BOV15" s="64"/>
      <c r="BPA15" s="215"/>
      <c r="BPB15" s="64"/>
      <c r="BPC15" s="64"/>
      <c r="BPL15" s="64"/>
      <c r="BPQ15" s="215"/>
      <c r="BPR15" s="64"/>
      <c r="BPS15" s="64"/>
      <c r="BQB15" s="64"/>
      <c r="BQG15" s="215"/>
      <c r="BQH15" s="64"/>
      <c r="BQI15" s="64"/>
      <c r="BQR15" s="64"/>
      <c r="BQW15" s="215"/>
      <c r="BQX15" s="64"/>
      <c r="BQY15" s="64"/>
      <c r="BRH15" s="64"/>
      <c r="BRM15" s="215"/>
      <c r="BRN15" s="64"/>
      <c r="BRO15" s="64"/>
      <c r="BRX15" s="64"/>
      <c r="BSC15" s="215"/>
      <c r="BSD15" s="64"/>
      <c r="BSE15" s="64"/>
      <c r="BSN15" s="64"/>
      <c r="BSS15" s="215"/>
      <c r="BST15" s="64"/>
      <c r="BSU15" s="64"/>
      <c r="BTD15" s="64"/>
      <c r="BTI15" s="215"/>
      <c r="BTJ15" s="64"/>
      <c r="BTK15" s="64"/>
      <c r="BTT15" s="64"/>
      <c r="BTY15" s="215"/>
      <c r="BTZ15" s="64"/>
      <c r="BUA15" s="64"/>
      <c r="BUJ15" s="64"/>
      <c r="BUO15" s="215"/>
      <c r="BUP15" s="64"/>
      <c r="BUQ15" s="64"/>
      <c r="BUZ15" s="64"/>
      <c r="BVE15" s="215"/>
      <c r="BVF15" s="64"/>
      <c r="BVG15" s="64"/>
      <c r="BVP15" s="64"/>
      <c r="BVU15" s="215"/>
      <c r="BVV15" s="64"/>
      <c r="BVW15" s="64"/>
      <c r="BWF15" s="64"/>
      <c r="BWK15" s="215"/>
      <c r="BWL15" s="64"/>
      <c r="BWM15" s="64"/>
      <c r="BWV15" s="64"/>
      <c r="BXA15" s="215"/>
      <c r="BXB15" s="64"/>
      <c r="BXC15" s="64"/>
      <c r="BXL15" s="64"/>
      <c r="BXQ15" s="215"/>
      <c r="BXR15" s="64"/>
      <c r="BXS15" s="64"/>
      <c r="BYB15" s="64"/>
      <c r="BYG15" s="215"/>
      <c r="BYH15" s="64"/>
      <c r="BYI15" s="64"/>
      <c r="BYR15" s="64"/>
      <c r="BYW15" s="215"/>
      <c r="BYX15" s="64"/>
      <c r="BYY15" s="64"/>
      <c r="BZH15" s="64"/>
      <c r="BZM15" s="215"/>
      <c r="BZN15" s="64"/>
      <c r="BZO15" s="64"/>
      <c r="BZX15" s="64"/>
      <c r="CAC15" s="215"/>
      <c r="CAD15" s="64"/>
      <c r="CAE15" s="64"/>
      <c r="CAN15" s="64"/>
      <c r="CAS15" s="215"/>
      <c r="CAT15" s="64"/>
      <c r="CAU15" s="64"/>
      <c r="CBD15" s="64"/>
      <c r="CBI15" s="215"/>
      <c r="CBJ15" s="64"/>
      <c r="CBK15" s="64"/>
      <c r="CBT15" s="64"/>
      <c r="CBY15" s="215"/>
      <c r="CBZ15" s="64"/>
      <c r="CCA15" s="64"/>
      <c r="CCJ15" s="64"/>
      <c r="CCO15" s="215"/>
      <c r="CCP15" s="64"/>
      <c r="CCQ15" s="64"/>
      <c r="CCZ15" s="64"/>
      <c r="CDE15" s="215"/>
      <c r="CDF15" s="64"/>
      <c r="CDG15" s="64"/>
      <c r="CDP15" s="64"/>
      <c r="CDU15" s="215"/>
      <c r="CDV15" s="64"/>
      <c r="CDW15" s="64"/>
      <c r="CEF15" s="64"/>
      <c r="CEK15" s="215"/>
      <c r="CEL15" s="64"/>
      <c r="CEM15" s="64"/>
      <c r="CEV15" s="64"/>
      <c r="CFA15" s="215"/>
      <c r="CFB15" s="64"/>
      <c r="CFC15" s="64"/>
      <c r="CFL15" s="64"/>
      <c r="CFQ15" s="215"/>
      <c r="CFR15" s="64"/>
      <c r="CFS15" s="64"/>
      <c r="CGB15" s="64"/>
      <c r="CGG15" s="215"/>
      <c r="CGH15" s="64"/>
      <c r="CGI15" s="64"/>
      <c r="CGR15" s="64"/>
      <c r="CGW15" s="215"/>
      <c r="CGX15" s="64"/>
      <c r="CGY15" s="64"/>
      <c r="CHH15" s="64"/>
      <c r="CHM15" s="215"/>
      <c r="CHN15" s="64"/>
      <c r="CHO15" s="64"/>
      <c r="CHX15" s="64"/>
      <c r="CIC15" s="215"/>
      <c r="CID15" s="64"/>
      <c r="CIE15" s="64"/>
      <c r="CIN15" s="64"/>
      <c r="CIS15" s="215"/>
      <c r="CIT15" s="64"/>
      <c r="CIU15" s="64"/>
      <c r="CJD15" s="64"/>
      <c r="CJI15" s="215"/>
      <c r="CJJ15" s="64"/>
      <c r="CJK15" s="64"/>
      <c r="CJT15" s="64"/>
      <c r="CJY15" s="215"/>
      <c r="CJZ15" s="64"/>
      <c r="CKA15" s="64"/>
      <c r="CKJ15" s="64"/>
      <c r="CKO15" s="215"/>
      <c r="CKP15" s="64"/>
      <c r="CKQ15" s="64"/>
      <c r="CKZ15" s="64"/>
      <c r="CLE15" s="215"/>
      <c r="CLF15" s="64"/>
      <c r="CLG15" s="64"/>
      <c r="CLP15" s="64"/>
      <c r="CLU15" s="215"/>
      <c r="CLV15" s="64"/>
      <c r="CLW15" s="64"/>
      <c r="CMF15" s="64"/>
      <c r="CMK15" s="215"/>
      <c r="CML15" s="64"/>
      <c r="CMM15" s="64"/>
      <c r="CMV15" s="64"/>
      <c r="CNA15" s="215"/>
      <c r="CNB15" s="64"/>
      <c r="CNC15" s="64"/>
      <c r="CNL15" s="64"/>
      <c r="CNQ15" s="215"/>
      <c r="CNR15" s="64"/>
      <c r="CNS15" s="64"/>
      <c r="COB15" s="64"/>
      <c r="COG15" s="215"/>
      <c r="COH15" s="64"/>
      <c r="COI15" s="64"/>
      <c r="COR15" s="64"/>
      <c r="COW15" s="215"/>
      <c r="COX15" s="64"/>
      <c r="COY15" s="64"/>
      <c r="CPH15" s="64"/>
      <c r="CPM15" s="215"/>
      <c r="CPN15" s="64"/>
      <c r="CPO15" s="64"/>
      <c r="CPX15" s="64"/>
      <c r="CQC15" s="215"/>
      <c r="CQD15" s="64"/>
      <c r="CQE15" s="64"/>
      <c r="CQN15" s="64"/>
      <c r="CQS15" s="215"/>
      <c r="CQT15" s="64"/>
      <c r="CQU15" s="64"/>
      <c r="CRD15" s="64"/>
      <c r="CRI15" s="215"/>
      <c r="CRJ15" s="64"/>
      <c r="CRK15" s="64"/>
      <c r="CRT15" s="64"/>
      <c r="CRY15" s="215"/>
      <c r="CRZ15" s="64"/>
      <c r="CSA15" s="64"/>
      <c r="CSJ15" s="64"/>
      <c r="CSO15" s="215"/>
      <c r="CSP15" s="64"/>
      <c r="CSQ15" s="64"/>
      <c r="CSZ15" s="64"/>
      <c r="CTE15" s="215"/>
      <c r="CTF15" s="64"/>
      <c r="CTG15" s="64"/>
      <c r="CTP15" s="64"/>
      <c r="CTU15" s="215"/>
      <c r="CTV15" s="64"/>
      <c r="CTW15" s="64"/>
      <c r="CUF15" s="64"/>
      <c r="CUK15" s="215"/>
      <c r="CUL15" s="64"/>
      <c r="CUM15" s="64"/>
      <c r="CUV15" s="64"/>
      <c r="CVA15" s="215"/>
      <c r="CVB15" s="64"/>
      <c r="CVC15" s="64"/>
      <c r="CVL15" s="64"/>
      <c r="CVQ15" s="215"/>
      <c r="CVR15" s="64"/>
      <c r="CVS15" s="64"/>
      <c r="CWB15" s="64"/>
      <c r="CWG15" s="215"/>
      <c r="CWH15" s="64"/>
      <c r="CWI15" s="64"/>
      <c r="CWR15" s="64"/>
      <c r="CWW15" s="215"/>
      <c r="CWX15" s="64"/>
      <c r="CWY15" s="64"/>
      <c r="CXH15" s="64"/>
      <c r="CXM15" s="215"/>
      <c r="CXN15" s="64"/>
      <c r="CXO15" s="64"/>
      <c r="CXX15" s="64"/>
      <c r="CYC15" s="215"/>
      <c r="CYD15" s="64"/>
      <c r="CYE15" s="64"/>
      <c r="CYN15" s="64"/>
      <c r="CYS15" s="215"/>
      <c r="CYT15" s="64"/>
      <c r="CYU15" s="64"/>
      <c r="CZD15" s="64"/>
      <c r="CZI15" s="215"/>
      <c r="CZJ15" s="64"/>
      <c r="CZK15" s="64"/>
      <c r="CZT15" s="64"/>
      <c r="CZY15" s="215"/>
      <c r="CZZ15" s="64"/>
      <c r="DAA15" s="64"/>
      <c r="DAJ15" s="64"/>
      <c r="DAO15" s="215"/>
      <c r="DAP15" s="64"/>
      <c r="DAQ15" s="64"/>
      <c r="DAZ15" s="64"/>
      <c r="DBE15" s="215"/>
      <c r="DBF15" s="64"/>
      <c r="DBG15" s="64"/>
      <c r="DBP15" s="64"/>
      <c r="DBU15" s="215"/>
      <c r="DBV15" s="64"/>
      <c r="DBW15" s="64"/>
      <c r="DCF15" s="64"/>
      <c r="DCK15" s="215"/>
      <c r="DCL15" s="64"/>
      <c r="DCM15" s="64"/>
      <c r="DCV15" s="64"/>
      <c r="DDA15" s="215"/>
      <c r="DDB15" s="64"/>
      <c r="DDC15" s="64"/>
      <c r="DDL15" s="64"/>
      <c r="DDQ15" s="215"/>
      <c r="DDR15" s="64"/>
      <c r="DDS15" s="64"/>
      <c r="DEB15" s="64"/>
      <c r="DEG15" s="215"/>
      <c r="DEH15" s="64"/>
      <c r="DEI15" s="64"/>
      <c r="DER15" s="64"/>
      <c r="DEW15" s="215"/>
      <c r="DEX15" s="64"/>
      <c r="DEY15" s="64"/>
      <c r="DFH15" s="64"/>
      <c r="DFM15" s="215"/>
      <c r="DFN15" s="64"/>
      <c r="DFO15" s="64"/>
      <c r="DFX15" s="64"/>
      <c r="DGC15" s="215"/>
      <c r="DGD15" s="64"/>
      <c r="DGE15" s="64"/>
      <c r="DGN15" s="64"/>
      <c r="DGS15" s="215"/>
      <c r="DGT15" s="64"/>
      <c r="DGU15" s="64"/>
      <c r="DHD15" s="64"/>
      <c r="DHI15" s="215"/>
      <c r="DHJ15" s="64"/>
      <c r="DHK15" s="64"/>
      <c r="DHT15" s="64"/>
      <c r="DHY15" s="215"/>
      <c r="DHZ15" s="64"/>
      <c r="DIA15" s="64"/>
      <c r="DIJ15" s="64"/>
      <c r="DIO15" s="215"/>
      <c r="DIP15" s="64"/>
      <c r="DIQ15" s="64"/>
      <c r="DIZ15" s="64"/>
      <c r="DJE15" s="215"/>
      <c r="DJF15" s="64"/>
      <c r="DJG15" s="64"/>
      <c r="DJP15" s="64"/>
      <c r="DJU15" s="215"/>
      <c r="DJV15" s="64"/>
      <c r="DJW15" s="64"/>
      <c r="DKF15" s="64"/>
      <c r="DKK15" s="215"/>
      <c r="DKL15" s="64"/>
      <c r="DKM15" s="64"/>
      <c r="DKV15" s="64"/>
      <c r="DLA15" s="215"/>
      <c r="DLB15" s="64"/>
      <c r="DLC15" s="64"/>
      <c r="DLL15" s="64"/>
      <c r="DLQ15" s="215"/>
      <c r="DLR15" s="64"/>
      <c r="DLS15" s="64"/>
      <c r="DMB15" s="64"/>
      <c r="DMG15" s="215"/>
      <c r="DMH15" s="64"/>
      <c r="DMI15" s="64"/>
      <c r="DMR15" s="64"/>
      <c r="DMW15" s="215"/>
      <c r="DMX15" s="64"/>
      <c r="DMY15" s="64"/>
      <c r="DNH15" s="64"/>
      <c r="DNM15" s="215"/>
      <c r="DNN15" s="64"/>
      <c r="DNO15" s="64"/>
      <c r="DNX15" s="64"/>
      <c r="DOC15" s="215"/>
      <c r="DOD15" s="64"/>
      <c r="DOE15" s="64"/>
      <c r="DON15" s="64"/>
      <c r="DOS15" s="215"/>
      <c r="DOT15" s="64"/>
      <c r="DOU15" s="64"/>
      <c r="DPD15" s="64"/>
      <c r="DPI15" s="215"/>
      <c r="DPJ15" s="64"/>
      <c r="DPK15" s="64"/>
      <c r="DPT15" s="64"/>
      <c r="DPY15" s="215"/>
      <c r="DPZ15" s="64"/>
      <c r="DQA15" s="64"/>
      <c r="DQJ15" s="64"/>
      <c r="DQO15" s="215"/>
      <c r="DQP15" s="64"/>
      <c r="DQQ15" s="64"/>
      <c r="DQZ15" s="64"/>
      <c r="DRE15" s="215"/>
      <c r="DRF15" s="64"/>
      <c r="DRG15" s="64"/>
      <c r="DRP15" s="64"/>
      <c r="DRU15" s="215"/>
      <c r="DRV15" s="64"/>
      <c r="DRW15" s="64"/>
      <c r="DSF15" s="64"/>
      <c r="DSK15" s="215"/>
      <c r="DSL15" s="64"/>
      <c r="DSM15" s="64"/>
      <c r="DSV15" s="64"/>
      <c r="DTA15" s="215"/>
      <c r="DTB15" s="64"/>
      <c r="DTC15" s="64"/>
      <c r="DTL15" s="64"/>
      <c r="DTQ15" s="215"/>
      <c r="DTR15" s="64"/>
      <c r="DTS15" s="64"/>
      <c r="DUB15" s="64"/>
      <c r="DUG15" s="215"/>
      <c r="DUH15" s="64"/>
      <c r="DUI15" s="64"/>
      <c r="DUR15" s="64"/>
      <c r="DUW15" s="215"/>
      <c r="DUX15" s="64"/>
      <c r="DUY15" s="64"/>
      <c r="DVH15" s="64"/>
      <c r="DVM15" s="215"/>
      <c r="DVN15" s="64"/>
      <c r="DVO15" s="64"/>
      <c r="DVX15" s="64"/>
      <c r="DWC15" s="215"/>
      <c r="DWD15" s="64"/>
      <c r="DWE15" s="64"/>
      <c r="DWN15" s="64"/>
      <c r="DWS15" s="215"/>
      <c r="DWT15" s="64"/>
      <c r="DWU15" s="64"/>
      <c r="DXD15" s="64"/>
      <c r="DXI15" s="215"/>
      <c r="DXJ15" s="64"/>
      <c r="DXK15" s="64"/>
      <c r="DXT15" s="64"/>
      <c r="DXY15" s="215"/>
      <c r="DXZ15" s="64"/>
      <c r="DYA15" s="64"/>
      <c r="DYJ15" s="64"/>
      <c r="DYO15" s="215"/>
      <c r="DYP15" s="64"/>
      <c r="DYQ15" s="64"/>
      <c r="DYZ15" s="64"/>
      <c r="DZE15" s="215"/>
      <c r="DZF15" s="64"/>
      <c r="DZG15" s="64"/>
      <c r="DZP15" s="64"/>
      <c r="DZU15" s="215"/>
      <c r="DZV15" s="64"/>
      <c r="DZW15" s="64"/>
      <c r="EAF15" s="64"/>
      <c r="EAK15" s="215"/>
      <c r="EAL15" s="64"/>
      <c r="EAM15" s="64"/>
      <c r="EAV15" s="64"/>
      <c r="EBA15" s="215"/>
      <c r="EBB15" s="64"/>
      <c r="EBC15" s="64"/>
      <c r="EBL15" s="64"/>
      <c r="EBQ15" s="215"/>
      <c r="EBR15" s="64"/>
      <c r="EBS15" s="64"/>
      <c r="ECB15" s="64"/>
      <c r="ECG15" s="215"/>
      <c r="ECH15" s="64"/>
      <c r="ECI15" s="64"/>
      <c r="ECR15" s="64"/>
      <c r="ECW15" s="215"/>
      <c r="ECX15" s="64"/>
      <c r="ECY15" s="64"/>
      <c r="EDH15" s="64"/>
      <c r="EDM15" s="215"/>
      <c r="EDN15" s="64"/>
      <c r="EDO15" s="64"/>
      <c r="EDX15" s="64"/>
      <c r="EEC15" s="215"/>
      <c r="EED15" s="64"/>
      <c r="EEE15" s="64"/>
      <c r="EEN15" s="64"/>
      <c r="EES15" s="215"/>
      <c r="EET15" s="64"/>
      <c r="EEU15" s="64"/>
      <c r="EFD15" s="64"/>
      <c r="EFI15" s="215"/>
      <c r="EFJ15" s="64"/>
      <c r="EFK15" s="64"/>
      <c r="EFT15" s="64"/>
      <c r="EFY15" s="215"/>
      <c r="EFZ15" s="64"/>
      <c r="EGA15" s="64"/>
      <c r="EGJ15" s="64"/>
      <c r="EGO15" s="215"/>
      <c r="EGP15" s="64"/>
      <c r="EGQ15" s="64"/>
      <c r="EGZ15" s="64"/>
      <c r="EHE15" s="215"/>
      <c r="EHF15" s="64"/>
      <c r="EHG15" s="64"/>
      <c r="EHP15" s="64"/>
      <c r="EHU15" s="215"/>
      <c r="EHV15" s="64"/>
      <c r="EHW15" s="64"/>
      <c r="EIF15" s="64"/>
      <c r="EIK15" s="215"/>
      <c r="EIL15" s="64"/>
      <c r="EIM15" s="64"/>
      <c r="EIV15" s="64"/>
      <c r="EJA15" s="215"/>
      <c r="EJB15" s="64"/>
      <c r="EJC15" s="64"/>
      <c r="EJL15" s="64"/>
      <c r="EJQ15" s="215"/>
      <c r="EJR15" s="64"/>
      <c r="EJS15" s="64"/>
      <c r="EKB15" s="64"/>
      <c r="EKG15" s="215"/>
      <c r="EKH15" s="64"/>
      <c r="EKI15" s="64"/>
      <c r="EKR15" s="64"/>
      <c r="EKW15" s="215"/>
      <c r="EKX15" s="64"/>
      <c r="EKY15" s="64"/>
      <c r="ELH15" s="64"/>
      <c r="ELM15" s="215"/>
      <c r="ELN15" s="64"/>
      <c r="ELO15" s="64"/>
      <c r="ELX15" s="64"/>
      <c r="EMC15" s="215"/>
      <c r="EMD15" s="64"/>
      <c r="EME15" s="64"/>
      <c r="EMN15" s="64"/>
      <c r="EMS15" s="215"/>
      <c r="EMT15" s="64"/>
      <c r="EMU15" s="64"/>
      <c r="END15" s="64"/>
      <c r="ENI15" s="215"/>
      <c r="ENJ15" s="64"/>
      <c r="ENK15" s="64"/>
      <c r="ENT15" s="64"/>
      <c r="ENY15" s="215"/>
      <c r="ENZ15" s="64"/>
      <c r="EOA15" s="64"/>
      <c r="EOJ15" s="64"/>
      <c r="EOO15" s="215"/>
      <c r="EOP15" s="64"/>
      <c r="EOQ15" s="64"/>
      <c r="EOZ15" s="64"/>
      <c r="EPE15" s="215"/>
      <c r="EPF15" s="64"/>
      <c r="EPG15" s="64"/>
      <c r="EPP15" s="64"/>
      <c r="EPU15" s="215"/>
      <c r="EPV15" s="64"/>
      <c r="EPW15" s="64"/>
      <c r="EQF15" s="64"/>
      <c r="EQK15" s="215"/>
      <c r="EQL15" s="64"/>
      <c r="EQM15" s="64"/>
      <c r="EQV15" s="64"/>
      <c r="ERA15" s="215"/>
      <c r="ERB15" s="64"/>
      <c r="ERC15" s="64"/>
      <c r="ERL15" s="64"/>
      <c r="ERQ15" s="215"/>
      <c r="ERR15" s="64"/>
      <c r="ERS15" s="64"/>
      <c r="ESB15" s="64"/>
      <c r="ESG15" s="215"/>
      <c r="ESH15" s="64"/>
      <c r="ESI15" s="64"/>
      <c r="ESR15" s="64"/>
      <c r="ESW15" s="215"/>
      <c r="ESX15" s="64"/>
      <c r="ESY15" s="64"/>
      <c r="ETH15" s="64"/>
      <c r="ETM15" s="215"/>
      <c r="ETN15" s="64"/>
      <c r="ETO15" s="64"/>
      <c r="ETX15" s="64"/>
      <c r="EUC15" s="215"/>
      <c r="EUD15" s="64"/>
      <c r="EUE15" s="64"/>
      <c r="EUN15" s="64"/>
      <c r="EUS15" s="215"/>
      <c r="EUT15" s="64"/>
      <c r="EUU15" s="64"/>
      <c r="EVD15" s="64"/>
      <c r="EVI15" s="215"/>
      <c r="EVJ15" s="64"/>
      <c r="EVK15" s="64"/>
      <c r="EVT15" s="64"/>
      <c r="EVY15" s="215"/>
      <c r="EVZ15" s="64"/>
      <c r="EWA15" s="64"/>
      <c r="EWJ15" s="64"/>
      <c r="EWO15" s="215"/>
      <c r="EWP15" s="64"/>
      <c r="EWQ15" s="64"/>
      <c r="EWZ15" s="64"/>
      <c r="EXE15" s="215"/>
      <c r="EXF15" s="64"/>
      <c r="EXG15" s="64"/>
      <c r="EXP15" s="64"/>
      <c r="EXU15" s="215"/>
      <c r="EXV15" s="64"/>
      <c r="EXW15" s="64"/>
      <c r="EYF15" s="64"/>
      <c r="EYK15" s="215"/>
      <c r="EYL15" s="64"/>
      <c r="EYM15" s="64"/>
      <c r="EYV15" s="64"/>
      <c r="EZA15" s="215"/>
      <c r="EZB15" s="64"/>
      <c r="EZC15" s="64"/>
      <c r="EZL15" s="64"/>
      <c r="EZQ15" s="215"/>
      <c r="EZR15" s="64"/>
      <c r="EZS15" s="64"/>
      <c r="FAB15" s="64"/>
      <c r="FAG15" s="215"/>
      <c r="FAH15" s="64"/>
      <c r="FAI15" s="64"/>
      <c r="FAR15" s="64"/>
      <c r="FAW15" s="215"/>
      <c r="FAX15" s="64"/>
      <c r="FAY15" s="64"/>
      <c r="FBH15" s="64"/>
      <c r="FBM15" s="215"/>
      <c r="FBN15" s="64"/>
      <c r="FBO15" s="64"/>
      <c r="FBX15" s="64"/>
      <c r="FCC15" s="215"/>
      <c r="FCD15" s="64"/>
      <c r="FCE15" s="64"/>
      <c r="FCN15" s="64"/>
      <c r="FCS15" s="215"/>
      <c r="FCT15" s="64"/>
      <c r="FCU15" s="64"/>
      <c r="FDD15" s="64"/>
      <c r="FDI15" s="215"/>
      <c r="FDJ15" s="64"/>
      <c r="FDK15" s="64"/>
      <c r="FDT15" s="64"/>
      <c r="FDY15" s="215"/>
      <c r="FDZ15" s="64"/>
      <c r="FEA15" s="64"/>
      <c r="FEJ15" s="64"/>
      <c r="FEO15" s="215"/>
      <c r="FEP15" s="64"/>
      <c r="FEQ15" s="64"/>
      <c r="FEZ15" s="64"/>
      <c r="FFE15" s="215"/>
      <c r="FFF15" s="64"/>
      <c r="FFG15" s="64"/>
      <c r="FFP15" s="64"/>
      <c r="FFU15" s="215"/>
      <c r="FFV15" s="64"/>
      <c r="FFW15" s="64"/>
      <c r="FGF15" s="64"/>
      <c r="FGK15" s="215"/>
      <c r="FGL15" s="64"/>
      <c r="FGM15" s="64"/>
      <c r="FGV15" s="64"/>
      <c r="FHA15" s="215"/>
      <c r="FHB15" s="64"/>
      <c r="FHC15" s="64"/>
      <c r="FHL15" s="64"/>
      <c r="FHQ15" s="215"/>
      <c r="FHR15" s="64"/>
      <c r="FHS15" s="64"/>
      <c r="FIB15" s="64"/>
      <c r="FIG15" s="215"/>
      <c r="FIH15" s="64"/>
      <c r="FII15" s="64"/>
      <c r="FIR15" s="64"/>
      <c r="FIW15" s="215"/>
      <c r="FIX15" s="64"/>
      <c r="FIY15" s="64"/>
      <c r="FJH15" s="64"/>
      <c r="FJM15" s="215"/>
      <c r="FJN15" s="64"/>
      <c r="FJO15" s="64"/>
      <c r="FJX15" s="64"/>
      <c r="FKC15" s="215"/>
      <c r="FKD15" s="64"/>
      <c r="FKE15" s="64"/>
      <c r="FKN15" s="64"/>
      <c r="FKS15" s="215"/>
      <c r="FKT15" s="64"/>
      <c r="FKU15" s="64"/>
      <c r="FLD15" s="64"/>
      <c r="FLI15" s="215"/>
      <c r="FLJ15" s="64"/>
      <c r="FLK15" s="64"/>
      <c r="FLT15" s="64"/>
      <c r="FLY15" s="215"/>
      <c r="FLZ15" s="64"/>
      <c r="FMA15" s="64"/>
      <c r="FMJ15" s="64"/>
      <c r="FMO15" s="215"/>
      <c r="FMP15" s="64"/>
      <c r="FMQ15" s="64"/>
      <c r="FMZ15" s="64"/>
      <c r="FNE15" s="215"/>
      <c r="FNF15" s="64"/>
      <c r="FNG15" s="64"/>
      <c r="FNP15" s="64"/>
      <c r="FNU15" s="215"/>
      <c r="FNV15" s="64"/>
      <c r="FNW15" s="64"/>
      <c r="FOF15" s="64"/>
      <c r="FOK15" s="215"/>
      <c r="FOL15" s="64"/>
      <c r="FOM15" s="64"/>
      <c r="FOV15" s="64"/>
      <c r="FPA15" s="215"/>
      <c r="FPB15" s="64"/>
      <c r="FPC15" s="64"/>
      <c r="FPL15" s="64"/>
      <c r="FPQ15" s="215"/>
      <c r="FPR15" s="64"/>
      <c r="FPS15" s="64"/>
      <c r="FQB15" s="64"/>
      <c r="FQG15" s="215"/>
      <c r="FQH15" s="64"/>
      <c r="FQI15" s="64"/>
      <c r="FQR15" s="64"/>
      <c r="FQW15" s="215"/>
      <c r="FQX15" s="64"/>
      <c r="FQY15" s="64"/>
      <c r="FRH15" s="64"/>
      <c r="FRM15" s="215"/>
      <c r="FRN15" s="64"/>
      <c r="FRO15" s="64"/>
      <c r="FRX15" s="64"/>
      <c r="FSC15" s="215"/>
      <c r="FSD15" s="64"/>
      <c r="FSE15" s="64"/>
      <c r="FSN15" s="64"/>
      <c r="FSS15" s="215"/>
      <c r="FST15" s="64"/>
      <c r="FSU15" s="64"/>
      <c r="FTD15" s="64"/>
      <c r="FTI15" s="215"/>
      <c r="FTJ15" s="64"/>
      <c r="FTK15" s="64"/>
      <c r="FTT15" s="64"/>
      <c r="FTY15" s="215"/>
      <c r="FTZ15" s="64"/>
      <c r="FUA15" s="64"/>
      <c r="FUJ15" s="64"/>
      <c r="FUO15" s="215"/>
      <c r="FUP15" s="64"/>
      <c r="FUQ15" s="64"/>
      <c r="FUZ15" s="64"/>
      <c r="FVE15" s="215"/>
      <c r="FVF15" s="64"/>
      <c r="FVG15" s="64"/>
      <c r="FVP15" s="64"/>
      <c r="FVU15" s="215"/>
      <c r="FVV15" s="64"/>
      <c r="FVW15" s="64"/>
      <c r="FWF15" s="64"/>
      <c r="FWK15" s="215"/>
      <c r="FWL15" s="64"/>
      <c r="FWM15" s="64"/>
      <c r="FWV15" s="64"/>
      <c r="FXA15" s="215"/>
      <c r="FXB15" s="64"/>
      <c r="FXC15" s="64"/>
      <c r="FXL15" s="64"/>
      <c r="FXQ15" s="215"/>
      <c r="FXR15" s="64"/>
      <c r="FXS15" s="64"/>
      <c r="FYB15" s="64"/>
      <c r="FYG15" s="215"/>
      <c r="FYH15" s="64"/>
      <c r="FYI15" s="64"/>
      <c r="FYR15" s="64"/>
      <c r="FYW15" s="215"/>
      <c r="FYX15" s="64"/>
      <c r="FYY15" s="64"/>
      <c r="FZH15" s="64"/>
      <c r="FZM15" s="215"/>
      <c r="FZN15" s="64"/>
      <c r="FZO15" s="64"/>
      <c r="FZX15" s="64"/>
      <c r="GAC15" s="215"/>
      <c r="GAD15" s="64"/>
      <c r="GAE15" s="64"/>
      <c r="GAN15" s="64"/>
      <c r="GAS15" s="215"/>
      <c r="GAT15" s="64"/>
      <c r="GAU15" s="64"/>
      <c r="GBD15" s="64"/>
      <c r="GBI15" s="215"/>
      <c r="GBJ15" s="64"/>
      <c r="GBK15" s="64"/>
      <c r="GBT15" s="64"/>
      <c r="GBY15" s="215"/>
      <c r="GBZ15" s="64"/>
      <c r="GCA15" s="64"/>
      <c r="GCJ15" s="64"/>
      <c r="GCO15" s="215"/>
      <c r="GCP15" s="64"/>
      <c r="GCQ15" s="64"/>
      <c r="GCZ15" s="64"/>
      <c r="GDE15" s="215"/>
      <c r="GDF15" s="64"/>
      <c r="GDG15" s="64"/>
      <c r="GDP15" s="64"/>
      <c r="GDU15" s="215"/>
      <c r="GDV15" s="64"/>
      <c r="GDW15" s="64"/>
      <c r="GEF15" s="64"/>
      <c r="GEK15" s="215"/>
      <c r="GEL15" s="64"/>
      <c r="GEM15" s="64"/>
      <c r="GEV15" s="64"/>
      <c r="GFA15" s="215"/>
      <c r="GFB15" s="64"/>
      <c r="GFC15" s="64"/>
      <c r="GFL15" s="64"/>
      <c r="GFQ15" s="215"/>
      <c r="GFR15" s="64"/>
      <c r="GFS15" s="64"/>
      <c r="GGB15" s="64"/>
      <c r="GGG15" s="215"/>
      <c r="GGH15" s="64"/>
      <c r="GGI15" s="64"/>
      <c r="GGR15" s="64"/>
      <c r="GGW15" s="215"/>
      <c r="GGX15" s="64"/>
      <c r="GGY15" s="64"/>
      <c r="GHH15" s="64"/>
      <c r="GHM15" s="215"/>
      <c r="GHN15" s="64"/>
      <c r="GHO15" s="64"/>
      <c r="GHX15" s="64"/>
      <c r="GIC15" s="215"/>
      <c r="GID15" s="64"/>
      <c r="GIE15" s="64"/>
      <c r="GIN15" s="64"/>
      <c r="GIS15" s="215"/>
      <c r="GIT15" s="64"/>
      <c r="GIU15" s="64"/>
      <c r="GJD15" s="64"/>
      <c r="GJI15" s="215"/>
      <c r="GJJ15" s="64"/>
      <c r="GJK15" s="64"/>
      <c r="GJT15" s="64"/>
      <c r="GJY15" s="215"/>
      <c r="GJZ15" s="64"/>
      <c r="GKA15" s="64"/>
      <c r="GKJ15" s="64"/>
      <c r="GKO15" s="215"/>
      <c r="GKP15" s="64"/>
      <c r="GKQ15" s="64"/>
      <c r="GKZ15" s="64"/>
      <c r="GLE15" s="215"/>
      <c r="GLF15" s="64"/>
      <c r="GLG15" s="64"/>
      <c r="GLP15" s="64"/>
      <c r="GLU15" s="215"/>
      <c r="GLV15" s="64"/>
      <c r="GLW15" s="64"/>
      <c r="GMF15" s="64"/>
      <c r="GMK15" s="215"/>
      <c r="GML15" s="64"/>
      <c r="GMM15" s="64"/>
      <c r="GMV15" s="64"/>
      <c r="GNA15" s="215"/>
      <c r="GNB15" s="64"/>
      <c r="GNC15" s="64"/>
      <c r="GNL15" s="64"/>
      <c r="GNQ15" s="215"/>
      <c r="GNR15" s="64"/>
      <c r="GNS15" s="64"/>
      <c r="GOB15" s="64"/>
      <c r="GOG15" s="215"/>
      <c r="GOH15" s="64"/>
      <c r="GOI15" s="64"/>
      <c r="GOR15" s="64"/>
      <c r="GOW15" s="215"/>
      <c r="GOX15" s="64"/>
      <c r="GOY15" s="64"/>
      <c r="GPH15" s="64"/>
      <c r="GPM15" s="215"/>
      <c r="GPN15" s="64"/>
      <c r="GPO15" s="64"/>
      <c r="GPX15" s="64"/>
      <c r="GQC15" s="215"/>
      <c r="GQD15" s="64"/>
      <c r="GQE15" s="64"/>
      <c r="GQN15" s="64"/>
      <c r="GQS15" s="215"/>
      <c r="GQT15" s="64"/>
      <c r="GQU15" s="64"/>
      <c r="GRD15" s="64"/>
      <c r="GRI15" s="215"/>
      <c r="GRJ15" s="64"/>
      <c r="GRK15" s="64"/>
      <c r="GRT15" s="64"/>
      <c r="GRY15" s="215"/>
      <c r="GRZ15" s="64"/>
      <c r="GSA15" s="64"/>
      <c r="GSJ15" s="64"/>
      <c r="GSO15" s="215"/>
      <c r="GSP15" s="64"/>
      <c r="GSQ15" s="64"/>
      <c r="GSZ15" s="64"/>
      <c r="GTE15" s="215"/>
      <c r="GTF15" s="64"/>
      <c r="GTG15" s="64"/>
      <c r="GTP15" s="64"/>
      <c r="GTU15" s="215"/>
      <c r="GTV15" s="64"/>
      <c r="GTW15" s="64"/>
      <c r="GUF15" s="64"/>
      <c r="GUK15" s="215"/>
      <c r="GUL15" s="64"/>
      <c r="GUM15" s="64"/>
      <c r="GUV15" s="64"/>
      <c r="GVA15" s="215"/>
      <c r="GVB15" s="64"/>
      <c r="GVC15" s="64"/>
      <c r="GVL15" s="64"/>
      <c r="GVQ15" s="215"/>
      <c r="GVR15" s="64"/>
      <c r="GVS15" s="64"/>
      <c r="GWB15" s="64"/>
      <c r="GWG15" s="215"/>
      <c r="GWH15" s="64"/>
      <c r="GWI15" s="64"/>
      <c r="GWR15" s="64"/>
      <c r="GWW15" s="215"/>
      <c r="GWX15" s="64"/>
      <c r="GWY15" s="64"/>
      <c r="GXH15" s="64"/>
      <c r="GXM15" s="215"/>
      <c r="GXN15" s="64"/>
      <c r="GXO15" s="64"/>
      <c r="GXX15" s="64"/>
      <c r="GYC15" s="215"/>
      <c r="GYD15" s="64"/>
      <c r="GYE15" s="64"/>
      <c r="GYN15" s="64"/>
      <c r="GYS15" s="215"/>
      <c r="GYT15" s="64"/>
      <c r="GYU15" s="64"/>
      <c r="GZD15" s="64"/>
      <c r="GZI15" s="215"/>
      <c r="GZJ15" s="64"/>
      <c r="GZK15" s="64"/>
      <c r="GZT15" s="64"/>
      <c r="GZY15" s="215"/>
      <c r="GZZ15" s="64"/>
      <c r="HAA15" s="64"/>
      <c r="HAJ15" s="64"/>
      <c r="HAO15" s="215"/>
      <c r="HAP15" s="64"/>
      <c r="HAQ15" s="64"/>
      <c r="HAZ15" s="64"/>
      <c r="HBE15" s="215"/>
      <c r="HBF15" s="64"/>
      <c r="HBG15" s="64"/>
      <c r="HBP15" s="64"/>
      <c r="HBU15" s="215"/>
      <c r="HBV15" s="64"/>
      <c r="HBW15" s="64"/>
      <c r="HCF15" s="64"/>
      <c r="HCK15" s="215"/>
      <c r="HCL15" s="64"/>
      <c r="HCM15" s="64"/>
      <c r="HCV15" s="64"/>
      <c r="HDA15" s="215"/>
      <c r="HDB15" s="64"/>
      <c r="HDC15" s="64"/>
      <c r="HDL15" s="64"/>
      <c r="HDQ15" s="215"/>
      <c r="HDR15" s="64"/>
      <c r="HDS15" s="64"/>
      <c r="HEB15" s="64"/>
      <c r="HEG15" s="215"/>
      <c r="HEH15" s="64"/>
      <c r="HEI15" s="64"/>
      <c r="HER15" s="64"/>
      <c r="HEW15" s="215"/>
      <c r="HEX15" s="64"/>
      <c r="HEY15" s="64"/>
      <c r="HFH15" s="64"/>
      <c r="HFM15" s="215"/>
      <c r="HFN15" s="64"/>
      <c r="HFO15" s="64"/>
      <c r="HFX15" s="64"/>
      <c r="HGC15" s="215"/>
      <c r="HGD15" s="64"/>
      <c r="HGE15" s="64"/>
      <c r="HGN15" s="64"/>
      <c r="HGS15" s="215"/>
      <c r="HGT15" s="64"/>
      <c r="HGU15" s="64"/>
      <c r="HHD15" s="64"/>
      <c r="HHI15" s="215"/>
      <c r="HHJ15" s="64"/>
      <c r="HHK15" s="64"/>
      <c r="HHT15" s="64"/>
      <c r="HHY15" s="215"/>
      <c r="HHZ15" s="64"/>
      <c r="HIA15" s="64"/>
      <c r="HIJ15" s="64"/>
      <c r="HIO15" s="215"/>
      <c r="HIP15" s="64"/>
      <c r="HIQ15" s="64"/>
      <c r="HIZ15" s="64"/>
      <c r="HJE15" s="215"/>
      <c r="HJF15" s="64"/>
      <c r="HJG15" s="64"/>
      <c r="HJP15" s="64"/>
      <c r="HJU15" s="215"/>
      <c r="HJV15" s="64"/>
      <c r="HJW15" s="64"/>
      <c r="HKF15" s="64"/>
      <c r="HKK15" s="215"/>
      <c r="HKL15" s="64"/>
      <c r="HKM15" s="64"/>
      <c r="HKV15" s="64"/>
      <c r="HLA15" s="215"/>
      <c r="HLB15" s="64"/>
      <c r="HLC15" s="64"/>
      <c r="HLL15" s="64"/>
      <c r="HLQ15" s="215"/>
      <c r="HLR15" s="64"/>
      <c r="HLS15" s="64"/>
      <c r="HMB15" s="64"/>
      <c r="HMG15" s="215"/>
      <c r="HMH15" s="64"/>
      <c r="HMI15" s="64"/>
      <c r="HMR15" s="64"/>
      <c r="HMW15" s="215"/>
      <c r="HMX15" s="64"/>
      <c r="HMY15" s="64"/>
      <c r="HNH15" s="64"/>
      <c r="HNM15" s="215"/>
      <c r="HNN15" s="64"/>
      <c r="HNO15" s="64"/>
      <c r="HNX15" s="64"/>
      <c r="HOC15" s="215"/>
      <c r="HOD15" s="64"/>
      <c r="HOE15" s="64"/>
      <c r="HON15" s="64"/>
      <c r="HOS15" s="215"/>
      <c r="HOT15" s="64"/>
      <c r="HOU15" s="64"/>
      <c r="HPD15" s="64"/>
      <c r="HPI15" s="215"/>
      <c r="HPJ15" s="64"/>
      <c r="HPK15" s="64"/>
      <c r="HPT15" s="64"/>
      <c r="HPY15" s="215"/>
      <c r="HPZ15" s="64"/>
      <c r="HQA15" s="64"/>
      <c r="HQJ15" s="64"/>
      <c r="HQO15" s="215"/>
      <c r="HQP15" s="64"/>
      <c r="HQQ15" s="64"/>
      <c r="HQZ15" s="64"/>
      <c r="HRE15" s="215"/>
      <c r="HRF15" s="64"/>
      <c r="HRG15" s="64"/>
      <c r="HRP15" s="64"/>
      <c r="HRU15" s="215"/>
      <c r="HRV15" s="64"/>
      <c r="HRW15" s="64"/>
      <c r="HSF15" s="64"/>
      <c r="HSK15" s="215"/>
      <c r="HSL15" s="64"/>
      <c r="HSM15" s="64"/>
      <c r="HSV15" s="64"/>
      <c r="HTA15" s="215"/>
      <c r="HTB15" s="64"/>
      <c r="HTC15" s="64"/>
      <c r="HTL15" s="64"/>
      <c r="HTQ15" s="215"/>
      <c r="HTR15" s="64"/>
      <c r="HTS15" s="64"/>
      <c r="HUB15" s="64"/>
      <c r="HUG15" s="215"/>
      <c r="HUH15" s="64"/>
      <c r="HUI15" s="64"/>
      <c r="HUR15" s="64"/>
      <c r="HUW15" s="215"/>
      <c r="HUX15" s="64"/>
      <c r="HUY15" s="64"/>
      <c r="HVH15" s="64"/>
      <c r="HVM15" s="215"/>
      <c r="HVN15" s="64"/>
      <c r="HVO15" s="64"/>
      <c r="HVX15" s="64"/>
      <c r="HWC15" s="215"/>
      <c r="HWD15" s="64"/>
      <c r="HWE15" s="64"/>
      <c r="HWN15" s="64"/>
      <c r="HWS15" s="215"/>
      <c r="HWT15" s="64"/>
      <c r="HWU15" s="64"/>
      <c r="HXD15" s="64"/>
      <c r="HXI15" s="215"/>
      <c r="HXJ15" s="64"/>
      <c r="HXK15" s="64"/>
      <c r="HXT15" s="64"/>
      <c r="HXY15" s="215"/>
      <c r="HXZ15" s="64"/>
      <c r="HYA15" s="64"/>
      <c r="HYJ15" s="64"/>
      <c r="HYO15" s="215"/>
      <c r="HYP15" s="64"/>
      <c r="HYQ15" s="64"/>
      <c r="HYZ15" s="64"/>
      <c r="HZE15" s="215"/>
      <c r="HZF15" s="64"/>
      <c r="HZG15" s="64"/>
      <c r="HZP15" s="64"/>
      <c r="HZU15" s="215"/>
      <c r="HZV15" s="64"/>
      <c r="HZW15" s="64"/>
      <c r="IAF15" s="64"/>
      <c r="IAK15" s="215"/>
      <c r="IAL15" s="64"/>
      <c r="IAM15" s="64"/>
      <c r="IAV15" s="64"/>
      <c r="IBA15" s="215"/>
      <c r="IBB15" s="64"/>
      <c r="IBC15" s="64"/>
      <c r="IBL15" s="64"/>
      <c r="IBQ15" s="215"/>
      <c r="IBR15" s="64"/>
      <c r="IBS15" s="64"/>
      <c r="ICB15" s="64"/>
      <c r="ICG15" s="215"/>
      <c r="ICH15" s="64"/>
      <c r="ICI15" s="64"/>
      <c r="ICR15" s="64"/>
      <c r="ICW15" s="215"/>
      <c r="ICX15" s="64"/>
      <c r="ICY15" s="64"/>
      <c r="IDH15" s="64"/>
      <c r="IDM15" s="215"/>
      <c r="IDN15" s="64"/>
      <c r="IDO15" s="64"/>
      <c r="IDX15" s="64"/>
      <c r="IEC15" s="215"/>
      <c r="IED15" s="64"/>
      <c r="IEE15" s="64"/>
      <c r="IEN15" s="64"/>
      <c r="IES15" s="215"/>
      <c r="IET15" s="64"/>
      <c r="IEU15" s="64"/>
      <c r="IFD15" s="64"/>
      <c r="IFI15" s="215"/>
      <c r="IFJ15" s="64"/>
      <c r="IFK15" s="64"/>
      <c r="IFT15" s="64"/>
      <c r="IFY15" s="215"/>
      <c r="IFZ15" s="64"/>
      <c r="IGA15" s="64"/>
      <c r="IGJ15" s="64"/>
      <c r="IGO15" s="215"/>
      <c r="IGP15" s="64"/>
      <c r="IGQ15" s="64"/>
      <c r="IGZ15" s="64"/>
      <c r="IHE15" s="215"/>
      <c r="IHF15" s="64"/>
      <c r="IHG15" s="64"/>
      <c r="IHP15" s="64"/>
      <c r="IHU15" s="215"/>
      <c r="IHV15" s="64"/>
      <c r="IHW15" s="64"/>
      <c r="IIF15" s="64"/>
      <c r="IIK15" s="215"/>
      <c r="IIL15" s="64"/>
      <c r="IIM15" s="64"/>
      <c r="IIV15" s="64"/>
      <c r="IJA15" s="215"/>
      <c r="IJB15" s="64"/>
      <c r="IJC15" s="64"/>
      <c r="IJL15" s="64"/>
      <c r="IJQ15" s="215"/>
      <c r="IJR15" s="64"/>
      <c r="IJS15" s="64"/>
      <c r="IKB15" s="64"/>
      <c r="IKG15" s="215"/>
      <c r="IKH15" s="64"/>
      <c r="IKI15" s="64"/>
      <c r="IKR15" s="64"/>
      <c r="IKW15" s="215"/>
      <c r="IKX15" s="64"/>
      <c r="IKY15" s="64"/>
      <c r="ILH15" s="64"/>
      <c r="ILM15" s="215"/>
      <c r="ILN15" s="64"/>
      <c r="ILO15" s="64"/>
      <c r="ILX15" s="64"/>
      <c r="IMC15" s="215"/>
      <c r="IMD15" s="64"/>
      <c r="IME15" s="64"/>
      <c r="IMN15" s="64"/>
      <c r="IMS15" s="215"/>
      <c r="IMT15" s="64"/>
      <c r="IMU15" s="64"/>
      <c r="IND15" s="64"/>
      <c r="INI15" s="215"/>
      <c r="INJ15" s="64"/>
      <c r="INK15" s="64"/>
      <c r="INT15" s="64"/>
      <c r="INY15" s="215"/>
      <c r="INZ15" s="64"/>
      <c r="IOA15" s="64"/>
      <c r="IOJ15" s="64"/>
      <c r="IOO15" s="215"/>
      <c r="IOP15" s="64"/>
      <c r="IOQ15" s="64"/>
      <c r="IOZ15" s="64"/>
      <c r="IPE15" s="215"/>
      <c r="IPF15" s="64"/>
      <c r="IPG15" s="64"/>
      <c r="IPP15" s="64"/>
      <c r="IPU15" s="215"/>
      <c r="IPV15" s="64"/>
      <c r="IPW15" s="64"/>
      <c r="IQF15" s="64"/>
      <c r="IQK15" s="215"/>
      <c r="IQL15" s="64"/>
      <c r="IQM15" s="64"/>
      <c r="IQV15" s="64"/>
      <c r="IRA15" s="215"/>
      <c r="IRB15" s="64"/>
      <c r="IRC15" s="64"/>
      <c r="IRL15" s="64"/>
      <c r="IRQ15" s="215"/>
      <c r="IRR15" s="64"/>
      <c r="IRS15" s="64"/>
      <c r="ISB15" s="64"/>
      <c r="ISG15" s="215"/>
      <c r="ISH15" s="64"/>
      <c r="ISI15" s="64"/>
      <c r="ISR15" s="64"/>
      <c r="ISW15" s="215"/>
      <c r="ISX15" s="64"/>
      <c r="ISY15" s="64"/>
      <c r="ITH15" s="64"/>
      <c r="ITM15" s="215"/>
      <c r="ITN15" s="64"/>
      <c r="ITO15" s="64"/>
      <c r="ITX15" s="64"/>
      <c r="IUC15" s="215"/>
      <c r="IUD15" s="64"/>
      <c r="IUE15" s="64"/>
      <c r="IUN15" s="64"/>
      <c r="IUS15" s="215"/>
      <c r="IUT15" s="64"/>
      <c r="IUU15" s="64"/>
      <c r="IVD15" s="64"/>
      <c r="IVI15" s="215"/>
      <c r="IVJ15" s="64"/>
      <c r="IVK15" s="64"/>
      <c r="IVT15" s="64"/>
      <c r="IVY15" s="215"/>
      <c r="IVZ15" s="64"/>
      <c r="IWA15" s="64"/>
      <c r="IWJ15" s="64"/>
      <c r="IWO15" s="215"/>
      <c r="IWP15" s="64"/>
      <c r="IWQ15" s="64"/>
      <c r="IWZ15" s="64"/>
      <c r="IXE15" s="215"/>
      <c r="IXF15" s="64"/>
      <c r="IXG15" s="64"/>
      <c r="IXP15" s="64"/>
      <c r="IXU15" s="215"/>
      <c r="IXV15" s="64"/>
      <c r="IXW15" s="64"/>
      <c r="IYF15" s="64"/>
      <c r="IYK15" s="215"/>
      <c r="IYL15" s="64"/>
      <c r="IYM15" s="64"/>
      <c r="IYV15" s="64"/>
      <c r="IZA15" s="215"/>
      <c r="IZB15" s="64"/>
      <c r="IZC15" s="64"/>
      <c r="IZL15" s="64"/>
      <c r="IZQ15" s="215"/>
      <c r="IZR15" s="64"/>
      <c r="IZS15" s="64"/>
      <c r="JAB15" s="64"/>
      <c r="JAG15" s="215"/>
      <c r="JAH15" s="64"/>
      <c r="JAI15" s="64"/>
      <c r="JAR15" s="64"/>
      <c r="JAW15" s="215"/>
      <c r="JAX15" s="64"/>
      <c r="JAY15" s="64"/>
      <c r="JBH15" s="64"/>
      <c r="JBM15" s="215"/>
      <c r="JBN15" s="64"/>
      <c r="JBO15" s="64"/>
      <c r="JBX15" s="64"/>
      <c r="JCC15" s="215"/>
      <c r="JCD15" s="64"/>
      <c r="JCE15" s="64"/>
      <c r="JCN15" s="64"/>
      <c r="JCS15" s="215"/>
      <c r="JCT15" s="64"/>
      <c r="JCU15" s="64"/>
      <c r="JDD15" s="64"/>
      <c r="JDI15" s="215"/>
      <c r="JDJ15" s="64"/>
      <c r="JDK15" s="64"/>
      <c r="JDT15" s="64"/>
      <c r="JDY15" s="215"/>
      <c r="JDZ15" s="64"/>
      <c r="JEA15" s="64"/>
      <c r="JEJ15" s="64"/>
      <c r="JEO15" s="215"/>
      <c r="JEP15" s="64"/>
      <c r="JEQ15" s="64"/>
      <c r="JEZ15" s="64"/>
      <c r="JFE15" s="215"/>
      <c r="JFF15" s="64"/>
      <c r="JFG15" s="64"/>
      <c r="JFP15" s="64"/>
      <c r="JFU15" s="215"/>
      <c r="JFV15" s="64"/>
      <c r="JFW15" s="64"/>
      <c r="JGF15" s="64"/>
      <c r="JGK15" s="215"/>
      <c r="JGL15" s="64"/>
      <c r="JGM15" s="64"/>
      <c r="JGV15" s="64"/>
      <c r="JHA15" s="215"/>
      <c r="JHB15" s="64"/>
      <c r="JHC15" s="64"/>
      <c r="JHL15" s="64"/>
      <c r="JHQ15" s="215"/>
      <c r="JHR15" s="64"/>
      <c r="JHS15" s="64"/>
      <c r="JIB15" s="64"/>
      <c r="JIG15" s="215"/>
      <c r="JIH15" s="64"/>
      <c r="JII15" s="64"/>
      <c r="JIR15" s="64"/>
      <c r="JIW15" s="215"/>
      <c r="JIX15" s="64"/>
      <c r="JIY15" s="64"/>
      <c r="JJH15" s="64"/>
      <c r="JJM15" s="215"/>
      <c r="JJN15" s="64"/>
      <c r="JJO15" s="64"/>
      <c r="JJX15" s="64"/>
      <c r="JKC15" s="215"/>
      <c r="JKD15" s="64"/>
      <c r="JKE15" s="64"/>
      <c r="JKN15" s="64"/>
      <c r="JKS15" s="215"/>
      <c r="JKT15" s="64"/>
      <c r="JKU15" s="64"/>
      <c r="JLD15" s="64"/>
      <c r="JLI15" s="215"/>
      <c r="JLJ15" s="64"/>
      <c r="JLK15" s="64"/>
      <c r="JLT15" s="64"/>
      <c r="JLY15" s="215"/>
      <c r="JLZ15" s="64"/>
      <c r="JMA15" s="64"/>
      <c r="JMJ15" s="64"/>
      <c r="JMO15" s="215"/>
      <c r="JMP15" s="64"/>
      <c r="JMQ15" s="64"/>
      <c r="JMZ15" s="64"/>
      <c r="JNE15" s="215"/>
      <c r="JNF15" s="64"/>
      <c r="JNG15" s="64"/>
      <c r="JNP15" s="64"/>
      <c r="JNU15" s="215"/>
      <c r="JNV15" s="64"/>
      <c r="JNW15" s="64"/>
      <c r="JOF15" s="64"/>
      <c r="JOK15" s="215"/>
      <c r="JOL15" s="64"/>
      <c r="JOM15" s="64"/>
      <c r="JOV15" s="64"/>
      <c r="JPA15" s="215"/>
      <c r="JPB15" s="64"/>
      <c r="JPC15" s="64"/>
      <c r="JPL15" s="64"/>
      <c r="JPQ15" s="215"/>
      <c r="JPR15" s="64"/>
      <c r="JPS15" s="64"/>
      <c r="JQB15" s="64"/>
      <c r="JQG15" s="215"/>
      <c r="JQH15" s="64"/>
      <c r="JQI15" s="64"/>
      <c r="JQR15" s="64"/>
      <c r="JQW15" s="215"/>
      <c r="JQX15" s="64"/>
      <c r="JQY15" s="64"/>
      <c r="JRH15" s="64"/>
      <c r="JRM15" s="215"/>
      <c r="JRN15" s="64"/>
      <c r="JRO15" s="64"/>
      <c r="JRX15" s="64"/>
      <c r="JSC15" s="215"/>
      <c r="JSD15" s="64"/>
      <c r="JSE15" s="64"/>
      <c r="JSN15" s="64"/>
      <c r="JSS15" s="215"/>
      <c r="JST15" s="64"/>
      <c r="JSU15" s="64"/>
      <c r="JTD15" s="64"/>
      <c r="JTI15" s="215"/>
      <c r="JTJ15" s="64"/>
      <c r="JTK15" s="64"/>
      <c r="JTT15" s="64"/>
      <c r="JTY15" s="215"/>
      <c r="JTZ15" s="64"/>
      <c r="JUA15" s="64"/>
      <c r="JUJ15" s="64"/>
      <c r="JUO15" s="215"/>
      <c r="JUP15" s="64"/>
      <c r="JUQ15" s="64"/>
      <c r="JUZ15" s="64"/>
      <c r="JVE15" s="215"/>
      <c r="JVF15" s="64"/>
      <c r="JVG15" s="64"/>
      <c r="JVP15" s="64"/>
      <c r="JVU15" s="215"/>
      <c r="JVV15" s="64"/>
      <c r="JVW15" s="64"/>
      <c r="JWF15" s="64"/>
      <c r="JWK15" s="215"/>
      <c r="JWL15" s="64"/>
      <c r="JWM15" s="64"/>
      <c r="JWV15" s="64"/>
      <c r="JXA15" s="215"/>
      <c r="JXB15" s="64"/>
      <c r="JXC15" s="64"/>
      <c r="JXL15" s="64"/>
      <c r="JXQ15" s="215"/>
      <c r="JXR15" s="64"/>
      <c r="JXS15" s="64"/>
      <c r="JYB15" s="64"/>
      <c r="JYG15" s="215"/>
      <c r="JYH15" s="64"/>
      <c r="JYI15" s="64"/>
      <c r="JYR15" s="64"/>
      <c r="JYW15" s="215"/>
      <c r="JYX15" s="64"/>
      <c r="JYY15" s="64"/>
      <c r="JZH15" s="64"/>
      <c r="JZM15" s="215"/>
      <c r="JZN15" s="64"/>
      <c r="JZO15" s="64"/>
      <c r="JZX15" s="64"/>
      <c r="KAC15" s="215"/>
      <c r="KAD15" s="64"/>
      <c r="KAE15" s="64"/>
      <c r="KAN15" s="64"/>
      <c r="KAS15" s="215"/>
      <c r="KAT15" s="64"/>
      <c r="KAU15" s="64"/>
      <c r="KBD15" s="64"/>
      <c r="KBI15" s="215"/>
      <c r="KBJ15" s="64"/>
      <c r="KBK15" s="64"/>
      <c r="KBT15" s="64"/>
      <c r="KBY15" s="215"/>
      <c r="KBZ15" s="64"/>
      <c r="KCA15" s="64"/>
      <c r="KCJ15" s="64"/>
      <c r="KCO15" s="215"/>
      <c r="KCP15" s="64"/>
      <c r="KCQ15" s="64"/>
      <c r="KCZ15" s="64"/>
      <c r="KDE15" s="215"/>
      <c r="KDF15" s="64"/>
      <c r="KDG15" s="64"/>
      <c r="KDP15" s="64"/>
      <c r="KDU15" s="215"/>
      <c r="KDV15" s="64"/>
      <c r="KDW15" s="64"/>
      <c r="KEF15" s="64"/>
      <c r="KEK15" s="215"/>
      <c r="KEL15" s="64"/>
      <c r="KEM15" s="64"/>
      <c r="KEV15" s="64"/>
      <c r="KFA15" s="215"/>
      <c r="KFB15" s="64"/>
      <c r="KFC15" s="64"/>
      <c r="KFL15" s="64"/>
      <c r="KFQ15" s="215"/>
      <c r="KFR15" s="64"/>
      <c r="KFS15" s="64"/>
      <c r="KGB15" s="64"/>
      <c r="KGG15" s="215"/>
      <c r="KGH15" s="64"/>
      <c r="KGI15" s="64"/>
      <c r="KGR15" s="64"/>
      <c r="KGW15" s="215"/>
      <c r="KGX15" s="64"/>
      <c r="KGY15" s="64"/>
      <c r="KHH15" s="64"/>
      <c r="KHM15" s="215"/>
      <c r="KHN15" s="64"/>
      <c r="KHO15" s="64"/>
      <c r="KHX15" s="64"/>
      <c r="KIC15" s="215"/>
      <c r="KID15" s="64"/>
      <c r="KIE15" s="64"/>
      <c r="KIN15" s="64"/>
      <c r="KIS15" s="215"/>
      <c r="KIT15" s="64"/>
      <c r="KIU15" s="64"/>
      <c r="KJD15" s="64"/>
      <c r="KJI15" s="215"/>
      <c r="KJJ15" s="64"/>
      <c r="KJK15" s="64"/>
      <c r="KJT15" s="64"/>
      <c r="KJY15" s="215"/>
      <c r="KJZ15" s="64"/>
      <c r="KKA15" s="64"/>
      <c r="KKJ15" s="64"/>
      <c r="KKO15" s="215"/>
      <c r="KKP15" s="64"/>
      <c r="KKQ15" s="64"/>
      <c r="KKZ15" s="64"/>
      <c r="KLE15" s="215"/>
      <c r="KLF15" s="64"/>
      <c r="KLG15" s="64"/>
      <c r="KLP15" s="64"/>
      <c r="KLU15" s="215"/>
      <c r="KLV15" s="64"/>
      <c r="KLW15" s="64"/>
      <c r="KMF15" s="64"/>
      <c r="KMK15" s="215"/>
      <c r="KML15" s="64"/>
      <c r="KMM15" s="64"/>
      <c r="KMV15" s="64"/>
      <c r="KNA15" s="215"/>
      <c r="KNB15" s="64"/>
      <c r="KNC15" s="64"/>
      <c r="KNL15" s="64"/>
      <c r="KNQ15" s="215"/>
      <c r="KNR15" s="64"/>
      <c r="KNS15" s="64"/>
      <c r="KOB15" s="64"/>
      <c r="KOG15" s="215"/>
      <c r="KOH15" s="64"/>
      <c r="KOI15" s="64"/>
      <c r="KOR15" s="64"/>
      <c r="KOW15" s="215"/>
      <c r="KOX15" s="64"/>
      <c r="KOY15" s="64"/>
      <c r="KPH15" s="64"/>
      <c r="KPM15" s="215"/>
      <c r="KPN15" s="64"/>
      <c r="KPO15" s="64"/>
      <c r="KPX15" s="64"/>
      <c r="KQC15" s="215"/>
      <c r="KQD15" s="64"/>
      <c r="KQE15" s="64"/>
      <c r="KQN15" s="64"/>
      <c r="KQS15" s="215"/>
      <c r="KQT15" s="64"/>
      <c r="KQU15" s="64"/>
      <c r="KRD15" s="64"/>
      <c r="KRI15" s="215"/>
      <c r="KRJ15" s="64"/>
      <c r="KRK15" s="64"/>
      <c r="KRT15" s="64"/>
      <c r="KRY15" s="215"/>
      <c r="KRZ15" s="64"/>
      <c r="KSA15" s="64"/>
      <c r="KSJ15" s="64"/>
      <c r="KSO15" s="215"/>
      <c r="KSP15" s="64"/>
      <c r="KSQ15" s="64"/>
      <c r="KSZ15" s="64"/>
      <c r="KTE15" s="215"/>
      <c r="KTF15" s="64"/>
      <c r="KTG15" s="64"/>
      <c r="KTP15" s="64"/>
      <c r="KTU15" s="215"/>
      <c r="KTV15" s="64"/>
      <c r="KTW15" s="64"/>
      <c r="KUF15" s="64"/>
      <c r="KUK15" s="215"/>
      <c r="KUL15" s="64"/>
      <c r="KUM15" s="64"/>
      <c r="KUV15" s="64"/>
      <c r="KVA15" s="215"/>
      <c r="KVB15" s="64"/>
      <c r="KVC15" s="64"/>
      <c r="KVL15" s="64"/>
      <c r="KVQ15" s="215"/>
      <c r="KVR15" s="64"/>
      <c r="KVS15" s="64"/>
      <c r="KWB15" s="64"/>
      <c r="KWG15" s="215"/>
      <c r="KWH15" s="64"/>
      <c r="KWI15" s="64"/>
      <c r="KWR15" s="64"/>
      <c r="KWW15" s="215"/>
      <c r="KWX15" s="64"/>
      <c r="KWY15" s="64"/>
      <c r="KXH15" s="64"/>
      <c r="KXM15" s="215"/>
      <c r="KXN15" s="64"/>
      <c r="KXO15" s="64"/>
      <c r="KXX15" s="64"/>
      <c r="KYC15" s="215"/>
      <c r="KYD15" s="64"/>
      <c r="KYE15" s="64"/>
      <c r="KYN15" s="64"/>
      <c r="KYS15" s="215"/>
      <c r="KYT15" s="64"/>
      <c r="KYU15" s="64"/>
      <c r="KZD15" s="64"/>
      <c r="KZI15" s="215"/>
      <c r="KZJ15" s="64"/>
      <c r="KZK15" s="64"/>
      <c r="KZT15" s="64"/>
      <c r="KZY15" s="215"/>
      <c r="KZZ15" s="64"/>
      <c r="LAA15" s="64"/>
      <c r="LAJ15" s="64"/>
      <c r="LAO15" s="215"/>
      <c r="LAP15" s="64"/>
      <c r="LAQ15" s="64"/>
      <c r="LAZ15" s="64"/>
      <c r="LBE15" s="215"/>
      <c r="LBF15" s="64"/>
      <c r="LBG15" s="64"/>
      <c r="LBP15" s="64"/>
      <c r="LBU15" s="215"/>
      <c r="LBV15" s="64"/>
      <c r="LBW15" s="64"/>
      <c r="LCF15" s="64"/>
      <c r="LCK15" s="215"/>
      <c r="LCL15" s="64"/>
      <c r="LCM15" s="64"/>
      <c r="LCV15" s="64"/>
      <c r="LDA15" s="215"/>
      <c r="LDB15" s="64"/>
      <c r="LDC15" s="64"/>
      <c r="LDL15" s="64"/>
      <c r="LDQ15" s="215"/>
      <c r="LDR15" s="64"/>
      <c r="LDS15" s="64"/>
      <c r="LEB15" s="64"/>
      <c r="LEG15" s="215"/>
      <c r="LEH15" s="64"/>
      <c r="LEI15" s="64"/>
      <c r="LER15" s="64"/>
      <c r="LEW15" s="215"/>
      <c r="LEX15" s="64"/>
      <c r="LEY15" s="64"/>
      <c r="LFH15" s="64"/>
      <c r="LFM15" s="215"/>
      <c r="LFN15" s="64"/>
      <c r="LFO15" s="64"/>
      <c r="LFX15" s="64"/>
      <c r="LGC15" s="215"/>
      <c r="LGD15" s="64"/>
      <c r="LGE15" s="64"/>
      <c r="LGN15" s="64"/>
      <c r="LGS15" s="215"/>
      <c r="LGT15" s="64"/>
      <c r="LGU15" s="64"/>
      <c r="LHD15" s="64"/>
      <c r="LHI15" s="215"/>
      <c r="LHJ15" s="64"/>
      <c r="LHK15" s="64"/>
      <c r="LHT15" s="64"/>
      <c r="LHY15" s="215"/>
      <c r="LHZ15" s="64"/>
      <c r="LIA15" s="64"/>
      <c r="LIJ15" s="64"/>
      <c r="LIO15" s="215"/>
      <c r="LIP15" s="64"/>
      <c r="LIQ15" s="64"/>
      <c r="LIZ15" s="64"/>
      <c r="LJE15" s="215"/>
      <c r="LJF15" s="64"/>
      <c r="LJG15" s="64"/>
      <c r="LJP15" s="64"/>
      <c r="LJU15" s="215"/>
      <c r="LJV15" s="64"/>
      <c r="LJW15" s="64"/>
      <c r="LKF15" s="64"/>
      <c r="LKK15" s="215"/>
      <c r="LKL15" s="64"/>
      <c r="LKM15" s="64"/>
      <c r="LKV15" s="64"/>
      <c r="LLA15" s="215"/>
      <c r="LLB15" s="64"/>
      <c r="LLC15" s="64"/>
      <c r="LLL15" s="64"/>
      <c r="LLQ15" s="215"/>
      <c r="LLR15" s="64"/>
      <c r="LLS15" s="64"/>
      <c r="LMB15" s="64"/>
      <c r="LMG15" s="215"/>
      <c r="LMH15" s="64"/>
      <c r="LMI15" s="64"/>
      <c r="LMR15" s="64"/>
      <c r="LMW15" s="215"/>
      <c r="LMX15" s="64"/>
      <c r="LMY15" s="64"/>
      <c r="LNH15" s="64"/>
      <c r="LNM15" s="215"/>
      <c r="LNN15" s="64"/>
      <c r="LNO15" s="64"/>
      <c r="LNX15" s="64"/>
      <c r="LOC15" s="215"/>
      <c r="LOD15" s="64"/>
      <c r="LOE15" s="64"/>
      <c r="LON15" s="64"/>
      <c r="LOS15" s="215"/>
      <c r="LOT15" s="64"/>
      <c r="LOU15" s="64"/>
      <c r="LPD15" s="64"/>
      <c r="LPI15" s="215"/>
      <c r="LPJ15" s="64"/>
      <c r="LPK15" s="64"/>
      <c r="LPT15" s="64"/>
      <c r="LPY15" s="215"/>
      <c r="LPZ15" s="64"/>
      <c r="LQA15" s="64"/>
      <c r="LQJ15" s="64"/>
      <c r="LQO15" s="215"/>
      <c r="LQP15" s="64"/>
      <c r="LQQ15" s="64"/>
      <c r="LQZ15" s="64"/>
      <c r="LRE15" s="215"/>
      <c r="LRF15" s="64"/>
      <c r="LRG15" s="64"/>
      <c r="LRP15" s="64"/>
      <c r="LRU15" s="215"/>
      <c r="LRV15" s="64"/>
      <c r="LRW15" s="64"/>
      <c r="LSF15" s="64"/>
      <c r="LSK15" s="215"/>
      <c r="LSL15" s="64"/>
      <c r="LSM15" s="64"/>
      <c r="LSV15" s="64"/>
      <c r="LTA15" s="215"/>
      <c r="LTB15" s="64"/>
      <c r="LTC15" s="64"/>
      <c r="LTL15" s="64"/>
      <c r="LTQ15" s="215"/>
      <c r="LTR15" s="64"/>
      <c r="LTS15" s="64"/>
      <c r="LUB15" s="64"/>
      <c r="LUG15" s="215"/>
      <c r="LUH15" s="64"/>
      <c r="LUI15" s="64"/>
      <c r="LUR15" s="64"/>
      <c r="LUW15" s="215"/>
      <c r="LUX15" s="64"/>
      <c r="LUY15" s="64"/>
      <c r="LVH15" s="64"/>
      <c r="LVM15" s="215"/>
      <c r="LVN15" s="64"/>
      <c r="LVO15" s="64"/>
      <c r="LVX15" s="64"/>
      <c r="LWC15" s="215"/>
      <c r="LWD15" s="64"/>
      <c r="LWE15" s="64"/>
      <c r="LWN15" s="64"/>
      <c r="LWS15" s="215"/>
      <c r="LWT15" s="64"/>
      <c r="LWU15" s="64"/>
      <c r="LXD15" s="64"/>
      <c r="LXI15" s="215"/>
      <c r="LXJ15" s="64"/>
      <c r="LXK15" s="64"/>
      <c r="LXT15" s="64"/>
      <c r="LXY15" s="215"/>
      <c r="LXZ15" s="64"/>
      <c r="LYA15" s="64"/>
      <c r="LYJ15" s="64"/>
      <c r="LYO15" s="215"/>
      <c r="LYP15" s="64"/>
      <c r="LYQ15" s="64"/>
      <c r="LYZ15" s="64"/>
      <c r="LZE15" s="215"/>
      <c r="LZF15" s="64"/>
      <c r="LZG15" s="64"/>
      <c r="LZP15" s="64"/>
      <c r="LZU15" s="215"/>
      <c r="LZV15" s="64"/>
      <c r="LZW15" s="64"/>
      <c r="MAF15" s="64"/>
      <c r="MAK15" s="215"/>
      <c r="MAL15" s="64"/>
      <c r="MAM15" s="64"/>
      <c r="MAV15" s="64"/>
      <c r="MBA15" s="215"/>
      <c r="MBB15" s="64"/>
      <c r="MBC15" s="64"/>
      <c r="MBL15" s="64"/>
      <c r="MBQ15" s="215"/>
      <c r="MBR15" s="64"/>
      <c r="MBS15" s="64"/>
      <c r="MCB15" s="64"/>
      <c r="MCG15" s="215"/>
      <c r="MCH15" s="64"/>
      <c r="MCI15" s="64"/>
      <c r="MCR15" s="64"/>
      <c r="MCW15" s="215"/>
      <c r="MCX15" s="64"/>
      <c r="MCY15" s="64"/>
      <c r="MDH15" s="64"/>
      <c r="MDM15" s="215"/>
      <c r="MDN15" s="64"/>
      <c r="MDO15" s="64"/>
      <c r="MDX15" s="64"/>
      <c r="MEC15" s="215"/>
      <c r="MED15" s="64"/>
      <c r="MEE15" s="64"/>
      <c r="MEN15" s="64"/>
      <c r="MES15" s="215"/>
      <c r="MET15" s="64"/>
      <c r="MEU15" s="64"/>
      <c r="MFD15" s="64"/>
      <c r="MFI15" s="215"/>
      <c r="MFJ15" s="64"/>
      <c r="MFK15" s="64"/>
      <c r="MFT15" s="64"/>
      <c r="MFY15" s="215"/>
      <c r="MFZ15" s="64"/>
      <c r="MGA15" s="64"/>
      <c r="MGJ15" s="64"/>
      <c r="MGO15" s="215"/>
      <c r="MGP15" s="64"/>
      <c r="MGQ15" s="64"/>
      <c r="MGZ15" s="64"/>
      <c r="MHE15" s="215"/>
      <c r="MHF15" s="64"/>
      <c r="MHG15" s="64"/>
      <c r="MHP15" s="64"/>
      <c r="MHU15" s="215"/>
      <c r="MHV15" s="64"/>
      <c r="MHW15" s="64"/>
      <c r="MIF15" s="64"/>
      <c r="MIK15" s="215"/>
      <c r="MIL15" s="64"/>
      <c r="MIM15" s="64"/>
      <c r="MIV15" s="64"/>
      <c r="MJA15" s="215"/>
      <c r="MJB15" s="64"/>
      <c r="MJC15" s="64"/>
      <c r="MJL15" s="64"/>
      <c r="MJQ15" s="215"/>
      <c r="MJR15" s="64"/>
      <c r="MJS15" s="64"/>
      <c r="MKB15" s="64"/>
      <c r="MKG15" s="215"/>
      <c r="MKH15" s="64"/>
      <c r="MKI15" s="64"/>
      <c r="MKR15" s="64"/>
      <c r="MKW15" s="215"/>
      <c r="MKX15" s="64"/>
      <c r="MKY15" s="64"/>
      <c r="MLH15" s="64"/>
      <c r="MLM15" s="215"/>
      <c r="MLN15" s="64"/>
      <c r="MLO15" s="64"/>
      <c r="MLX15" s="64"/>
      <c r="MMC15" s="215"/>
      <c r="MMD15" s="64"/>
      <c r="MME15" s="64"/>
      <c r="MMN15" s="64"/>
      <c r="MMS15" s="215"/>
      <c r="MMT15" s="64"/>
      <c r="MMU15" s="64"/>
      <c r="MND15" s="64"/>
      <c r="MNI15" s="215"/>
      <c r="MNJ15" s="64"/>
      <c r="MNK15" s="64"/>
      <c r="MNT15" s="64"/>
      <c r="MNY15" s="215"/>
      <c r="MNZ15" s="64"/>
      <c r="MOA15" s="64"/>
      <c r="MOJ15" s="64"/>
      <c r="MOO15" s="215"/>
      <c r="MOP15" s="64"/>
      <c r="MOQ15" s="64"/>
      <c r="MOZ15" s="64"/>
      <c r="MPE15" s="215"/>
      <c r="MPF15" s="64"/>
      <c r="MPG15" s="64"/>
      <c r="MPP15" s="64"/>
      <c r="MPU15" s="215"/>
      <c r="MPV15" s="64"/>
      <c r="MPW15" s="64"/>
      <c r="MQF15" s="64"/>
      <c r="MQK15" s="215"/>
      <c r="MQL15" s="64"/>
      <c r="MQM15" s="64"/>
      <c r="MQV15" s="64"/>
      <c r="MRA15" s="215"/>
      <c r="MRB15" s="64"/>
      <c r="MRC15" s="64"/>
      <c r="MRL15" s="64"/>
      <c r="MRQ15" s="215"/>
      <c r="MRR15" s="64"/>
      <c r="MRS15" s="64"/>
      <c r="MSB15" s="64"/>
      <c r="MSG15" s="215"/>
      <c r="MSH15" s="64"/>
      <c r="MSI15" s="64"/>
      <c r="MSR15" s="64"/>
      <c r="MSW15" s="215"/>
      <c r="MSX15" s="64"/>
      <c r="MSY15" s="64"/>
      <c r="MTH15" s="64"/>
      <c r="MTM15" s="215"/>
      <c r="MTN15" s="64"/>
      <c r="MTO15" s="64"/>
      <c r="MTX15" s="64"/>
      <c r="MUC15" s="215"/>
      <c r="MUD15" s="64"/>
      <c r="MUE15" s="64"/>
      <c r="MUN15" s="64"/>
      <c r="MUS15" s="215"/>
      <c r="MUT15" s="64"/>
      <c r="MUU15" s="64"/>
      <c r="MVD15" s="64"/>
      <c r="MVI15" s="215"/>
      <c r="MVJ15" s="64"/>
      <c r="MVK15" s="64"/>
      <c r="MVT15" s="64"/>
      <c r="MVY15" s="215"/>
      <c r="MVZ15" s="64"/>
      <c r="MWA15" s="64"/>
      <c r="MWJ15" s="64"/>
      <c r="MWO15" s="215"/>
      <c r="MWP15" s="64"/>
      <c r="MWQ15" s="64"/>
      <c r="MWZ15" s="64"/>
      <c r="MXE15" s="215"/>
      <c r="MXF15" s="64"/>
      <c r="MXG15" s="64"/>
      <c r="MXP15" s="64"/>
      <c r="MXU15" s="215"/>
      <c r="MXV15" s="64"/>
      <c r="MXW15" s="64"/>
      <c r="MYF15" s="64"/>
      <c r="MYK15" s="215"/>
      <c r="MYL15" s="64"/>
      <c r="MYM15" s="64"/>
      <c r="MYV15" s="64"/>
      <c r="MZA15" s="215"/>
      <c r="MZB15" s="64"/>
      <c r="MZC15" s="64"/>
      <c r="MZL15" s="64"/>
      <c r="MZQ15" s="215"/>
      <c r="MZR15" s="64"/>
      <c r="MZS15" s="64"/>
      <c r="NAB15" s="64"/>
      <c r="NAG15" s="215"/>
      <c r="NAH15" s="64"/>
      <c r="NAI15" s="64"/>
      <c r="NAR15" s="64"/>
      <c r="NAW15" s="215"/>
      <c r="NAX15" s="64"/>
      <c r="NAY15" s="64"/>
      <c r="NBH15" s="64"/>
      <c r="NBM15" s="215"/>
      <c r="NBN15" s="64"/>
      <c r="NBO15" s="64"/>
      <c r="NBX15" s="64"/>
      <c r="NCC15" s="215"/>
      <c r="NCD15" s="64"/>
      <c r="NCE15" s="64"/>
      <c r="NCN15" s="64"/>
      <c r="NCS15" s="215"/>
      <c r="NCT15" s="64"/>
      <c r="NCU15" s="64"/>
      <c r="NDD15" s="64"/>
      <c r="NDI15" s="215"/>
      <c r="NDJ15" s="64"/>
      <c r="NDK15" s="64"/>
      <c r="NDT15" s="64"/>
      <c r="NDY15" s="215"/>
      <c r="NDZ15" s="64"/>
      <c r="NEA15" s="64"/>
      <c r="NEJ15" s="64"/>
      <c r="NEO15" s="215"/>
      <c r="NEP15" s="64"/>
      <c r="NEQ15" s="64"/>
      <c r="NEZ15" s="64"/>
      <c r="NFE15" s="215"/>
      <c r="NFF15" s="64"/>
      <c r="NFG15" s="64"/>
      <c r="NFP15" s="64"/>
      <c r="NFU15" s="215"/>
      <c r="NFV15" s="64"/>
      <c r="NFW15" s="64"/>
      <c r="NGF15" s="64"/>
      <c r="NGK15" s="215"/>
      <c r="NGL15" s="64"/>
      <c r="NGM15" s="64"/>
      <c r="NGV15" s="64"/>
      <c r="NHA15" s="215"/>
      <c r="NHB15" s="64"/>
      <c r="NHC15" s="64"/>
      <c r="NHL15" s="64"/>
      <c r="NHQ15" s="215"/>
      <c r="NHR15" s="64"/>
      <c r="NHS15" s="64"/>
      <c r="NIB15" s="64"/>
      <c r="NIG15" s="215"/>
      <c r="NIH15" s="64"/>
      <c r="NII15" s="64"/>
      <c r="NIR15" s="64"/>
      <c r="NIW15" s="215"/>
      <c r="NIX15" s="64"/>
      <c r="NIY15" s="64"/>
      <c r="NJH15" s="64"/>
      <c r="NJM15" s="215"/>
      <c r="NJN15" s="64"/>
      <c r="NJO15" s="64"/>
      <c r="NJX15" s="64"/>
      <c r="NKC15" s="215"/>
      <c r="NKD15" s="64"/>
      <c r="NKE15" s="64"/>
      <c r="NKN15" s="64"/>
      <c r="NKS15" s="215"/>
      <c r="NKT15" s="64"/>
      <c r="NKU15" s="64"/>
      <c r="NLD15" s="64"/>
      <c r="NLI15" s="215"/>
      <c r="NLJ15" s="64"/>
      <c r="NLK15" s="64"/>
      <c r="NLT15" s="64"/>
      <c r="NLY15" s="215"/>
      <c r="NLZ15" s="64"/>
      <c r="NMA15" s="64"/>
      <c r="NMJ15" s="64"/>
      <c r="NMO15" s="215"/>
      <c r="NMP15" s="64"/>
      <c r="NMQ15" s="64"/>
      <c r="NMZ15" s="64"/>
      <c r="NNE15" s="215"/>
      <c r="NNF15" s="64"/>
      <c r="NNG15" s="64"/>
      <c r="NNP15" s="64"/>
      <c r="NNU15" s="215"/>
      <c r="NNV15" s="64"/>
      <c r="NNW15" s="64"/>
      <c r="NOF15" s="64"/>
      <c r="NOK15" s="215"/>
      <c r="NOL15" s="64"/>
      <c r="NOM15" s="64"/>
      <c r="NOV15" s="64"/>
      <c r="NPA15" s="215"/>
      <c r="NPB15" s="64"/>
      <c r="NPC15" s="64"/>
      <c r="NPL15" s="64"/>
      <c r="NPQ15" s="215"/>
      <c r="NPR15" s="64"/>
      <c r="NPS15" s="64"/>
      <c r="NQB15" s="64"/>
      <c r="NQG15" s="215"/>
      <c r="NQH15" s="64"/>
      <c r="NQI15" s="64"/>
      <c r="NQR15" s="64"/>
      <c r="NQW15" s="215"/>
      <c r="NQX15" s="64"/>
      <c r="NQY15" s="64"/>
      <c r="NRH15" s="64"/>
      <c r="NRM15" s="215"/>
      <c r="NRN15" s="64"/>
      <c r="NRO15" s="64"/>
      <c r="NRX15" s="64"/>
      <c r="NSC15" s="215"/>
      <c r="NSD15" s="64"/>
      <c r="NSE15" s="64"/>
      <c r="NSN15" s="64"/>
      <c r="NSS15" s="215"/>
      <c r="NST15" s="64"/>
      <c r="NSU15" s="64"/>
      <c r="NTD15" s="64"/>
      <c r="NTI15" s="215"/>
      <c r="NTJ15" s="64"/>
      <c r="NTK15" s="64"/>
      <c r="NTT15" s="64"/>
      <c r="NTY15" s="215"/>
      <c r="NTZ15" s="64"/>
      <c r="NUA15" s="64"/>
      <c r="NUJ15" s="64"/>
      <c r="NUO15" s="215"/>
      <c r="NUP15" s="64"/>
      <c r="NUQ15" s="64"/>
      <c r="NUZ15" s="64"/>
      <c r="NVE15" s="215"/>
      <c r="NVF15" s="64"/>
      <c r="NVG15" s="64"/>
      <c r="NVP15" s="64"/>
      <c r="NVU15" s="215"/>
      <c r="NVV15" s="64"/>
      <c r="NVW15" s="64"/>
      <c r="NWF15" s="64"/>
      <c r="NWK15" s="215"/>
      <c r="NWL15" s="64"/>
      <c r="NWM15" s="64"/>
      <c r="NWV15" s="64"/>
      <c r="NXA15" s="215"/>
      <c r="NXB15" s="64"/>
      <c r="NXC15" s="64"/>
      <c r="NXL15" s="64"/>
      <c r="NXQ15" s="215"/>
      <c r="NXR15" s="64"/>
      <c r="NXS15" s="64"/>
      <c r="NYB15" s="64"/>
      <c r="NYG15" s="215"/>
      <c r="NYH15" s="64"/>
      <c r="NYI15" s="64"/>
      <c r="NYR15" s="64"/>
      <c r="NYW15" s="215"/>
      <c r="NYX15" s="64"/>
      <c r="NYY15" s="64"/>
      <c r="NZH15" s="64"/>
      <c r="NZM15" s="215"/>
      <c r="NZN15" s="64"/>
      <c r="NZO15" s="64"/>
      <c r="NZX15" s="64"/>
      <c r="OAC15" s="215"/>
      <c r="OAD15" s="64"/>
      <c r="OAE15" s="64"/>
      <c r="OAN15" s="64"/>
      <c r="OAS15" s="215"/>
      <c r="OAT15" s="64"/>
      <c r="OAU15" s="64"/>
      <c r="OBD15" s="64"/>
      <c r="OBI15" s="215"/>
      <c r="OBJ15" s="64"/>
      <c r="OBK15" s="64"/>
      <c r="OBT15" s="64"/>
      <c r="OBY15" s="215"/>
      <c r="OBZ15" s="64"/>
      <c r="OCA15" s="64"/>
      <c r="OCJ15" s="64"/>
      <c r="OCO15" s="215"/>
      <c r="OCP15" s="64"/>
      <c r="OCQ15" s="64"/>
      <c r="OCZ15" s="64"/>
      <c r="ODE15" s="215"/>
      <c r="ODF15" s="64"/>
      <c r="ODG15" s="64"/>
      <c r="ODP15" s="64"/>
      <c r="ODU15" s="215"/>
      <c r="ODV15" s="64"/>
      <c r="ODW15" s="64"/>
      <c r="OEF15" s="64"/>
      <c r="OEK15" s="215"/>
      <c r="OEL15" s="64"/>
      <c r="OEM15" s="64"/>
      <c r="OEV15" s="64"/>
      <c r="OFA15" s="215"/>
      <c r="OFB15" s="64"/>
      <c r="OFC15" s="64"/>
      <c r="OFL15" s="64"/>
      <c r="OFQ15" s="215"/>
      <c r="OFR15" s="64"/>
      <c r="OFS15" s="64"/>
      <c r="OGB15" s="64"/>
      <c r="OGG15" s="215"/>
      <c r="OGH15" s="64"/>
      <c r="OGI15" s="64"/>
      <c r="OGR15" s="64"/>
      <c r="OGW15" s="215"/>
      <c r="OGX15" s="64"/>
      <c r="OGY15" s="64"/>
      <c r="OHH15" s="64"/>
      <c r="OHM15" s="215"/>
      <c r="OHN15" s="64"/>
      <c r="OHO15" s="64"/>
      <c r="OHX15" s="64"/>
      <c r="OIC15" s="215"/>
      <c r="OID15" s="64"/>
      <c r="OIE15" s="64"/>
      <c r="OIN15" s="64"/>
      <c r="OIS15" s="215"/>
      <c r="OIT15" s="64"/>
      <c r="OIU15" s="64"/>
      <c r="OJD15" s="64"/>
      <c r="OJI15" s="215"/>
      <c r="OJJ15" s="64"/>
      <c r="OJK15" s="64"/>
      <c r="OJT15" s="64"/>
      <c r="OJY15" s="215"/>
      <c r="OJZ15" s="64"/>
      <c r="OKA15" s="64"/>
      <c r="OKJ15" s="64"/>
      <c r="OKO15" s="215"/>
      <c r="OKP15" s="64"/>
      <c r="OKQ15" s="64"/>
      <c r="OKZ15" s="64"/>
      <c r="OLE15" s="215"/>
      <c r="OLF15" s="64"/>
      <c r="OLG15" s="64"/>
      <c r="OLP15" s="64"/>
      <c r="OLU15" s="215"/>
      <c r="OLV15" s="64"/>
      <c r="OLW15" s="64"/>
      <c r="OMF15" s="64"/>
      <c r="OMK15" s="215"/>
      <c r="OML15" s="64"/>
      <c r="OMM15" s="64"/>
      <c r="OMV15" s="64"/>
      <c r="ONA15" s="215"/>
      <c r="ONB15" s="64"/>
      <c r="ONC15" s="64"/>
      <c r="ONL15" s="64"/>
      <c r="ONQ15" s="215"/>
      <c r="ONR15" s="64"/>
      <c r="ONS15" s="64"/>
      <c r="OOB15" s="64"/>
      <c r="OOG15" s="215"/>
      <c r="OOH15" s="64"/>
      <c r="OOI15" s="64"/>
      <c r="OOR15" s="64"/>
      <c r="OOW15" s="215"/>
      <c r="OOX15" s="64"/>
      <c r="OOY15" s="64"/>
      <c r="OPH15" s="64"/>
      <c r="OPM15" s="215"/>
      <c r="OPN15" s="64"/>
      <c r="OPO15" s="64"/>
      <c r="OPX15" s="64"/>
      <c r="OQC15" s="215"/>
      <c r="OQD15" s="64"/>
      <c r="OQE15" s="64"/>
      <c r="OQN15" s="64"/>
      <c r="OQS15" s="215"/>
      <c r="OQT15" s="64"/>
      <c r="OQU15" s="64"/>
      <c r="ORD15" s="64"/>
      <c r="ORI15" s="215"/>
      <c r="ORJ15" s="64"/>
      <c r="ORK15" s="64"/>
      <c r="ORT15" s="64"/>
      <c r="ORY15" s="215"/>
      <c r="ORZ15" s="64"/>
      <c r="OSA15" s="64"/>
      <c r="OSJ15" s="64"/>
      <c r="OSO15" s="215"/>
      <c r="OSP15" s="64"/>
      <c r="OSQ15" s="64"/>
      <c r="OSZ15" s="64"/>
      <c r="OTE15" s="215"/>
      <c r="OTF15" s="64"/>
      <c r="OTG15" s="64"/>
      <c r="OTP15" s="64"/>
      <c r="OTU15" s="215"/>
      <c r="OTV15" s="64"/>
      <c r="OTW15" s="64"/>
      <c r="OUF15" s="64"/>
      <c r="OUK15" s="215"/>
      <c r="OUL15" s="64"/>
      <c r="OUM15" s="64"/>
      <c r="OUV15" s="64"/>
      <c r="OVA15" s="215"/>
      <c r="OVB15" s="64"/>
      <c r="OVC15" s="64"/>
      <c r="OVL15" s="64"/>
      <c r="OVQ15" s="215"/>
      <c r="OVR15" s="64"/>
      <c r="OVS15" s="64"/>
      <c r="OWB15" s="64"/>
      <c r="OWG15" s="215"/>
      <c r="OWH15" s="64"/>
      <c r="OWI15" s="64"/>
      <c r="OWR15" s="64"/>
      <c r="OWW15" s="215"/>
      <c r="OWX15" s="64"/>
      <c r="OWY15" s="64"/>
      <c r="OXH15" s="64"/>
      <c r="OXM15" s="215"/>
      <c r="OXN15" s="64"/>
      <c r="OXO15" s="64"/>
      <c r="OXX15" s="64"/>
      <c r="OYC15" s="215"/>
      <c r="OYD15" s="64"/>
      <c r="OYE15" s="64"/>
      <c r="OYN15" s="64"/>
      <c r="OYS15" s="215"/>
      <c r="OYT15" s="64"/>
      <c r="OYU15" s="64"/>
      <c r="OZD15" s="64"/>
      <c r="OZI15" s="215"/>
      <c r="OZJ15" s="64"/>
      <c r="OZK15" s="64"/>
      <c r="OZT15" s="64"/>
      <c r="OZY15" s="215"/>
      <c r="OZZ15" s="64"/>
      <c r="PAA15" s="64"/>
      <c r="PAJ15" s="64"/>
      <c r="PAO15" s="215"/>
      <c r="PAP15" s="64"/>
      <c r="PAQ15" s="64"/>
      <c r="PAZ15" s="64"/>
      <c r="PBE15" s="215"/>
      <c r="PBF15" s="64"/>
      <c r="PBG15" s="64"/>
      <c r="PBP15" s="64"/>
      <c r="PBU15" s="215"/>
      <c r="PBV15" s="64"/>
      <c r="PBW15" s="64"/>
      <c r="PCF15" s="64"/>
      <c r="PCK15" s="215"/>
      <c r="PCL15" s="64"/>
      <c r="PCM15" s="64"/>
      <c r="PCV15" s="64"/>
      <c r="PDA15" s="215"/>
      <c r="PDB15" s="64"/>
      <c r="PDC15" s="64"/>
      <c r="PDL15" s="64"/>
      <c r="PDQ15" s="215"/>
      <c r="PDR15" s="64"/>
      <c r="PDS15" s="64"/>
      <c r="PEB15" s="64"/>
      <c r="PEG15" s="215"/>
      <c r="PEH15" s="64"/>
      <c r="PEI15" s="64"/>
      <c r="PER15" s="64"/>
      <c r="PEW15" s="215"/>
      <c r="PEX15" s="64"/>
      <c r="PEY15" s="64"/>
      <c r="PFH15" s="64"/>
      <c r="PFM15" s="215"/>
      <c r="PFN15" s="64"/>
      <c r="PFO15" s="64"/>
      <c r="PFX15" s="64"/>
      <c r="PGC15" s="215"/>
      <c r="PGD15" s="64"/>
      <c r="PGE15" s="64"/>
      <c r="PGN15" s="64"/>
      <c r="PGS15" s="215"/>
      <c r="PGT15" s="64"/>
      <c r="PGU15" s="64"/>
      <c r="PHD15" s="64"/>
      <c r="PHI15" s="215"/>
      <c r="PHJ15" s="64"/>
      <c r="PHK15" s="64"/>
      <c r="PHT15" s="64"/>
      <c r="PHY15" s="215"/>
      <c r="PHZ15" s="64"/>
      <c r="PIA15" s="64"/>
      <c r="PIJ15" s="64"/>
      <c r="PIO15" s="215"/>
      <c r="PIP15" s="64"/>
      <c r="PIQ15" s="64"/>
      <c r="PIZ15" s="64"/>
      <c r="PJE15" s="215"/>
      <c r="PJF15" s="64"/>
      <c r="PJG15" s="64"/>
      <c r="PJP15" s="64"/>
      <c r="PJU15" s="215"/>
      <c r="PJV15" s="64"/>
      <c r="PJW15" s="64"/>
      <c r="PKF15" s="64"/>
      <c r="PKK15" s="215"/>
      <c r="PKL15" s="64"/>
      <c r="PKM15" s="64"/>
      <c r="PKV15" s="64"/>
      <c r="PLA15" s="215"/>
      <c r="PLB15" s="64"/>
      <c r="PLC15" s="64"/>
      <c r="PLL15" s="64"/>
      <c r="PLQ15" s="215"/>
      <c r="PLR15" s="64"/>
      <c r="PLS15" s="64"/>
      <c r="PMB15" s="64"/>
      <c r="PMG15" s="215"/>
      <c r="PMH15" s="64"/>
      <c r="PMI15" s="64"/>
      <c r="PMR15" s="64"/>
      <c r="PMW15" s="215"/>
      <c r="PMX15" s="64"/>
      <c r="PMY15" s="64"/>
      <c r="PNH15" s="64"/>
      <c r="PNM15" s="215"/>
      <c r="PNN15" s="64"/>
      <c r="PNO15" s="64"/>
      <c r="PNX15" s="64"/>
      <c r="POC15" s="215"/>
      <c r="POD15" s="64"/>
      <c r="POE15" s="64"/>
      <c r="PON15" s="64"/>
      <c r="POS15" s="215"/>
      <c r="POT15" s="64"/>
      <c r="POU15" s="64"/>
      <c r="PPD15" s="64"/>
      <c r="PPI15" s="215"/>
      <c r="PPJ15" s="64"/>
      <c r="PPK15" s="64"/>
      <c r="PPT15" s="64"/>
      <c r="PPY15" s="215"/>
      <c r="PPZ15" s="64"/>
      <c r="PQA15" s="64"/>
      <c r="PQJ15" s="64"/>
      <c r="PQO15" s="215"/>
      <c r="PQP15" s="64"/>
      <c r="PQQ15" s="64"/>
      <c r="PQZ15" s="64"/>
      <c r="PRE15" s="215"/>
      <c r="PRF15" s="64"/>
      <c r="PRG15" s="64"/>
      <c r="PRP15" s="64"/>
      <c r="PRU15" s="215"/>
      <c r="PRV15" s="64"/>
      <c r="PRW15" s="64"/>
      <c r="PSF15" s="64"/>
      <c r="PSK15" s="215"/>
      <c r="PSL15" s="64"/>
      <c r="PSM15" s="64"/>
      <c r="PSV15" s="64"/>
      <c r="PTA15" s="215"/>
      <c r="PTB15" s="64"/>
      <c r="PTC15" s="64"/>
      <c r="PTL15" s="64"/>
      <c r="PTQ15" s="215"/>
      <c r="PTR15" s="64"/>
      <c r="PTS15" s="64"/>
      <c r="PUB15" s="64"/>
      <c r="PUG15" s="215"/>
      <c r="PUH15" s="64"/>
      <c r="PUI15" s="64"/>
      <c r="PUR15" s="64"/>
      <c r="PUW15" s="215"/>
      <c r="PUX15" s="64"/>
      <c r="PUY15" s="64"/>
      <c r="PVH15" s="64"/>
      <c r="PVM15" s="215"/>
      <c r="PVN15" s="64"/>
      <c r="PVO15" s="64"/>
      <c r="PVX15" s="64"/>
      <c r="PWC15" s="215"/>
      <c r="PWD15" s="64"/>
      <c r="PWE15" s="64"/>
      <c r="PWN15" s="64"/>
      <c r="PWS15" s="215"/>
      <c r="PWT15" s="64"/>
      <c r="PWU15" s="64"/>
      <c r="PXD15" s="64"/>
      <c r="PXI15" s="215"/>
      <c r="PXJ15" s="64"/>
      <c r="PXK15" s="64"/>
      <c r="PXT15" s="64"/>
      <c r="PXY15" s="215"/>
      <c r="PXZ15" s="64"/>
      <c r="PYA15" s="64"/>
      <c r="PYJ15" s="64"/>
      <c r="PYO15" s="215"/>
      <c r="PYP15" s="64"/>
      <c r="PYQ15" s="64"/>
      <c r="PYZ15" s="64"/>
      <c r="PZE15" s="215"/>
      <c r="PZF15" s="64"/>
      <c r="PZG15" s="64"/>
      <c r="PZP15" s="64"/>
      <c r="PZU15" s="215"/>
      <c r="PZV15" s="64"/>
      <c r="PZW15" s="64"/>
      <c r="QAF15" s="64"/>
      <c r="QAK15" s="215"/>
      <c r="QAL15" s="64"/>
      <c r="QAM15" s="64"/>
      <c r="QAV15" s="64"/>
      <c r="QBA15" s="215"/>
      <c r="QBB15" s="64"/>
      <c r="QBC15" s="64"/>
      <c r="QBL15" s="64"/>
      <c r="QBQ15" s="215"/>
      <c r="QBR15" s="64"/>
      <c r="QBS15" s="64"/>
      <c r="QCB15" s="64"/>
      <c r="QCG15" s="215"/>
      <c r="QCH15" s="64"/>
      <c r="QCI15" s="64"/>
      <c r="QCR15" s="64"/>
      <c r="QCW15" s="215"/>
      <c r="QCX15" s="64"/>
      <c r="QCY15" s="64"/>
      <c r="QDH15" s="64"/>
      <c r="QDM15" s="215"/>
      <c r="QDN15" s="64"/>
      <c r="QDO15" s="64"/>
      <c r="QDX15" s="64"/>
      <c r="QEC15" s="215"/>
      <c r="QED15" s="64"/>
      <c r="QEE15" s="64"/>
      <c r="QEN15" s="64"/>
      <c r="QES15" s="215"/>
      <c r="QET15" s="64"/>
      <c r="QEU15" s="64"/>
      <c r="QFD15" s="64"/>
      <c r="QFI15" s="215"/>
      <c r="QFJ15" s="64"/>
      <c r="QFK15" s="64"/>
      <c r="QFT15" s="64"/>
      <c r="QFY15" s="215"/>
      <c r="QFZ15" s="64"/>
      <c r="QGA15" s="64"/>
      <c r="QGJ15" s="64"/>
      <c r="QGO15" s="215"/>
      <c r="QGP15" s="64"/>
      <c r="QGQ15" s="64"/>
      <c r="QGZ15" s="64"/>
      <c r="QHE15" s="215"/>
      <c r="QHF15" s="64"/>
      <c r="QHG15" s="64"/>
      <c r="QHP15" s="64"/>
      <c r="QHU15" s="215"/>
      <c r="QHV15" s="64"/>
      <c r="QHW15" s="64"/>
      <c r="QIF15" s="64"/>
      <c r="QIK15" s="215"/>
      <c r="QIL15" s="64"/>
      <c r="QIM15" s="64"/>
      <c r="QIV15" s="64"/>
      <c r="QJA15" s="215"/>
      <c r="QJB15" s="64"/>
      <c r="QJC15" s="64"/>
      <c r="QJL15" s="64"/>
      <c r="QJQ15" s="215"/>
      <c r="QJR15" s="64"/>
      <c r="QJS15" s="64"/>
      <c r="QKB15" s="64"/>
      <c r="QKG15" s="215"/>
      <c r="QKH15" s="64"/>
      <c r="QKI15" s="64"/>
      <c r="QKR15" s="64"/>
      <c r="QKW15" s="215"/>
      <c r="QKX15" s="64"/>
      <c r="QKY15" s="64"/>
      <c r="QLH15" s="64"/>
      <c r="QLM15" s="215"/>
      <c r="QLN15" s="64"/>
      <c r="QLO15" s="64"/>
      <c r="QLX15" s="64"/>
      <c r="QMC15" s="215"/>
      <c r="QMD15" s="64"/>
      <c r="QME15" s="64"/>
      <c r="QMN15" s="64"/>
      <c r="QMS15" s="215"/>
      <c r="QMT15" s="64"/>
      <c r="QMU15" s="64"/>
      <c r="QND15" s="64"/>
      <c r="QNI15" s="215"/>
      <c r="QNJ15" s="64"/>
      <c r="QNK15" s="64"/>
      <c r="QNT15" s="64"/>
      <c r="QNY15" s="215"/>
      <c r="QNZ15" s="64"/>
      <c r="QOA15" s="64"/>
      <c r="QOJ15" s="64"/>
      <c r="QOO15" s="215"/>
      <c r="QOP15" s="64"/>
      <c r="QOQ15" s="64"/>
      <c r="QOZ15" s="64"/>
      <c r="QPE15" s="215"/>
      <c r="QPF15" s="64"/>
      <c r="QPG15" s="64"/>
      <c r="QPP15" s="64"/>
      <c r="QPU15" s="215"/>
      <c r="QPV15" s="64"/>
      <c r="QPW15" s="64"/>
      <c r="QQF15" s="64"/>
      <c r="QQK15" s="215"/>
      <c r="QQL15" s="64"/>
      <c r="QQM15" s="64"/>
      <c r="QQV15" s="64"/>
      <c r="QRA15" s="215"/>
      <c r="QRB15" s="64"/>
      <c r="QRC15" s="64"/>
      <c r="QRL15" s="64"/>
      <c r="QRQ15" s="215"/>
      <c r="QRR15" s="64"/>
      <c r="QRS15" s="64"/>
      <c r="QSB15" s="64"/>
      <c r="QSG15" s="215"/>
      <c r="QSH15" s="64"/>
      <c r="QSI15" s="64"/>
      <c r="QSR15" s="64"/>
      <c r="QSW15" s="215"/>
      <c r="QSX15" s="64"/>
      <c r="QSY15" s="64"/>
      <c r="QTH15" s="64"/>
      <c r="QTM15" s="215"/>
      <c r="QTN15" s="64"/>
      <c r="QTO15" s="64"/>
      <c r="QTX15" s="64"/>
      <c r="QUC15" s="215"/>
      <c r="QUD15" s="64"/>
      <c r="QUE15" s="64"/>
      <c r="QUN15" s="64"/>
      <c r="QUS15" s="215"/>
      <c r="QUT15" s="64"/>
      <c r="QUU15" s="64"/>
      <c r="QVD15" s="64"/>
      <c r="QVI15" s="215"/>
      <c r="QVJ15" s="64"/>
      <c r="QVK15" s="64"/>
      <c r="QVT15" s="64"/>
      <c r="QVY15" s="215"/>
      <c r="QVZ15" s="64"/>
      <c r="QWA15" s="64"/>
      <c r="QWJ15" s="64"/>
      <c r="QWO15" s="215"/>
      <c r="QWP15" s="64"/>
      <c r="QWQ15" s="64"/>
      <c r="QWZ15" s="64"/>
      <c r="QXE15" s="215"/>
      <c r="QXF15" s="64"/>
      <c r="QXG15" s="64"/>
      <c r="QXP15" s="64"/>
      <c r="QXU15" s="215"/>
      <c r="QXV15" s="64"/>
      <c r="QXW15" s="64"/>
      <c r="QYF15" s="64"/>
      <c r="QYK15" s="215"/>
      <c r="QYL15" s="64"/>
      <c r="QYM15" s="64"/>
      <c r="QYV15" s="64"/>
      <c r="QZA15" s="215"/>
      <c r="QZB15" s="64"/>
      <c r="QZC15" s="64"/>
      <c r="QZL15" s="64"/>
      <c r="QZQ15" s="215"/>
      <c r="QZR15" s="64"/>
      <c r="QZS15" s="64"/>
      <c r="RAB15" s="64"/>
      <c r="RAG15" s="215"/>
      <c r="RAH15" s="64"/>
      <c r="RAI15" s="64"/>
      <c r="RAR15" s="64"/>
      <c r="RAW15" s="215"/>
      <c r="RAX15" s="64"/>
      <c r="RAY15" s="64"/>
      <c r="RBH15" s="64"/>
      <c r="RBM15" s="215"/>
      <c r="RBN15" s="64"/>
      <c r="RBO15" s="64"/>
      <c r="RBX15" s="64"/>
      <c r="RCC15" s="215"/>
      <c r="RCD15" s="64"/>
      <c r="RCE15" s="64"/>
      <c r="RCN15" s="64"/>
      <c r="RCS15" s="215"/>
      <c r="RCT15" s="64"/>
      <c r="RCU15" s="64"/>
      <c r="RDD15" s="64"/>
      <c r="RDI15" s="215"/>
      <c r="RDJ15" s="64"/>
      <c r="RDK15" s="64"/>
      <c r="RDT15" s="64"/>
      <c r="RDY15" s="215"/>
      <c r="RDZ15" s="64"/>
      <c r="REA15" s="64"/>
      <c r="REJ15" s="64"/>
      <c r="REO15" s="215"/>
      <c r="REP15" s="64"/>
      <c r="REQ15" s="64"/>
      <c r="REZ15" s="64"/>
      <c r="RFE15" s="215"/>
      <c r="RFF15" s="64"/>
      <c r="RFG15" s="64"/>
      <c r="RFP15" s="64"/>
      <c r="RFU15" s="215"/>
      <c r="RFV15" s="64"/>
      <c r="RFW15" s="64"/>
      <c r="RGF15" s="64"/>
      <c r="RGK15" s="215"/>
      <c r="RGL15" s="64"/>
      <c r="RGM15" s="64"/>
      <c r="RGV15" s="64"/>
      <c r="RHA15" s="215"/>
      <c r="RHB15" s="64"/>
      <c r="RHC15" s="64"/>
      <c r="RHL15" s="64"/>
      <c r="RHQ15" s="215"/>
      <c r="RHR15" s="64"/>
      <c r="RHS15" s="64"/>
      <c r="RIB15" s="64"/>
      <c r="RIG15" s="215"/>
      <c r="RIH15" s="64"/>
      <c r="RII15" s="64"/>
      <c r="RIR15" s="64"/>
      <c r="RIW15" s="215"/>
      <c r="RIX15" s="64"/>
      <c r="RIY15" s="64"/>
      <c r="RJH15" s="64"/>
      <c r="RJM15" s="215"/>
      <c r="RJN15" s="64"/>
      <c r="RJO15" s="64"/>
      <c r="RJX15" s="64"/>
      <c r="RKC15" s="215"/>
      <c r="RKD15" s="64"/>
      <c r="RKE15" s="64"/>
      <c r="RKN15" s="64"/>
      <c r="RKS15" s="215"/>
      <c r="RKT15" s="64"/>
      <c r="RKU15" s="64"/>
      <c r="RLD15" s="64"/>
      <c r="RLI15" s="215"/>
      <c r="RLJ15" s="64"/>
      <c r="RLK15" s="64"/>
      <c r="RLT15" s="64"/>
      <c r="RLY15" s="215"/>
      <c r="RLZ15" s="64"/>
      <c r="RMA15" s="64"/>
      <c r="RMJ15" s="64"/>
      <c r="RMO15" s="215"/>
      <c r="RMP15" s="64"/>
      <c r="RMQ15" s="64"/>
      <c r="RMZ15" s="64"/>
      <c r="RNE15" s="215"/>
      <c r="RNF15" s="64"/>
      <c r="RNG15" s="64"/>
      <c r="RNP15" s="64"/>
      <c r="RNU15" s="215"/>
      <c r="RNV15" s="64"/>
      <c r="RNW15" s="64"/>
      <c r="ROF15" s="64"/>
      <c r="ROK15" s="215"/>
      <c r="ROL15" s="64"/>
      <c r="ROM15" s="64"/>
      <c r="ROV15" s="64"/>
      <c r="RPA15" s="215"/>
      <c r="RPB15" s="64"/>
      <c r="RPC15" s="64"/>
      <c r="RPL15" s="64"/>
      <c r="RPQ15" s="215"/>
      <c r="RPR15" s="64"/>
      <c r="RPS15" s="64"/>
      <c r="RQB15" s="64"/>
      <c r="RQG15" s="215"/>
      <c r="RQH15" s="64"/>
      <c r="RQI15" s="64"/>
      <c r="RQR15" s="64"/>
      <c r="RQW15" s="215"/>
      <c r="RQX15" s="64"/>
      <c r="RQY15" s="64"/>
      <c r="RRH15" s="64"/>
      <c r="RRM15" s="215"/>
      <c r="RRN15" s="64"/>
      <c r="RRO15" s="64"/>
      <c r="RRX15" s="64"/>
      <c r="RSC15" s="215"/>
      <c r="RSD15" s="64"/>
      <c r="RSE15" s="64"/>
      <c r="RSN15" s="64"/>
      <c r="RSS15" s="215"/>
      <c r="RST15" s="64"/>
      <c r="RSU15" s="64"/>
      <c r="RTD15" s="64"/>
      <c r="RTI15" s="215"/>
      <c r="RTJ15" s="64"/>
      <c r="RTK15" s="64"/>
      <c r="RTT15" s="64"/>
      <c r="RTY15" s="215"/>
      <c r="RTZ15" s="64"/>
      <c r="RUA15" s="64"/>
      <c r="RUJ15" s="64"/>
      <c r="RUO15" s="215"/>
      <c r="RUP15" s="64"/>
      <c r="RUQ15" s="64"/>
      <c r="RUZ15" s="64"/>
      <c r="RVE15" s="215"/>
      <c r="RVF15" s="64"/>
      <c r="RVG15" s="64"/>
      <c r="RVP15" s="64"/>
      <c r="RVU15" s="215"/>
      <c r="RVV15" s="64"/>
      <c r="RVW15" s="64"/>
      <c r="RWF15" s="64"/>
      <c r="RWK15" s="215"/>
      <c r="RWL15" s="64"/>
      <c r="RWM15" s="64"/>
      <c r="RWV15" s="64"/>
      <c r="RXA15" s="215"/>
      <c r="RXB15" s="64"/>
      <c r="RXC15" s="64"/>
      <c r="RXL15" s="64"/>
      <c r="RXQ15" s="215"/>
      <c r="RXR15" s="64"/>
      <c r="RXS15" s="64"/>
      <c r="RYB15" s="64"/>
      <c r="RYG15" s="215"/>
      <c r="RYH15" s="64"/>
      <c r="RYI15" s="64"/>
      <c r="RYR15" s="64"/>
      <c r="RYW15" s="215"/>
      <c r="RYX15" s="64"/>
      <c r="RYY15" s="64"/>
      <c r="RZH15" s="64"/>
      <c r="RZM15" s="215"/>
      <c r="RZN15" s="64"/>
      <c r="RZO15" s="64"/>
      <c r="RZX15" s="64"/>
      <c r="SAC15" s="215"/>
      <c r="SAD15" s="64"/>
      <c r="SAE15" s="64"/>
      <c r="SAN15" s="64"/>
      <c r="SAS15" s="215"/>
      <c r="SAT15" s="64"/>
      <c r="SAU15" s="64"/>
      <c r="SBD15" s="64"/>
      <c r="SBI15" s="215"/>
      <c r="SBJ15" s="64"/>
      <c r="SBK15" s="64"/>
      <c r="SBT15" s="64"/>
      <c r="SBY15" s="215"/>
      <c r="SBZ15" s="64"/>
      <c r="SCA15" s="64"/>
      <c r="SCJ15" s="64"/>
      <c r="SCO15" s="215"/>
      <c r="SCP15" s="64"/>
      <c r="SCQ15" s="64"/>
      <c r="SCZ15" s="64"/>
      <c r="SDE15" s="215"/>
      <c r="SDF15" s="64"/>
      <c r="SDG15" s="64"/>
      <c r="SDP15" s="64"/>
      <c r="SDU15" s="215"/>
      <c r="SDV15" s="64"/>
      <c r="SDW15" s="64"/>
      <c r="SEF15" s="64"/>
      <c r="SEK15" s="215"/>
      <c r="SEL15" s="64"/>
      <c r="SEM15" s="64"/>
      <c r="SEV15" s="64"/>
      <c r="SFA15" s="215"/>
      <c r="SFB15" s="64"/>
      <c r="SFC15" s="64"/>
      <c r="SFL15" s="64"/>
      <c r="SFQ15" s="215"/>
      <c r="SFR15" s="64"/>
      <c r="SFS15" s="64"/>
      <c r="SGB15" s="64"/>
      <c r="SGG15" s="215"/>
      <c r="SGH15" s="64"/>
      <c r="SGI15" s="64"/>
      <c r="SGR15" s="64"/>
      <c r="SGW15" s="215"/>
      <c r="SGX15" s="64"/>
      <c r="SGY15" s="64"/>
      <c r="SHH15" s="64"/>
      <c r="SHM15" s="215"/>
      <c r="SHN15" s="64"/>
      <c r="SHO15" s="64"/>
      <c r="SHX15" s="64"/>
      <c r="SIC15" s="215"/>
      <c r="SID15" s="64"/>
      <c r="SIE15" s="64"/>
      <c r="SIN15" s="64"/>
      <c r="SIS15" s="215"/>
      <c r="SIT15" s="64"/>
      <c r="SIU15" s="64"/>
      <c r="SJD15" s="64"/>
      <c r="SJI15" s="215"/>
      <c r="SJJ15" s="64"/>
      <c r="SJK15" s="64"/>
      <c r="SJT15" s="64"/>
      <c r="SJY15" s="215"/>
      <c r="SJZ15" s="64"/>
      <c r="SKA15" s="64"/>
      <c r="SKJ15" s="64"/>
      <c r="SKO15" s="215"/>
      <c r="SKP15" s="64"/>
      <c r="SKQ15" s="64"/>
      <c r="SKZ15" s="64"/>
      <c r="SLE15" s="215"/>
      <c r="SLF15" s="64"/>
      <c r="SLG15" s="64"/>
      <c r="SLP15" s="64"/>
      <c r="SLU15" s="215"/>
      <c r="SLV15" s="64"/>
      <c r="SLW15" s="64"/>
      <c r="SMF15" s="64"/>
      <c r="SMK15" s="215"/>
      <c r="SML15" s="64"/>
      <c r="SMM15" s="64"/>
      <c r="SMV15" s="64"/>
      <c r="SNA15" s="215"/>
      <c r="SNB15" s="64"/>
      <c r="SNC15" s="64"/>
      <c r="SNL15" s="64"/>
      <c r="SNQ15" s="215"/>
      <c r="SNR15" s="64"/>
      <c r="SNS15" s="64"/>
      <c r="SOB15" s="64"/>
      <c r="SOG15" s="215"/>
      <c r="SOH15" s="64"/>
      <c r="SOI15" s="64"/>
      <c r="SOR15" s="64"/>
      <c r="SOW15" s="215"/>
      <c r="SOX15" s="64"/>
      <c r="SOY15" s="64"/>
      <c r="SPH15" s="64"/>
      <c r="SPM15" s="215"/>
      <c r="SPN15" s="64"/>
      <c r="SPO15" s="64"/>
      <c r="SPX15" s="64"/>
      <c r="SQC15" s="215"/>
      <c r="SQD15" s="64"/>
      <c r="SQE15" s="64"/>
      <c r="SQN15" s="64"/>
      <c r="SQS15" s="215"/>
      <c r="SQT15" s="64"/>
      <c r="SQU15" s="64"/>
      <c r="SRD15" s="64"/>
      <c r="SRI15" s="215"/>
      <c r="SRJ15" s="64"/>
      <c r="SRK15" s="64"/>
      <c r="SRT15" s="64"/>
      <c r="SRY15" s="215"/>
      <c r="SRZ15" s="64"/>
      <c r="SSA15" s="64"/>
      <c r="SSJ15" s="64"/>
      <c r="SSO15" s="215"/>
      <c r="SSP15" s="64"/>
      <c r="SSQ15" s="64"/>
      <c r="SSZ15" s="64"/>
      <c r="STE15" s="215"/>
      <c r="STF15" s="64"/>
      <c r="STG15" s="64"/>
      <c r="STP15" s="64"/>
      <c r="STU15" s="215"/>
      <c r="STV15" s="64"/>
      <c r="STW15" s="64"/>
      <c r="SUF15" s="64"/>
      <c r="SUK15" s="215"/>
      <c r="SUL15" s="64"/>
      <c r="SUM15" s="64"/>
      <c r="SUV15" s="64"/>
      <c r="SVA15" s="215"/>
      <c r="SVB15" s="64"/>
      <c r="SVC15" s="64"/>
      <c r="SVL15" s="64"/>
      <c r="SVQ15" s="215"/>
      <c r="SVR15" s="64"/>
      <c r="SVS15" s="64"/>
      <c r="SWB15" s="64"/>
      <c r="SWG15" s="215"/>
      <c r="SWH15" s="64"/>
      <c r="SWI15" s="64"/>
      <c r="SWR15" s="64"/>
      <c r="SWW15" s="215"/>
      <c r="SWX15" s="64"/>
      <c r="SWY15" s="64"/>
      <c r="SXH15" s="64"/>
      <c r="SXM15" s="215"/>
      <c r="SXN15" s="64"/>
      <c r="SXO15" s="64"/>
      <c r="SXX15" s="64"/>
      <c r="SYC15" s="215"/>
      <c r="SYD15" s="64"/>
      <c r="SYE15" s="64"/>
      <c r="SYN15" s="64"/>
      <c r="SYS15" s="215"/>
      <c r="SYT15" s="64"/>
      <c r="SYU15" s="64"/>
      <c r="SZD15" s="64"/>
      <c r="SZI15" s="215"/>
      <c r="SZJ15" s="64"/>
      <c r="SZK15" s="64"/>
      <c r="SZT15" s="64"/>
      <c r="SZY15" s="215"/>
      <c r="SZZ15" s="64"/>
      <c r="TAA15" s="64"/>
      <c r="TAJ15" s="64"/>
      <c r="TAO15" s="215"/>
      <c r="TAP15" s="64"/>
      <c r="TAQ15" s="64"/>
      <c r="TAZ15" s="64"/>
      <c r="TBE15" s="215"/>
      <c r="TBF15" s="64"/>
      <c r="TBG15" s="64"/>
      <c r="TBP15" s="64"/>
      <c r="TBU15" s="215"/>
      <c r="TBV15" s="64"/>
      <c r="TBW15" s="64"/>
      <c r="TCF15" s="64"/>
      <c r="TCK15" s="215"/>
      <c r="TCL15" s="64"/>
      <c r="TCM15" s="64"/>
      <c r="TCV15" s="64"/>
      <c r="TDA15" s="215"/>
      <c r="TDB15" s="64"/>
      <c r="TDC15" s="64"/>
      <c r="TDL15" s="64"/>
      <c r="TDQ15" s="215"/>
      <c r="TDR15" s="64"/>
      <c r="TDS15" s="64"/>
      <c r="TEB15" s="64"/>
      <c r="TEG15" s="215"/>
      <c r="TEH15" s="64"/>
      <c r="TEI15" s="64"/>
      <c r="TER15" s="64"/>
      <c r="TEW15" s="215"/>
      <c r="TEX15" s="64"/>
      <c r="TEY15" s="64"/>
      <c r="TFH15" s="64"/>
      <c r="TFM15" s="215"/>
      <c r="TFN15" s="64"/>
      <c r="TFO15" s="64"/>
      <c r="TFX15" s="64"/>
      <c r="TGC15" s="215"/>
      <c r="TGD15" s="64"/>
      <c r="TGE15" s="64"/>
      <c r="TGN15" s="64"/>
      <c r="TGS15" s="215"/>
      <c r="TGT15" s="64"/>
      <c r="TGU15" s="64"/>
      <c r="THD15" s="64"/>
      <c r="THI15" s="215"/>
      <c r="THJ15" s="64"/>
      <c r="THK15" s="64"/>
      <c r="THT15" s="64"/>
      <c r="THY15" s="215"/>
      <c r="THZ15" s="64"/>
      <c r="TIA15" s="64"/>
      <c r="TIJ15" s="64"/>
      <c r="TIO15" s="215"/>
      <c r="TIP15" s="64"/>
      <c r="TIQ15" s="64"/>
      <c r="TIZ15" s="64"/>
      <c r="TJE15" s="215"/>
      <c r="TJF15" s="64"/>
      <c r="TJG15" s="64"/>
      <c r="TJP15" s="64"/>
      <c r="TJU15" s="215"/>
      <c r="TJV15" s="64"/>
      <c r="TJW15" s="64"/>
      <c r="TKF15" s="64"/>
      <c r="TKK15" s="215"/>
      <c r="TKL15" s="64"/>
      <c r="TKM15" s="64"/>
      <c r="TKV15" s="64"/>
      <c r="TLA15" s="215"/>
      <c r="TLB15" s="64"/>
      <c r="TLC15" s="64"/>
      <c r="TLL15" s="64"/>
      <c r="TLQ15" s="215"/>
      <c r="TLR15" s="64"/>
      <c r="TLS15" s="64"/>
      <c r="TMB15" s="64"/>
      <c r="TMG15" s="215"/>
      <c r="TMH15" s="64"/>
      <c r="TMI15" s="64"/>
      <c r="TMR15" s="64"/>
      <c r="TMW15" s="215"/>
      <c r="TMX15" s="64"/>
      <c r="TMY15" s="64"/>
      <c r="TNH15" s="64"/>
      <c r="TNM15" s="215"/>
      <c r="TNN15" s="64"/>
      <c r="TNO15" s="64"/>
      <c r="TNX15" s="64"/>
      <c r="TOC15" s="215"/>
      <c r="TOD15" s="64"/>
      <c r="TOE15" s="64"/>
      <c r="TON15" s="64"/>
      <c r="TOS15" s="215"/>
      <c r="TOT15" s="64"/>
      <c r="TOU15" s="64"/>
      <c r="TPD15" s="64"/>
      <c r="TPI15" s="215"/>
      <c r="TPJ15" s="64"/>
      <c r="TPK15" s="64"/>
      <c r="TPT15" s="64"/>
      <c r="TPY15" s="215"/>
      <c r="TPZ15" s="64"/>
      <c r="TQA15" s="64"/>
      <c r="TQJ15" s="64"/>
      <c r="TQO15" s="215"/>
      <c r="TQP15" s="64"/>
      <c r="TQQ15" s="64"/>
      <c r="TQZ15" s="64"/>
      <c r="TRE15" s="215"/>
      <c r="TRF15" s="64"/>
      <c r="TRG15" s="64"/>
      <c r="TRP15" s="64"/>
      <c r="TRU15" s="215"/>
      <c r="TRV15" s="64"/>
      <c r="TRW15" s="64"/>
      <c r="TSF15" s="64"/>
      <c r="TSK15" s="215"/>
      <c r="TSL15" s="64"/>
      <c r="TSM15" s="64"/>
      <c r="TSV15" s="64"/>
      <c r="TTA15" s="215"/>
      <c r="TTB15" s="64"/>
      <c r="TTC15" s="64"/>
      <c r="TTL15" s="64"/>
      <c r="TTQ15" s="215"/>
      <c r="TTR15" s="64"/>
      <c r="TTS15" s="64"/>
      <c r="TUB15" s="64"/>
      <c r="TUG15" s="215"/>
      <c r="TUH15" s="64"/>
      <c r="TUI15" s="64"/>
      <c r="TUR15" s="64"/>
      <c r="TUW15" s="215"/>
      <c r="TUX15" s="64"/>
      <c r="TUY15" s="64"/>
      <c r="TVH15" s="64"/>
      <c r="TVM15" s="215"/>
      <c r="TVN15" s="64"/>
      <c r="TVO15" s="64"/>
      <c r="TVX15" s="64"/>
      <c r="TWC15" s="215"/>
      <c r="TWD15" s="64"/>
      <c r="TWE15" s="64"/>
      <c r="TWN15" s="64"/>
      <c r="TWS15" s="215"/>
      <c r="TWT15" s="64"/>
      <c r="TWU15" s="64"/>
      <c r="TXD15" s="64"/>
      <c r="TXI15" s="215"/>
      <c r="TXJ15" s="64"/>
      <c r="TXK15" s="64"/>
      <c r="TXT15" s="64"/>
      <c r="TXY15" s="215"/>
      <c r="TXZ15" s="64"/>
      <c r="TYA15" s="64"/>
      <c r="TYJ15" s="64"/>
      <c r="TYO15" s="215"/>
      <c r="TYP15" s="64"/>
      <c r="TYQ15" s="64"/>
      <c r="TYZ15" s="64"/>
      <c r="TZE15" s="215"/>
      <c r="TZF15" s="64"/>
      <c r="TZG15" s="64"/>
      <c r="TZP15" s="64"/>
      <c r="TZU15" s="215"/>
      <c r="TZV15" s="64"/>
      <c r="TZW15" s="64"/>
      <c r="UAF15" s="64"/>
      <c r="UAK15" s="215"/>
      <c r="UAL15" s="64"/>
      <c r="UAM15" s="64"/>
      <c r="UAV15" s="64"/>
      <c r="UBA15" s="215"/>
      <c r="UBB15" s="64"/>
      <c r="UBC15" s="64"/>
      <c r="UBL15" s="64"/>
      <c r="UBQ15" s="215"/>
      <c r="UBR15" s="64"/>
      <c r="UBS15" s="64"/>
      <c r="UCB15" s="64"/>
      <c r="UCG15" s="215"/>
      <c r="UCH15" s="64"/>
      <c r="UCI15" s="64"/>
      <c r="UCR15" s="64"/>
      <c r="UCW15" s="215"/>
      <c r="UCX15" s="64"/>
      <c r="UCY15" s="64"/>
      <c r="UDH15" s="64"/>
      <c r="UDM15" s="215"/>
      <c r="UDN15" s="64"/>
      <c r="UDO15" s="64"/>
      <c r="UDX15" s="64"/>
      <c r="UEC15" s="215"/>
      <c r="UED15" s="64"/>
      <c r="UEE15" s="64"/>
      <c r="UEN15" s="64"/>
      <c r="UES15" s="215"/>
      <c r="UET15" s="64"/>
      <c r="UEU15" s="64"/>
      <c r="UFD15" s="64"/>
      <c r="UFI15" s="215"/>
      <c r="UFJ15" s="64"/>
      <c r="UFK15" s="64"/>
      <c r="UFT15" s="64"/>
      <c r="UFY15" s="215"/>
      <c r="UFZ15" s="64"/>
      <c r="UGA15" s="64"/>
      <c r="UGJ15" s="64"/>
      <c r="UGO15" s="215"/>
      <c r="UGP15" s="64"/>
      <c r="UGQ15" s="64"/>
      <c r="UGZ15" s="64"/>
      <c r="UHE15" s="215"/>
      <c r="UHF15" s="64"/>
      <c r="UHG15" s="64"/>
      <c r="UHP15" s="64"/>
      <c r="UHU15" s="215"/>
      <c r="UHV15" s="64"/>
      <c r="UHW15" s="64"/>
      <c r="UIF15" s="64"/>
      <c r="UIK15" s="215"/>
      <c r="UIL15" s="64"/>
      <c r="UIM15" s="64"/>
      <c r="UIV15" s="64"/>
      <c r="UJA15" s="215"/>
      <c r="UJB15" s="64"/>
      <c r="UJC15" s="64"/>
      <c r="UJL15" s="64"/>
      <c r="UJQ15" s="215"/>
      <c r="UJR15" s="64"/>
      <c r="UJS15" s="64"/>
      <c r="UKB15" s="64"/>
      <c r="UKG15" s="215"/>
      <c r="UKH15" s="64"/>
      <c r="UKI15" s="64"/>
      <c r="UKR15" s="64"/>
      <c r="UKW15" s="215"/>
      <c r="UKX15" s="64"/>
      <c r="UKY15" s="64"/>
      <c r="ULH15" s="64"/>
      <c r="ULM15" s="215"/>
      <c r="ULN15" s="64"/>
      <c r="ULO15" s="64"/>
      <c r="ULX15" s="64"/>
      <c r="UMC15" s="215"/>
      <c r="UMD15" s="64"/>
      <c r="UME15" s="64"/>
      <c r="UMN15" s="64"/>
      <c r="UMS15" s="215"/>
      <c r="UMT15" s="64"/>
      <c r="UMU15" s="64"/>
      <c r="UND15" s="64"/>
      <c r="UNI15" s="215"/>
      <c r="UNJ15" s="64"/>
      <c r="UNK15" s="64"/>
      <c r="UNT15" s="64"/>
      <c r="UNY15" s="215"/>
      <c r="UNZ15" s="64"/>
      <c r="UOA15" s="64"/>
      <c r="UOJ15" s="64"/>
      <c r="UOO15" s="215"/>
      <c r="UOP15" s="64"/>
      <c r="UOQ15" s="64"/>
      <c r="UOZ15" s="64"/>
      <c r="UPE15" s="215"/>
      <c r="UPF15" s="64"/>
      <c r="UPG15" s="64"/>
      <c r="UPP15" s="64"/>
      <c r="UPU15" s="215"/>
      <c r="UPV15" s="64"/>
      <c r="UPW15" s="64"/>
      <c r="UQF15" s="64"/>
      <c r="UQK15" s="215"/>
      <c r="UQL15" s="64"/>
      <c r="UQM15" s="64"/>
      <c r="UQV15" s="64"/>
      <c r="URA15" s="215"/>
      <c r="URB15" s="64"/>
      <c r="URC15" s="64"/>
      <c r="URL15" s="64"/>
      <c r="URQ15" s="215"/>
      <c r="URR15" s="64"/>
      <c r="URS15" s="64"/>
      <c r="USB15" s="64"/>
      <c r="USG15" s="215"/>
      <c r="USH15" s="64"/>
      <c r="USI15" s="64"/>
      <c r="USR15" s="64"/>
      <c r="USW15" s="215"/>
      <c r="USX15" s="64"/>
      <c r="USY15" s="64"/>
      <c r="UTH15" s="64"/>
      <c r="UTM15" s="215"/>
      <c r="UTN15" s="64"/>
      <c r="UTO15" s="64"/>
      <c r="UTX15" s="64"/>
      <c r="UUC15" s="215"/>
      <c r="UUD15" s="64"/>
      <c r="UUE15" s="64"/>
      <c r="UUN15" s="64"/>
      <c r="UUS15" s="215"/>
      <c r="UUT15" s="64"/>
      <c r="UUU15" s="64"/>
      <c r="UVD15" s="64"/>
      <c r="UVI15" s="215"/>
      <c r="UVJ15" s="64"/>
      <c r="UVK15" s="64"/>
      <c r="UVT15" s="64"/>
      <c r="UVY15" s="215"/>
      <c r="UVZ15" s="64"/>
      <c r="UWA15" s="64"/>
      <c r="UWJ15" s="64"/>
      <c r="UWO15" s="215"/>
      <c r="UWP15" s="64"/>
      <c r="UWQ15" s="64"/>
      <c r="UWZ15" s="64"/>
      <c r="UXE15" s="215"/>
      <c r="UXF15" s="64"/>
      <c r="UXG15" s="64"/>
      <c r="UXP15" s="64"/>
      <c r="UXU15" s="215"/>
      <c r="UXV15" s="64"/>
      <c r="UXW15" s="64"/>
      <c r="UYF15" s="64"/>
      <c r="UYK15" s="215"/>
      <c r="UYL15" s="64"/>
      <c r="UYM15" s="64"/>
      <c r="UYV15" s="64"/>
      <c r="UZA15" s="215"/>
      <c r="UZB15" s="64"/>
      <c r="UZC15" s="64"/>
      <c r="UZL15" s="64"/>
      <c r="UZQ15" s="215"/>
      <c r="UZR15" s="64"/>
      <c r="UZS15" s="64"/>
      <c r="VAB15" s="64"/>
      <c r="VAG15" s="215"/>
      <c r="VAH15" s="64"/>
      <c r="VAI15" s="64"/>
      <c r="VAR15" s="64"/>
      <c r="VAW15" s="215"/>
      <c r="VAX15" s="64"/>
      <c r="VAY15" s="64"/>
      <c r="VBH15" s="64"/>
      <c r="VBM15" s="215"/>
      <c r="VBN15" s="64"/>
      <c r="VBO15" s="64"/>
      <c r="VBX15" s="64"/>
      <c r="VCC15" s="215"/>
      <c r="VCD15" s="64"/>
      <c r="VCE15" s="64"/>
      <c r="VCN15" s="64"/>
      <c r="VCS15" s="215"/>
      <c r="VCT15" s="64"/>
      <c r="VCU15" s="64"/>
      <c r="VDD15" s="64"/>
      <c r="VDI15" s="215"/>
      <c r="VDJ15" s="64"/>
      <c r="VDK15" s="64"/>
      <c r="VDT15" s="64"/>
      <c r="VDY15" s="215"/>
      <c r="VDZ15" s="64"/>
      <c r="VEA15" s="64"/>
      <c r="VEJ15" s="64"/>
      <c r="VEO15" s="215"/>
      <c r="VEP15" s="64"/>
      <c r="VEQ15" s="64"/>
      <c r="VEZ15" s="64"/>
      <c r="VFE15" s="215"/>
      <c r="VFF15" s="64"/>
      <c r="VFG15" s="64"/>
      <c r="VFP15" s="64"/>
      <c r="VFU15" s="215"/>
      <c r="VFV15" s="64"/>
      <c r="VFW15" s="64"/>
      <c r="VGF15" s="64"/>
      <c r="VGK15" s="215"/>
      <c r="VGL15" s="64"/>
      <c r="VGM15" s="64"/>
      <c r="VGV15" s="64"/>
      <c r="VHA15" s="215"/>
      <c r="VHB15" s="64"/>
      <c r="VHC15" s="64"/>
      <c r="VHL15" s="64"/>
      <c r="VHQ15" s="215"/>
      <c r="VHR15" s="64"/>
      <c r="VHS15" s="64"/>
      <c r="VIB15" s="64"/>
      <c r="VIG15" s="215"/>
      <c r="VIH15" s="64"/>
      <c r="VII15" s="64"/>
      <c r="VIR15" s="64"/>
      <c r="VIW15" s="215"/>
      <c r="VIX15" s="64"/>
      <c r="VIY15" s="64"/>
      <c r="VJH15" s="64"/>
      <c r="VJM15" s="215"/>
      <c r="VJN15" s="64"/>
      <c r="VJO15" s="64"/>
      <c r="VJX15" s="64"/>
      <c r="VKC15" s="215"/>
      <c r="VKD15" s="64"/>
      <c r="VKE15" s="64"/>
      <c r="VKN15" s="64"/>
      <c r="VKS15" s="215"/>
      <c r="VKT15" s="64"/>
      <c r="VKU15" s="64"/>
      <c r="VLD15" s="64"/>
      <c r="VLI15" s="215"/>
      <c r="VLJ15" s="64"/>
      <c r="VLK15" s="64"/>
      <c r="VLT15" s="64"/>
      <c r="VLY15" s="215"/>
      <c r="VLZ15" s="64"/>
      <c r="VMA15" s="64"/>
      <c r="VMJ15" s="64"/>
      <c r="VMO15" s="215"/>
      <c r="VMP15" s="64"/>
      <c r="VMQ15" s="64"/>
      <c r="VMZ15" s="64"/>
      <c r="VNE15" s="215"/>
      <c r="VNF15" s="64"/>
      <c r="VNG15" s="64"/>
      <c r="VNP15" s="64"/>
      <c r="VNU15" s="215"/>
      <c r="VNV15" s="64"/>
      <c r="VNW15" s="64"/>
      <c r="VOF15" s="64"/>
      <c r="VOK15" s="215"/>
      <c r="VOL15" s="64"/>
      <c r="VOM15" s="64"/>
      <c r="VOV15" s="64"/>
      <c r="VPA15" s="215"/>
      <c r="VPB15" s="64"/>
      <c r="VPC15" s="64"/>
      <c r="VPL15" s="64"/>
      <c r="VPQ15" s="215"/>
      <c r="VPR15" s="64"/>
      <c r="VPS15" s="64"/>
      <c r="VQB15" s="64"/>
      <c r="VQG15" s="215"/>
      <c r="VQH15" s="64"/>
      <c r="VQI15" s="64"/>
      <c r="VQR15" s="64"/>
      <c r="VQW15" s="215"/>
      <c r="VQX15" s="64"/>
      <c r="VQY15" s="64"/>
      <c r="VRH15" s="64"/>
      <c r="VRM15" s="215"/>
      <c r="VRN15" s="64"/>
      <c r="VRO15" s="64"/>
      <c r="VRX15" s="64"/>
      <c r="VSC15" s="215"/>
      <c r="VSD15" s="64"/>
      <c r="VSE15" s="64"/>
      <c r="VSN15" s="64"/>
      <c r="VSS15" s="215"/>
      <c r="VST15" s="64"/>
      <c r="VSU15" s="64"/>
      <c r="VTD15" s="64"/>
      <c r="VTI15" s="215"/>
      <c r="VTJ15" s="64"/>
      <c r="VTK15" s="64"/>
      <c r="VTT15" s="64"/>
      <c r="VTY15" s="215"/>
      <c r="VTZ15" s="64"/>
      <c r="VUA15" s="64"/>
      <c r="VUJ15" s="64"/>
      <c r="VUO15" s="215"/>
      <c r="VUP15" s="64"/>
      <c r="VUQ15" s="64"/>
      <c r="VUZ15" s="64"/>
      <c r="VVE15" s="215"/>
      <c r="VVF15" s="64"/>
      <c r="VVG15" s="64"/>
      <c r="VVP15" s="64"/>
      <c r="VVU15" s="215"/>
      <c r="VVV15" s="64"/>
      <c r="VVW15" s="64"/>
      <c r="VWF15" s="64"/>
      <c r="VWK15" s="215"/>
      <c r="VWL15" s="64"/>
      <c r="VWM15" s="64"/>
      <c r="VWV15" s="64"/>
      <c r="VXA15" s="215"/>
      <c r="VXB15" s="64"/>
      <c r="VXC15" s="64"/>
      <c r="VXL15" s="64"/>
      <c r="VXQ15" s="215"/>
      <c r="VXR15" s="64"/>
      <c r="VXS15" s="64"/>
      <c r="VYB15" s="64"/>
      <c r="VYG15" s="215"/>
      <c r="VYH15" s="64"/>
      <c r="VYI15" s="64"/>
      <c r="VYR15" s="64"/>
      <c r="VYW15" s="215"/>
      <c r="VYX15" s="64"/>
      <c r="VYY15" s="64"/>
      <c r="VZH15" s="64"/>
      <c r="VZM15" s="215"/>
      <c r="VZN15" s="64"/>
      <c r="VZO15" s="64"/>
      <c r="VZX15" s="64"/>
      <c r="WAC15" s="215"/>
      <c r="WAD15" s="64"/>
      <c r="WAE15" s="64"/>
      <c r="WAN15" s="64"/>
      <c r="WAS15" s="215"/>
      <c r="WAT15" s="64"/>
      <c r="WAU15" s="64"/>
      <c r="WBD15" s="64"/>
      <c r="WBI15" s="215"/>
      <c r="WBJ15" s="64"/>
      <c r="WBK15" s="64"/>
      <c r="WBT15" s="64"/>
      <c r="WBY15" s="215"/>
      <c r="WBZ15" s="64"/>
      <c r="WCA15" s="64"/>
      <c r="WCJ15" s="64"/>
      <c r="WCO15" s="215"/>
      <c r="WCP15" s="64"/>
      <c r="WCQ15" s="64"/>
      <c r="WCZ15" s="64"/>
      <c r="WDE15" s="215"/>
      <c r="WDF15" s="64"/>
      <c r="WDG15" s="64"/>
      <c r="WDP15" s="64"/>
      <c r="WDU15" s="215"/>
      <c r="WDV15" s="64"/>
      <c r="WDW15" s="64"/>
      <c r="WEF15" s="64"/>
      <c r="WEK15" s="215"/>
      <c r="WEL15" s="64"/>
      <c r="WEM15" s="64"/>
      <c r="WEV15" s="64"/>
      <c r="WFA15" s="215"/>
      <c r="WFB15" s="64"/>
      <c r="WFC15" s="64"/>
      <c r="WFL15" s="64"/>
      <c r="WFQ15" s="215"/>
      <c r="WFR15" s="64"/>
      <c r="WFS15" s="64"/>
      <c r="WGB15" s="64"/>
      <c r="WGG15" s="215"/>
      <c r="WGH15" s="64"/>
      <c r="WGI15" s="64"/>
      <c r="WGR15" s="64"/>
      <c r="WGW15" s="215"/>
      <c r="WGX15" s="64"/>
      <c r="WGY15" s="64"/>
      <c r="WHH15" s="64"/>
      <c r="WHM15" s="215"/>
      <c r="WHN15" s="64"/>
      <c r="WHO15" s="64"/>
      <c r="WHX15" s="64"/>
      <c r="WIC15" s="215"/>
      <c r="WID15" s="64"/>
      <c r="WIE15" s="64"/>
      <c r="WIN15" s="64"/>
      <c r="WIS15" s="215"/>
      <c r="WIT15" s="64"/>
      <c r="WIU15" s="64"/>
      <c r="WJD15" s="64"/>
      <c r="WJI15" s="215"/>
      <c r="WJJ15" s="64"/>
      <c r="WJK15" s="64"/>
      <c r="WJT15" s="64"/>
      <c r="WJY15" s="215"/>
      <c r="WJZ15" s="64"/>
      <c r="WKA15" s="64"/>
      <c r="WKJ15" s="64"/>
      <c r="WKO15" s="215"/>
      <c r="WKP15" s="64"/>
      <c r="WKQ15" s="64"/>
      <c r="WKZ15" s="64"/>
      <c r="WLE15" s="215"/>
      <c r="WLF15" s="64"/>
      <c r="WLG15" s="64"/>
      <c r="WLP15" s="64"/>
      <c r="WLU15" s="215"/>
      <c r="WLV15" s="64"/>
      <c r="WLW15" s="64"/>
      <c r="WMF15" s="64"/>
      <c r="WMK15" s="215"/>
      <c r="WML15" s="64"/>
      <c r="WMM15" s="64"/>
      <c r="WMV15" s="64"/>
      <c r="WNA15" s="215"/>
      <c r="WNB15" s="64"/>
      <c r="WNC15" s="64"/>
      <c r="WNL15" s="64"/>
      <c r="WNQ15" s="215"/>
      <c r="WNR15" s="64"/>
      <c r="WNS15" s="64"/>
      <c r="WOB15" s="64"/>
      <c r="WOG15" s="215"/>
      <c r="WOH15" s="64"/>
      <c r="WOI15" s="64"/>
      <c r="WOR15" s="64"/>
      <c r="WOW15" s="215"/>
      <c r="WOX15" s="64"/>
      <c r="WOY15" s="64"/>
      <c r="WPH15" s="64"/>
      <c r="WPM15" s="215"/>
      <c r="WPN15" s="64"/>
      <c r="WPO15" s="64"/>
      <c r="WPX15" s="64"/>
      <c r="WQC15" s="215"/>
      <c r="WQD15" s="64"/>
      <c r="WQE15" s="64"/>
      <c r="WQN15" s="64"/>
      <c r="WQS15" s="215"/>
      <c r="WQT15" s="64"/>
      <c r="WQU15" s="64"/>
      <c r="WRD15" s="64"/>
      <c r="WRI15" s="215"/>
      <c r="WRJ15" s="64"/>
      <c r="WRK15" s="64"/>
      <c r="WRT15" s="64"/>
      <c r="WRY15" s="215"/>
      <c r="WRZ15" s="64"/>
      <c r="WSA15" s="64"/>
      <c r="WSJ15" s="64"/>
      <c r="WSO15" s="215"/>
      <c r="WSP15" s="64"/>
      <c r="WSQ15" s="64"/>
      <c r="WSZ15" s="64"/>
      <c r="WTE15" s="215"/>
      <c r="WTF15" s="64"/>
      <c r="WTG15" s="64"/>
      <c r="WTP15" s="64"/>
      <c r="WTU15" s="215"/>
      <c r="WTV15" s="64"/>
      <c r="WTW15" s="64"/>
      <c r="WUF15" s="64"/>
      <c r="WUK15" s="215"/>
      <c r="WUL15" s="64"/>
      <c r="WUM15" s="64"/>
      <c r="WUV15" s="64"/>
      <c r="WVA15" s="215"/>
      <c r="WVB15" s="64"/>
      <c r="WVC15" s="64"/>
      <c r="WVL15" s="64"/>
      <c r="WVQ15" s="215"/>
      <c r="WVR15" s="64"/>
      <c r="WVS15" s="64"/>
      <c r="WWB15" s="64"/>
      <c r="WWG15" s="215"/>
      <c r="WWH15" s="64"/>
      <c r="WWI15" s="64"/>
      <c r="WWR15" s="64"/>
      <c r="WWW15" s="215"/>
      <c r="WWX15" s="64"/>
      <c r="WWY15" s="64"/>
      <c r="WXH15" s="64"/>
      <c r="WXM15" s="215"/>
      <c r="WXN15" s="64"/>
      <c r="WXO15" s="64"/>
      <c r="WXX15" s="64"/>
      <c r="WYC15" s="215"/>
      <c r="WYD15" s="64"/>
      <c r="WYE15" s="64"/>
      <c r="WYN15" s="64"/>
      <c r="WYS15" s="215"/>
      <c r="WYT15" s="64"/>
      <c r="WYU15" s="64"/>
      <c r="WZD15" s="64"/>
      <c r="WZI15" s="215"/>
      <c r="WZJ15" s="64"/>
      <c r="WZK15" s="64"/>
      <c r="WZT15" s="64"/>
      <c r="WZY15" s="215"/>
      <c r="WZZ15" s="64"/>
      <c r="XAA15" s="64"/>
      <c r="XAJ15" s="64"/>
      <c r="XAO15" s="215"/>
      <c r="XAP15" s="64"/>
      <c r="XAQ15" s="64"/>
      <c r="XAZ15" s="64"/>
      <c r="XBE15" s="215"/>
      <c r="XBF15" s="64"/>
      <c r="XBG15" s="64"/>
      <c r="XBP15" s="64"/>
      <c r="XBU15" s="215"/>
      <c r="XBV15" s="64"/>
      <c r="XBW15" s="64"/>
      <c r="XCF15" s="64"/>
      <c r="XCK15" s="215"/>
      <c r="XCL15" s="64"/>
      <c r="XCM15" s="64"/>
      <c r="XCV15" s="64"/>
      <c r="XDA15" s="215"/>
      <c r="XDB15" s="64"/>
      <c r="XDC15" s="64"/>
      <c r="XDL15" s="64"/>
      <c r="XDQ15" s="215"/>
      <c r="XDR15" s="64"/>
      <c r="XDS15" s="64"/>
      <c r="XEB15" s="64"/>
      <c r="XEG15" s="215"/>
      <c r="XEH15" s="64"/>
      <c r="XEI15" s="64"/>
      <c r="XER15" s="64"/>
    </row>
    <row r="16" spans="1:1019 1028:2043 2052:3067 3076:4091 4100:5115 5124:6139 6148:7163 7172:8187 8196:9211 9220:10235 10244:11259 11268:12283 12292:13307 13316:14331 14340:15355 15364:16372" ht="15.75" x14ac:dyDescent="0.2">
      <c r="A16" s="215"/>
      <c r="B16" s="67" t="s">
        <v>999</v>
      </c>
      <c r="C16" s="68">
        <v>0</v>
      </c>
      <c r="D16" s="68">
        <v>0</v>
      </c>
      <c r="E16" s="69">
        <v>43.63183342</v>
      </c>
      <c r="F16" s="70" t="s">
        <v>913</v>
      </c>
      <c r="G16" s="71">
        <v>0</v>
      </c>
      <c r="H16" s="72">
        <v>0</v>
      </c>
      <c r="I16" s="63"/>
      <c r="J16" s="63"/>
      <c r="K16" s="64"/>
      <c r="T16" s="64"/>
      <c r="Y16" s="215"/>
      <c r="Z16" s="64"/>
      <c r="AA16" s="64"/>
      <c r="AJ16" s="64"/>
      <c r="AO16" s="215"/>
      <c r="AP16" s="64"/>
      <c r="AQ16" s="64"/>
      <c r="AZ16" s="64"/>
      <c r="BE16" s="215"/>
      <c r="BF16" s="64"/>
      <c r="BG16" s="64"/>
      <c r="BP16" s="64"/>
      <c r="BU16" s="215"/>
      <c r="BV16" s="64"/>
      <c r="BW16" s="64"/>
      <c r="CF16" s="64"/>
      <c r="CK16" s="215"/>
      <c r="CL16" s="64"/>
      <c r="CM16" s="64"/>
      <c r="CV16" s="64"/>
      <c r="DA16" s="215"/>
      <c r="DB16" s="64"/>
      <c r="DC16" s="64"/>
      <c r="DL16" s="64"/>
      <c r="DQ16" s="215"/>
      <c r="DR16" s="64"/>
      <c r="DS16" s="64"/>
      <c r="EB16" s="64"/>
      <c r="EG16" s="215"/>
      <c r="EH16" s="64"/>
      <c r="EI16" s="64"/>
      <c r="ER16" s="64"/>
      <c r="EW16" s="215"/>
      <c r="EX16" s="64"/>
      <c r="EY16" s="64"/>
      <c r="FH16" s="64"/>
      <c r="FM16" s="215"/>
      <c r="FN16" s="64"/>
      <c r="FO16" s="64"/>
      <c r="FX16" s="64"/>
      <c r="GC16" s="215"/>
      <c r="GD16" s="64"/>
      <c r="GE16" s="64"/>
      <c r="GN16" s="64"/>
      <c r="GS16" s="215"/>
      <c r="GT16" s="64"/>
      <c r="GU16" s="64"/>
      <c r="HD16" s="64"/>
      <c r="HI16" s="215"/>
      <c r="HJ16" s="64"/>
      <c r="HK16" s="64"/>
      <c r="HT16" s="64"/>
      <c r="HY16" s="215"/>
      <c r="HZ16" s="64"/>
      <c r="IA16" s="64"/>
      <c r="IJ16" s="64"/>
      <c r="IO16" s="215"/>
      <c r="IP16" s="64"/>
      <c r="IQ16" s="64"/>
      <c r="IZ16" s="64"/>
      <c r="JE16" s="215"/>
      <c r="JF16" s="64"/>
      <c r="JG16" s="64"/>
      <c r="JP16" s="64"/>
      <c r="JU16" s="215"/>
      <c r="JV16" s="64"/>
      <c r="JW16" s="64"/>
      <c r="KF16" s="64"/>
      <c r="KK16" s="215"/>
      <c r="KL16" s="64"/>
      <c r="KM16" s="64"/>
      <c r="KV16" s="64"/>
      <c r="LA16" s="215"/>
      <c r="LB16" s="64"/>
      <c r="LC16" s="64"/>
      <c r="LL16" s="64"/>
      <c r="LQ16" s="215"/>
      <c r="LR16" s="64"/>
      <c r="LS16" s="64"/>
      <c r="MB16" s="64"/>
      <c r="MG16" s="215"/>
      <c r="MH16" s="64"/>
      <c r="MI16" s="64"/>
      <c r="MR16" s="64"/>
      <c r="MW16" s="215"/>
      <c r="MX16" s="64"/>
      <c r="MY16" s="64"/>
      <c r="NH16" s="64"/>
      <c r="NM16" s="215"/>
      <c r="NN16" s="64"/>
      <c r="NO16" s="64"/>
      <c r="NX16" s="64"/>
      <c r="OC16" s="215"/>
      <c r="OD16" s="64"/>
      <c r="OE16" s="64"/>
      <c r="ON16" s="64"/>
      <c r="OS16" s="215"/>
      <c r="OT16" s="64"/>
      <c r="OU16" s="64"/>
      <c r="PD16" s="64"/>
      <c r="PI16" s="215"/>
      <c r="PJ16" s="64"/>
      <c r="PK16" s="64"/>
      <c r="PT16" s="64"/>
      <c r="PY16" s="215"/>
      <c r="PZ16" s="64"/>
      <c r="QA16" s="64"/>
      <c r="QJ16" s="64"/>
      <c r="QO16" s="215"/>
      <c r="QP16" s="64"/>
      <c r="QQ16" s="64"/>
      <c r="QZ16" s="64"/>
      <c r="RE16" s="215"/>
      <c r="RF16" s="64"/>
      <c r="RG16" s="64"/>
      <c r="RP16" s="64"/>
      <c r="RU16" s="215"/>
      <c r="RV16" s="64"/>
      <c r="RW16" s="64"/>
      <c r="SF16" s="64"/>
      <c r="SK16" s="215"/>
      <c r="SL16" s="64"/>
      <c r="SM16" s="64"/>
      <c r="SV16" s="64"/>
      <c r="TA16" s="215"/>
      <c r="TB16" s="64"/>
      <c r="TC16" s="64"/>
      <c r="TL16" s="64"/>
      <c r="TQ16" s="215"/>
      <c r="TR16" s="64"/>
      <c r="TS16" s="64"/>
      <c r="UB16" s="64"/>
      <c r="UG16" s="215"/>
      <c r="UH16" s="64"/>
      <c r="UI16" s="64"/>
      <c r="UR16" s="64"/>
      <c r="UW16" s="215"/>
      <c r="UX16" s="64"/>
      <c r="UY16" s="64"/>
      <c r="VH16" s="64"/>
      <c r="VM16" s="215"/>
      <c r="VN16" s="64"/>
      <c r="VO16" s="64"/>
      <c r="VX16" s="64"/>
      <c r="WC16" s="215"/>
      <c r="WD16" s="64"/>
      <c r="WE16" s="64"/>
      <c r="WN16" s="64"/>
      <c r="WS16" s="215"/>
      <c r="WT16" s="64"/>
      <c r="WU16" s="64"/>
      <c r="XD16" s="64"/>
      <c r="XI16" s="215"/>
      <c r="XJ16" s="64"/>
      <c r="XK16" s="64"/>
      <c r="XT16" s="64"/>
      <c r="XY16" s="215"/>
      <c r="XZ16" s="64"/>
      <c r="YA16" s="64"/>
      <c r="YJ16" s="64"/>
      <c r="YO16" s="215"/>
      <c r="YP16" s="64"/>
      <c r="YQ16" s="64"/>
      <c r="YZ16" s="64"/>
      <c r="ZE16" s="215"/>
      <c r="ZF16" s="64"/>
      <c r="ZG16" s="64"/>
      <c r="ZP16" s="64"/>
      <c r="ZU16" s="215"/>
      <c r="ZV16" s="64"/>
      <c r="ZW16" s="64"/>
      <c r="AAF16" s="64"/>
      <c r="AAK16" s="215"/>
      <c r="AAL16" s="64"/>
      <c r="AAM16" s="64"/>
      <c r="AAV16" s="64"/>
      <c r="ABA16" s="215"/>
      <c r="ABB16" s="64"/>
      <c r="ABC16" s="64"/>
      <c r="ABL16" s="64"/>
      <c r="ABQ16" s="215"/>
      <c r="ABR16" s="64"/>
      <c r="ABS16" s="64"/>
      <c r="ACB16" s="64"/>
      <c r="ACG16" s="215"/>
      <c r="ACH16" s="64"/>
      <c r="ACI16" s="64"/>
      <c r="ACR16" s="64"/>
      <c r="ACW16" s="215"/>
      <c r="ACX16" s="64"/>
      <c r="ACY16" s="64"/>
      <c r="ADH16" s="64"/>
      <c r="ADM16" s="215"/>
      <c r="ADN16" s="64"/>
      <c r="ADO16" s="64"/>
      <c r="ADX16" s="64"/>
      <c r="AEC16" s="215"/>
      <c r="AED16" s="64"/>
      <c r="AEE16" s="64"/>
      <c r="AEN16" s="64"/>
      <c r="AES16" s="215"/>
      <c r="AET16" s="64"/>
      <c r="AEU16" s="64"/>
      <c r="AFD16" s="64"/>
      <c r="AFI16" s="215"/>
      <c r="AFJ16" s="64"/>
      <c r="AFK16" s="64"/>
      <c r="AFT16" s="64"/>
      <c r="AFY16" s="215"/>
      <c r="AFZ16" s="64"/>
      <c r="AGA16" s="64"/>
      <c r="AGJ16" s="64"/>
      <c r="AGO16" s="215"/>
      <c r="AGP16" s="64"/>
      <c r="AGQ16" s="64"/>
      <c r="AGZ16" s="64"/>
      <c r="AHE16" s="215"/>
      <c r="AHF16" s="64"/>
      <c r="AHG16" s="64"/>
      <c r="AHP16" s="64"/>
      <c r="AHU16" s="215"/>
      <c r="AHV16" s="64"/>
      <c r="AHW16" s="64"/>
      <c r="AIF16" s="64"/>
      <c r="AIK16" s="215"/>
      <c r="AIL16" s="64"/>
      <c r="AIM16" s="64"/>
      <c r="AIV16" s="64"/>
      <c r="AJA16" s="215"/>
      <c r="AJB16" s="64"/>
      <c r="AJC16" s="64"/>
      <c r="AJL16" s="64"/>
      <c r="AJQ16" s="215"/>
      <c r="AJR16" s="64"/>
      <c r="AJS16" s="64"/>
      <c r="AKB16" s="64"/>
      <c r="AKG16" s="215"/>
      <c r="AKH16" s="64"/>
      <c r="AKI16" s="64"/>
      <c r="AKR16" s="64"/>
      <c r="AKW16" s="215"/>
      <c r="AKX16" s="64"/>
      <c r="AKY16" s="64"/>
      <c r="ALH16" s="64"/>
      <c r="ALM16" s="215"/>
      <c r="ALN16" s="64"/>
      <c r="ALO16" s="64"/>
      <c r="ALX16" s="64"/>
      <c r="AMC16" s="215"/>
      <c r="AMD16" s="64"/>
      <c r="AME16" s="64"/>
      <c r="AMN16" s="64"/>
      <c r="AMS16" s="215"/>
      <c r="AMT16" s="64"/>
      <c r="AMU16" s="64"/>
      <c r="AND16" s="64"/>
      <c r="ANI16" s="215"/>
      <c r="ANJ16" s="64"/>
      <c r="ANK16" s="64"/>
      <c r="ANT16" s="64"/>
      <c r="ANY16" s="215"/>
      <c r="ANZ16" s="64"/>
      <c r="AOA16" s="64"/>
      <c r="AOJ16" s="64"/>
      <c r="AOO16" s="215"/>
      <c r="AOP16" s="64"/>
      <c r="AOQ16" s="64"/>
      <c r="AOZ16" s="64"/>
      <c r="APE16" s="215"/>
      <c r="APF16" s="64"/>
      <c r="APG16" s="64"/>
      <c r="APP16" s="64"/>
      <c r="APU16" s="215"/>
      <c r="APV16" s="64"/>
      <c r="APW16" s="64"/>
      <c r="AQF16" s="64"/>
      <c r="AQK16" s="215"/>
      <c r="AQL16" s="64"/>
      <c r="AQM16" s="64"/>
      <c r="AQV16" s="64"/>
      <c r="ARA16" s="215"/>
      <c r="ARB16" s="64"/>
      <c r="ARC16" s="64"/>
      <c r="ARL16" s="64"/>
      <c r="ARQ16" s="215"/>
      <c r="ARR16" s="64"/>
      <c r="ARS16" s="64"/>
      <c r="ASB16" s="64"/>
      <c r="ASG16" s="215"/>
      <c r="ASH16" s="64"/>
      <c r="ASI16" s="64"/>
      <c r="ASR16" s="64"/>
      <c r="ASW16" s="215"/>
      <c r="ASX16" s="64"/>
      <c r="ASY16" s="64"/>
      <c r="ATH16" s="64"/>
      <c r="ATM16" s="215"/>
      <c r="ATN16" s="64"/>
      <c r="ATO16" s="64"/>
      <c r="ATX16" s="64"/>
      <c r="AUC16" s="215"/>
      <c r="AUD16" s="64"/>
      <c r="AUE16" s="64"/>
      <c r="AUN16" s="64"/>
      <c r="AUS16" s="215"/>
      <c r="AUT16" s="64"/>
      <c r="AUU16" s="64"/>
      <c r="AVD16" s="64"/>
      <c r="AVI16" s="215"/>
      <c r="AVJ16" s="64"/>
      <c r="AVK16" s="64"/>
      <c r="AVT16" s="64"/>
      <c r="AVY16" s="215"/>
      <c r="AVZ16" s="64"/>
      <c r="AWA16" s="64"/>
      <c r="AWJ16" s="64"/>
      <c r="AWO16" s="215"/>
      <c r="AWP16" s="64"/>
      <c r="AWQ16" s="64"/>
      <c r="AWZ16" s="64"/>
      <c r="AXE16" s="215"/>
      <c r="AXF16" s="64"/>
      <c r="AXG16" s="64"/>
      <c r="AXP16" s="64"/>
      <c r="AXU16" s="215"/>
      <c r="AXV16" s="64"/>
      <c r="AXW16" s="64"/>
      <c r="AYF16" s="64"/>
      <c r="AYK16" s="215"/>
      <c r="AYL16" s="64"/>
      <c r="AYM16" s="64"/>
      <c r="AYV16" s="64"/>
      <c r="AZA16" s="215"/>
      <c r="AZB16" s="64"/>
      <c r="AZC16" s="64"/>
      <c r="AZL16" s="64"/>
      <c r="AZQ16" s="215"/>
      <c r="AZR16" s="64"/>
      <c r="AZS16" s="64"/>
      <c r="BAB16" s="64"/>
      <c r="BAG16" s="215"/>
      <c r="BAH16" s="64"/>
      <c r="BAI16" s="64"/>
      <c r="BAR16" s="64"/>
      <c r="BAW16" s="215"/>
      <c r="BAX16" s="64"/>
      <c r="BAY16" s="64"/>
      <c r="BBH16" s="64"/>
      <c r="BBM16" s="215"/>
      <c r="BBN16" s="64"/>
      <c r="BBO16" s="64"/>
      <c r="BBX16" s="64"/>
      <c r="BCC16" s="215"/>
      <c r="BCD16" s="64"/>
      <c r="BCE16" s="64"/>
      <c r="BCN16" s="64"/>
      <c r="BCS16" s="215"/>
      <c r="BCT16" s="64"/>
      <c r="BCU16" s="64"/>
      <c r="BDD16" s="64"/>
      <c r="BDI16" s="215"/>
      <c r="BDJ16" s="64"/>
      <c r="BDK16" s="64"/>
      <c r="BDT16" s="64"/>
      <c r="BDY16" s="215"/>
      <c r="BDZ16" s="64"/>
      <c r="BEA16" s="64"/>
      <c r="BEJ16" s="64"/>
      <c r="BEO16" s="215"/>
      <c r="BEP16" s="64"/>
      <c r="BEQ16" s="64"/>
      <c r="BEZ16" s="64"/>
      <c r="BFE16" s="215"/>
      <c r="BFF16" s="64"/>
      <c r="BFG16" s="64"/>
      <c r="BFP16" s="64"/>
      <c r="BFU16" s="215"/>
      <c r="BFV16" s="64"/>
      <c r="BFW16" s="64"/>
      <c r="BGF16" s="64"/>
      <c r="BGK16" s="215"/>
      <c r="BGL16" s="64"/>
      <c r="BGM16" s="64"/>
      <c r="BGV16" s="64"/>
      <c r="BHA16" s="215"/>
      <c r="BHB16" s="64"/>
      <c r="BHC16" s="64"/>
      <c r="BHL16" s="64"/>
      <c r="BHQ16" s="215"/>
      <c r="BHR16" s="64"/>
      <c r="BHS16" s="64"/>
      <c r="BIB16" s="64"/>
      <c r="BIG16" s="215"/>
      <c r="BIH16" s="64"/>
      <c r="BII16" s="64"/>
      <c r="BIR16" s="64"/>
      <c r="BIW16" s="215"/>
      <c r="BIX16" s="64"/>
      <c r="BIY16" s="64"/>
      <c r="BJH16" s="64"/>
      <c r="BJM16" s="215"/>
      <c r="BJN16" s="64"/>
      <c r="BJO16" s="64"/>
      <c r="BJX16" s="64"/>
      <c r="BKC16" s="215"/>
      <c r="BKD16" s="64"/>
      <c r="BKE16" s="64"/>
      <c r="BKN16" s="64"/>
      <c r="BKS16" s="215"/>
      <c r="BKT16" s="64"/>
      <c r="BKU16" s="64"/>
      <c r="BLD16" s="64"/>
      <c r="BLI16" s="215"/>
      <c r="BLJ16" s="64"/>
      <c r="BLK16" s="64"/>
      <c r="BLT16" s="64"/>
      <c r="BLY16" s="215"/>
      <c r="BLZ16" s="64"/>
      <c r="BMA16" s="64"/>
      <c r="BMJ16" s="64"/>
      <c r="BMO16" s="215"/>
      <c r="BMP16" s="64"/>
      <c r="BMQ16" s="64"/>
      <c r="BMZ16" s="64"/>
      <c r="BNE16" s="215"/>
      <c r="BNF16" s="64"/>
      <c r="BNG16" s="64"/>
      <c r="BNP16" s="64"/>
      <c r="BNU16" s="215"/>
      <c r="BNV16" s="64"/>
      <c r="BNW16" s="64"/>
      <c r="BOF16" s="64"/>
      <c r="BOK16" s="215"/>
      <c r="BOL16" s="64"/>
      <c r="BOM16" s="64"/>
      <c r="BOV16" s="64"/>
      <c r="BPA16" s="215"/>
      <c r="BPB16" s="64"/>
      <c r="BPC16" s="64"/>
      <c r="BPL16" s="64"/>
      <c r="BPQ16" s="215"/>
      <c r="BPR16" s="64"/>
      <c r="BPS16" s="64"/>
      <c r="BQB16" s="64"/>
      <c r="BQG16" s="215"/>
      <c r="BQH16" s="64"/>
      <c r="BQI16" s="64"/>
      <c r="BQR16" s="64"/>
      <c r="BQW16" s="215"/>
      <c r="BQX16" s="64"/>
      <c r="BQY16" s="64"/>
      <c r="BRH16" s="64"/>
      <c r="BRM16" s="215"/>
      <c r="BRN16" s="64"/>
      <c r="BRO16" s="64"/>
      <c r="BRX16" s="64"/>
      <c r="BSC16" s="215"/>
      <c r="BSD16" s="64"/>
      <c r="BSE16" s="64"/>
      <c r="BSN16" s="64"/>
      <c r="BSS16" s="215"/>
      <c r="BST16" s="64"/>
      <c r="BSU16" s="64"/>
      <c r="BTD16" s="64"/>
      <c r="BTI16" s="215"/>
      <c r="BTJ16" s="64"/>
      <c r="BTK16" s="64"/>
      <c r="BTT16" s="64"/>
      <c r="BTY16" s="215"/>
      <c r="BTZ16" s="64"/>
      <c r="BUA16" s="64"/>
      <c r="BUJ16" s="64"/>
      <c r="BUO16" s="215"/>
      <c r="BUP16" s="64"/>
      <c r="BUQ16" s="64"/>
      <c r="BUZ16" s="64"/>
      <c r="BVE16" s="215"/>
      <c r="BVF16" s="64"/>
      <c r="BVG16" s="64"/>
      <c r="BVP16" s="64"/>
      <c r="BVU16" s="215"/>
      <c r="BVV16" s="64"/>
      <c r="BVW16" s="64"/>
      <c r="BWF16" s="64"/>
      <c r="BWK16" s="215"/>
      <c r="BWL16" s="64"/>
      <c r="BWM16" s="64"/>
      <c r="BWV16" s="64"/>
      <c r="BXA16" s="215"/>
      <c r="BXB16" s="64"/>
      <c r="BXC16" s="64"/>
      <c r="BXL16" s="64"/>
      <c r="BXQ16" s="215"/>
      <c r="BXR16" s="64"/>
      <c r="BXS16" s="64"/>
      <c r="BYB16" s="64"/>
      <c r="BYG16" s="215"/>
      <c r="BYH16" s="64"/>
      <c r="BYI16" s="64"/>
      <c r="BYR16" s="64"/>
      <c r="BYW16" s="215"/>
      <c r="BYX16" s="64"/>
      <c r="BYY16" s="64"/>
      <c r="BZH16" s="64"/>
      <c r="BZM16" s="215"/>
      <c r="BZN16" s="64"/>
      <c r="BZO16" s="64"/>
      <c r="BZX16" s="64"/>
      <c r="CAC16" s="215"/>
      <c r="CAD16" s="64"/>
      <c r="CAE16" s="64"/>
      <c r="CAN16" s="64"/>
      <c r="CAS16" s="215"/>
      <c r="CAT16" s="64"/>
      <c r="CAU16" s="64"/>
      <c r="CBD16" s="64"/>
      <c r="CBI16" s="215"/>
      <c r="CBJ16" s="64"/>
      <c r="CBK16" s="64"/>
      <c r="CBT16" s="64"/>
      <c r="CBY16" s="215"/>
      <c r="CBZ16" s="64"/>
      <c r="CCA16" s="64"/>
      <c r="CCJ16" s="64"/>
      <c r="CCO16" s="215"/>
      <c r="CCP16" s="64"/>
      <c r="CCQ16" s="64"/>
      <c r="CCZ16" s="64"/>
      <c r="CDE16" s="215"/>
      <c r="CDF16" s="64"/>
      <c r="CDG16" s="64"/>
      <c r="CDP16" s="64"/>
      <c r="CDU16" s="215"/>
      <c r="CDV16" s="64"/>
      <c r="CDW16" s="64"/>
      <c r="CEF16" s="64"/>
      <c r="CEK16" s="215"/>
      <c r="CEL16" s="64"/>
      <c r="CEM16" s="64"/>
      <c r="CEV16" s="64"/>
      <c r="CFA16" s="215"/>
      <c r="CFB16" s="64"/>
      <c r="CFC16" s="64"/>
      <c r="CFL16" s="64"/>
      <c r="CFQ16" s="215"/>
      <c r="CFR16" s="64"/>
      <c r="CFS16" s="64"/>
      <c r="CGB16" s="64"/>
      <c r="CGG16" s="215"/>
      <c r="CGH16" s="64"/>
      <c r="CGI16" s="64"/>
      <c r="CGR16" s="64"/>
      <c r="CGW16" s="215"/>
      <c r="CGX16" s="64"/>
      <c r="CGY16" s="64"/>
      <c r="CHH16" s="64"/>
      <c r="CHM16" s="215"/>
      <c r="CHN16" s="64"/>
      <c r="CHO16" s="64"/>
      <c r="CHX16" s="64"/>
      <c r="CIC16" s="215"/>
      <c r="CID16" s="64"/>
      <c r="CIE16" s="64"/>
      <c r="CIN16" s="64"/>
      <c r="CIS16" s="215"/>
      <c r="CIT16" s="64"/>
      <c r="CIU16" s="64"/>
      <c r="CJD16" s="64"/>
      <c r="CJI16" s="215"/>
      <c r="CJJ16" s="64"/>
      <c r="CJK16" s="64"/>
      <c r="CJT16" s="64"/>
      <c r="CJY16" s="215"/>
      <c r="CJZ16" s="64"/>
      <c r="CKA16" s="64"/>
      <c r="CKJ16" s="64"/>
      <c r="CKO16" s="215"/>
      <c r="CKP16" s="64"/>
      <c r="CKQ16" s="64"/>
      <c r="CKZ16" s="64"/>
      <c r="CLE16" s="215"/>
      <c r="CLF16" s="64"/>
      <c r="CLG16" s="64"/>
      <c r="CLP16" s="64"/>
      <c r="CLU16" s="215"/>
      <c r="CLV16" s="64"/>
      <c r="CLW16" s="64"/>
      <c r="CMF16" s="64"/>
      <c r="CMK16" s="215"/>
      <c r="CML16" s="64"/>
      <c r="CMM16" s="64"/>
      <c r="CMV16" s="64"/>
      <c r="CNA16" s="215"/>
      <c r="CNB16" s="64"/>
      <c r="CNC16" s="64"/>
      <c r="CNL16" s="64"/>
      <c r="CNQ16" s="215"/>
      <c r="CNR16" s="64"/>
      <c r="CNS16" s="64"/>
      <c r="COB16" s="64"/>
      <c r="COG16" s="215"/>
      <c r="COH16" s="64"/>
      <c r="COI16" s="64"/>
      <c r="COR16" s="64"/>
      <c r="COW16" s="215"/>
      <c r="COX16" s="64"/>
      <c r="COY16" s="64"/>
      <c r="CPH16" s="64"/>
      <c r="CPM16" s="215"/>
      <c r="CPN16" s="64"/>
      <c r="CPO16" s="64"/>
      <c r="CPX16" s="64"/>
      <c r="CQC16" s="215"/>
      <c r="CQD16" s="64"/>
      <c r="CQE16" s="64"/>
      <c r="CQN16" s="64"/>
      <c r="CQS16" s="215"/>
      <c r="CQT16" s="64"/>
      <c r="CQU16" s="64"/>
      <c r="CRD16" s="64"/>
      <c r="CRI16" s="215"/>
      <c r="CRJ16" s="64"/>
      <c r="CRK16" s="64"/>
      <c r="CRT16" s="64"/>
      <c r="CRY16" s="215"/>
      <c r="CRZ16" s="64"/>
      <c r="CSA16" s="64"/>
      <c r="CSJ16" s="64"/>
      <c r="CSO16" s="215"/>
      <c r="CSP16" s="64"/>
      <c r="CSQ16" s="64"/>
      <c r="CSZ16" s="64"/>
      <c r="CTE16" s="215"/>
      <c r="CTF16" s="64"/>
      <c r="CTG16" s="64"/>
      <c r="CTP16" s="64"/>
      <c r="CTU16" s="215"/>
      <c r="CTV16" s="64"/>
      <c r="CTW16" s="64"/>
      <c r="CUF16" s="64"/>
      <c r="CUK16" s="215"/>
      <c r="CUL16" s="64"/>
      <c r="CUM16" s="64"/>
      <c r="CUV16" s="64"/>
      <c r="CVA16" s="215"/>
      <c r="CVB16" s="64"/>
      <c r="CVC16" s="64"/>
      <c r="CVL16" s="64"/>
      <c r="CVQ16" s="215"/>
      <c r="CVR16" s="64"/>
      <c r="CVS16" s="64"/>
      <c r="CWB16" s="64"/>
      <c r="CWG16" s="215"/>
      <c r="CWH16" s="64"/>
      <c r="CWI16" s="64"/>
      <c r="CWR16" s="64"/>
      <c r="CWW16" s="215"/>
      <c r="CWX16" s="64"/>
      <c r="CWY16" s="64"/>
      <c r="CXH16" s="64"/>
      <c r="CXM16" s="215"/>
      <c r="CXN16" s="64"/>
      <c r="CXO16" s="64"/>
      <c r="CXX16" s="64"/>
      <c r="CYC16" s="215"/>
      <c r="CYD16" s="64"/>
      <c r="CYE16" s="64"/>
      <c r="CYN16" s="64"/>
      <c r="CYS16" s="215"/>
      <c r="CYT16" s="64"/>
      <c r="CYU16" s="64"/>
      <c r="CZD16" s="64"/>
      <c r="CZI16" s="215"/>
      <c r="CZJ16" s="64"/>
      <c r="CZK16" s="64"/>
      <c r="CZT16" s="64"/>
      <c r="CZY16" s="215"/>
      <c r="CZZ16" s="64"/>
      <c r="DAA16" s="64"/>
      <c r="DAJ16" s="64"/>
      <c r="DAO16" s="215"/>
      <c r="DAP16" s="64"/>
      <c r="DAQ16" s="64"/>
      <c r="DAZ16" s="64"/>
      <c r="DBE16" s="215"/>
      <c r="DBF16" s="64"/>
      <c r="DBG16" s="64"/>
      <c r="DBP16" s="64"/>
      <c r="DBU16" s="215"/>
      <c r="DBV16" s="64"/>
      <c r="DBW16" s="64"/>
      <c r="DCF16" s="64"/>
      <c r="DCK16" s="215"/>
      <c r="DCL16" s="64"/>
      <c r="DCM16" s="64"/>
      <c r="DCV16" s="64"/>
      <c r="DDA16" s="215"/>
      <c r="DDB16" s="64"/>
      <c r="DDC16" s="64"/>
      <c r="DDL16" s="64"/>
      <c r="DDQ16" s="215"/>
      <c r="DDR16" s="64"/>
      <c r="DDS16" s="64"/>
      <c r="DEB16" s="64"/>
      <c r="DEG16" s="215"/>
      <c r="DEH16" s="64"/>
      <c r="DEI16" s="64"/>
      <c r="DER16" s="64"/>
      <c r="DEW16" s="215"/>
      <c r="DEX16" s="64"/>
      <c r="DEY16" s="64"/>
      <c r="DFH16" s="64"/>
      <c r="DFM16" s="215"/>
      <c r="DFN16" s="64"/>
      <c r="DFO16" s="64"/>
      <c r="DFX16" s="64"/>
      <c r="DGC16" s="215"/>
      <c r="DGD16" s="64"/>
      <c r="DGE16" s="64"/>
      <c r="DGN16" s="64"/>
      <c r="DGS16" s="215"/>
      <c r="DGT16" s="64"/>
      <c r="DGU16" s="64"/>
      <c r="DHD16" s="64"/>
      <c r="DHI16" s="215"/>
      <c r="DHJ16" s="64"/>
      <c r="DHK16" s="64"/>
      <c r="DHT16" s="64"/>
      <c r="DHY16" s="215"/>
      <c r="DHZ16" s="64"/>
      <c r="DIA16" s="64"/>
      <c r="DIJ16" s="64"/>
      <c r="DIO16" s="215"/>
      <c r="DIP16" s="64"/>
      <c r="DIQ16" s="64"/>
      <c r="DIZ16" s="64"/>
      <c r="DJE16" s="215"/>
      <c r="DJF16" s="64"/>
      <c r="DJG16" s="64"/>
      <c r="DJP16" s="64"/>
      <c r="DJU16" s="215"/>
      <c r="DJV16" s="64"/>
      <c r="DJW16" s="64"/>
      <c r="DKF16" s="64"/>
      <c r="DKK16" s="215"/>
      <c r="DKL16" s="64"/>
      <c r="DKM16" s="64"/>
      <c r="DKV16" s="64"/>
      <c r="DLA16" s="215"/>
      <c r="DLB16" s="64"/>
      <c r="DLC16" s="64"/>
      <c r="DLL16" s="64"/>
      <c r="DLQ16" s="215"/>
      <c r="DLR16" s="64"/>
      <c r="DLS16" s="64"/>
      <c r="DMB16" s="64"/>
      <c r="DMG16" s="215"/>
      <c r="DMH16" s="64"/>
      <c r="DMI16" s="64"/>
      <c r="DMR16" s="64"/>
      <c r="DMW16" s="215"/>
      <c r="DMX16" s="64"/>
      <c r="DMY16" s="64"/>
      <c r="DNH16" s="64"/>
      <c r="DNM16" s="215"/>
      <c r="DNN16" s="64"/>
      <c r="DNO16" s="64"/>
      <c r="DNX16" s="64"/>
      <c r="DOC16" s="215"/>
      <c r="DOD16" s="64"/>
      <c r="DOE16" s="64"/>
      <c r="DON16" s="64"/>
      <c r="DOS16" s="215"/>
      <c r="DOT16" s="64"/>
      <c r="DOU16" s="64"/>
      <c r="DPD16" s="64"/>
      <c r="DPI16" s="215"/>
      <c r="DPJ16" s="64"/>
      <c r="DPK16" s="64"/>
      <c r="DPT16" s="64"/>
      <c r="DPY16" s="215"/>
      <c r="DPZ16" s="64"/>
      <c r="DQA16" s="64"/>
      <c r="DQJ16" s="64"/>
      <c r="DQO16" s="215"/>
      <c r="DQP16" s="64"/>
      <c r="DQQ16" s="64"/>
      <c r="DQZ16" s="64"/>
      <c r="DRE16" s="215"/>
      <c r="DRF16" s="64"/>
      <c r="DRG16" s="64"/>
      <c r="DRP16" s="64"/>
      <c r="DRU16" s="215"/>
      <c r="DRV16" s="64"/>
      <c r="DRW16" s="64"/>
      <c r="DSF16" s="64"/>
      <c r="DSK16" s="215"/>
      <c r="DSL16" s="64"/>
      <c r="DSM16" s="64"/>
      <c r="DSV16" s="64"/>
      <c r="DTA16" s="215"/>
      <c r="DTB16" s="64"/>
      <c r="DTC16" s="64"/>
      <c r="DTL16" s="64"/>
      <c r="DTQ16" s="215"/>
      <c r="DTR16" s="64"/>
      <c r="DTS16" s="64"/>
      <c r="DUB16" s="64"/>
      <c r="DUG16" s="215"/>
      <c r="DUH16" s="64"/>
      <c r="DUI16" s="64"/>
      <c r="DUR16" s="64"/>
      <c r="DUW16" s="215"/>
      <c r="DUX16" s="64"/>
      <c r="DUY16" s="64"/>
      <c r="DVH16" s="64"/>
      <c r="DVM16" s="215"/>
      <c r="DVN16" s="64"/>
      <c r="DVO16" s="64"/>
      <c r="DVX16" s="64"/>
      <c r="DWC16" s="215"/>
      <c r="DWD16" s="64"/>
      <c r="DWE16" s="64"/>
      <c r="DWN16" s="64"/>
      <c r="DWS16" s="215"/>
      <c r="DWT16" s="64"/>
      <c r="DWU16" s="64"/>
      <c r="DXD16" s="64"/>
      <c r="DXI16" s="215"/>
      <c r="DXJ16" s="64"/>
      <c r="DXK16" s="64"/>
      <c r="DXT16" s="64"/>
      <c r="DXY16" s="215"/>
      <c r="DXZ16" s="64"/>
      <c r="DYA16" s="64"/>
      <c r="DYJ16" s="64"/>
      <c r="DYO16" s="215"/>
      <c r="DYP16" s="64"/>
      <c r="DYQ16" s="64"/>
      <c r="DYZ16" s="64"/>
      <c r="DZE16" s="215"/>
      <c r="DZF16" s="64"/>
      <c r="DZG16" s="64"/>
      <c r="DZP16" s="64"/>
      <c r="DZU16" s="215"/>
      <c r="DZV16" s="64"/>
      <c r="DZW16" s="64"/>
      <c r="EAF16" s="64"/>
      <c r="EAK16" s="215"/>
      <c r="EAL16" s="64"/>
      <c r="EAM16" s="64"/>
      <c r="EAV16" s="64"/>
      <c r="EBA16" s="215"/>
      <c r="EBB16" s="64"/>
      <c r="EBC16" s="64"/>
      <c r="EBL16" s="64"/>
      <c r="EBQ16" s="215"/>
      <c r="EBR16" s="64"/>
      <c r="EBS16" s="64"/>
      <c r="ECB16" s="64"/>
      <c r="ECG16" s="215"/>
      <c r="ECH16" s="64"/>
      <c r="ECI16" s="64"/>
      <c r="ECR16" s="64"/>
      <c r="ECW16" s="215"/>
      <c r="ECX16" s="64"/>
      <c r="ECY16" s="64"/>
      <c r="EDH16" s="64"/>
      <c r="EDM16" s="215"/>
      <c r="EDN16" s="64"/>
      <c r="EDO16" s="64"/>
      <c r="EDX16" s="64"/>
      <c r="EEC16" s="215"/>
      <c r="EED16" s="64"/>
      <c r="EEE16" s="64"/>
      <c r="EEN16" s="64"/>
      <c r="EES16" s="215"/>
      <c r="EET16" s="64"/>
      <c r="EEU16" s="64"/>
      <c r="EFD16" s="64"/>
      <c r="EFI16" s="215"/>
      <c r="EFJ16" s="64"/>
      <c r="EFK16" s="64"/>
      <c r="EFT16" s="64"/>
      <c r="EFY16" s="215"/>
      <c r="EFZ16" s="64"/>
      <c r="EGA16" s="64"/>
      <c r="EGJ16" s="64"/>
      <c r="EGO16" s="215"/>
      <c r="EGP16" s="64"/>
      <c r="EGQ16" s="64"/>
      <c r="EGZ16" s="64"/>
      <c r="EHE16" s="215"/>
      <c r="EHF16" s="64"/>
      <c r="EHG16" s="64"/>
      <c r="EHP16" s="64"/>
      <c r="EHU16" s="215"/>
      <c r="EHV16" s="64"/>
      <c r="EHW16" s="64"/>
      <c r="EIF16" s="64"/>
      <c r="EIK16" s="215"/>
      <c r="EIL16" s="64"/>
      <c r="EIM16" s="64"/>
      <c r="EIV16" s="64"/>
      <c r="EJA16" s="215"/>
      <c r="EJB16" s="64"/>
      <c r="EJC16" s="64"/>
      <c r="EJL16" s="64"/>
      <c r="EJQ16" s="215"/>
      <c r="EJR16" s="64"/>
      <c r="EJS16" s="64"/>
      <c r="EKB16" s="64"/>
      <c r="EKG16" s="215"/>
      <c r="EKH16" s="64"/>
      <c r="EKI16" s="64"/>
      <c r="EKR16" s="64"/>
      <c r="EKW16" s="215"/>
      <c r="EKX16" s="64"/>
      <c r="EKY16" s="64"/>
      <c r="ELH16" s="64"/>
      <c r="ELM16" s="215"/>
      <c r="ELN16" s="64"/>
      <c r="ELO16" s="64"/>
      <c r="ELX16" s="64"/>
      <c r="EMC16" s="215"/>
      <c r="EMD16" s="64"/>
      <c r="EME16" s="64"/>
      <c r="EMN16" s="64"/>
      <c r="EMS16" s="215"/>
      <c r="EMT16" s="64"/>
      <c r="EMU16" s="64"/>
      <c r="END16" s="64"/>
      <c r="ENI16" s="215"/>
      <c r="ENJ16" s="64"/>
      <c r="ENK16" s="64"/>
      <c r="ENT16" s="64"/>
      <c r="ENY16" s="215"/>
      <c r="ENZ16" s="64"/>
      <c r="EOA16" s="64"/>
      <c r="EOJ16" s="64"/>
      <c r="EOO16" s="215"/>
      <c r="EOP16" s="64"/>
      <c r="EOQ16" s="64"/>
      <c r="EOZ16" s="64"/>
      <c r="EPE16" s="215"/>
      <c r="EPF16" s="64"/>
      <c r="EPG16" s="64"/>
      <c r="EPP16" s="64"/>
      <c r="EPU16" s="215"/>
      <c r="EPV16" s="64"/>
      <c r="EPW16" s="64"/>
      <c r="EQF16" s="64"/>
      <c r="EQK16" s="215"/>
      <c r="EQL16" s="64"/>
      <c r="EQM16" s="64"/>
      <c r="EQV16" s="64"/>
      <c r="ERA16" s="215"/>
      <c r="ERB16" s="64"/>
      <c r="ERC16" s="64"/>
      <c r="ERL16" s="64"/>
      <c r="ERQ16" s="215"/>
      <c r="ERR16" s="64"/>
      <c r="ERS16" s="64"/>
      <c r="ESB16" s="64"/>
      <c r="ESG16" s="215"/>
      <c r="ESH16" s="64"/>
      <c r="ESI16" s="64"/>
      <c r="ESR16" s="64"/>
      <c r="ESW16" s="215"/>
      <c r="ESX16" s="64"/>
      <c r="ESY16" s="64"/>
      <c r="ETH16" s="64"/>
      <c r="ETM16" s="215"/>
      <c r="ETN16" s="64"/>
      <c r="ETO16" s="64"/>
      <c r="ETX16" s="64"/>
      <c r="EUC16" s="215"/>
      <c r="EUD16" s="64"/>
      <c r="EUE16" s="64"/>
      <c r="EUN16" s="64"/>
      <c r="EUS16" s="215"/>
      <c r="EUT16" s="64"/>
      <c r="EUU16" s="64"/>
      <c r="EVD16" s="64"/>
      <c r="EVI16" s="215"/>
      <c r="EVJ16" s="64"/>
      <c r="EVK16" s="64"/>
      <c r="EVT16" s="64"/>
      <c r="EVY16" s="215"/>
      <c r="EVZ16" s="64"/>
      <c r="EWA16" s="64"/>
      <c r="EWJ16" s="64"/>
      <c r="EWO16" s="215"/>
      <c r="EWP16" s="64"/>
      <c r="EWQ16" s="64"/>
      <c r="EWZ16" s="64"/>
      <c r="EXE16" s="215"/>
      <c r="EXF16" s="64"/>
      <c r="EXG16" s="64"/>
      <c r="EXP16" s="64"/>
      <c r="EXU16" s="215"/>
      <c r="EXV16" s="64"/>
      <c r="EXW16" s="64"/>
      <c r="EYF16" s="64"/>
      <c r="EYK16" s="215"/>
      <c r="EYL16" s="64"/>
      <c r="EYM16" s="64"/>
      <c r="EYV16" s="64"/>
      <c r="EZA16" s="215"/>
      <c r="EZB16" s="64"/>
      <c r="EZC16" s="64"/>
      <c r="EZL16" s="64"/>
      <c r="EZQ16" s="215"/>
      <c r="EZR16" s="64"/>
      <c r="EZS16" s="64"/>
      <c r="FAB16" s="64"/>
      <c r="FAG16" s="215"/>
      <c r="FAH16" s="64"/>
      <c r="FAI16" s="64"/>
      <c r="FAR16" s="64"/>
      <c r="FAW16" s="215"/>
      <c r="FAX16" s="64"/>
      <c r="FAY16" s="64"/>
      <c r="FBH16" s="64"/>
      <c r="FBM16" s="215"/>
      <c r="FBN16" s="64"/>
      <c r="FBO16" s="64"/>
      <c r="FBX16" s="64"/>
      <c r="FCC16" s="215"/>
      <c r="FCD16" s="64"/>
      <c r="FCE16" s="64"/>
      <c r="FCN16" s="64"/>
      <c r="FCS16" s="215"/>
      <c r="FCT16" s="64"/>
      <c r="FCU16" s="64"/>
      <c r="FDD16" s="64"/>
      <c r="FDI16" s="215"/>
      <c r="FDJ16" s="64"/>
      <c r="FDK16" s="64"/>
      <c r="FDT16" s="64"/>
      <c r="FDY16" s="215"/>
      <c r="FDZ16" s="64"/>
      <c r="FEA16" s="64"/>
      <c r="FEJ16" s="64"/>
      <c r="FEO16" s="215"/>
      <c r="FEP16" s="64"/>
      <c r="FEQ16" s="64"/>
      <c r="FEZ16" s="64"/>
      <c r="FFE16" s="215"/>
      <c r="FFF16" s="64"/>
      <c r="FFG16" s="64"/>
      <c r="FFP16" s="64"/>
      <c r="FFU16" s="215"/>
      <c r="FFV16" s="64"/>
      <c r="FFW16" s="64"/>
      <c r="FGF16" s="64"/>
      <c r="FGK16" s="215"/>
      <c r="FGL16" s="64"/>
      <c r="FGM16" s="64"/>
      <c r="FGV16" s="64"/>
      <c r="FHA16" s="215"/>
      <c r="FHB16" s="64"/>
      <c r="FHC16" s="64"/>
      <c r="FHL16" s="64"/>
      <c r="FHQ16" s="215"/>
      <c r="FHR16" s="64"/>
      <c r="FHS16" s="64"/>
      <c r="FIB16" s="64"/>
      <c r="FIG16" s="215"/>
      <c r="FIH16" s="64"/>
      <c r="FII16" s="64"/>
      <c r="FIR16" s="64"/>
      <c r="FIW16" s="215"/>
      <c r="FIX16" s="64"/>
      <c r="FIY16" s="64"/>
      <c r="FJH16" s="64"/>
      <c r="FJM16" s="215"/>
      <c r="FJN16" s="64"/>
      <c r="FJO16" s="64"/>
      <c r="FJX16" s="64"/>
      <c r="FKC16" s="215"/>
      <c r="FKD16" s="64"/>
      <c r="FKE16" s="64"/>
      <c r="FKN16" s="64"/>
      <c r="FKS16" s="215"/>
      <c r="FKT16" s="64"/>
      <c r="FKU16" s="64"/>
      <c r="FLD16" s="64"/>
      <c r="FLI16" s="215"/>
      <c r="FLJ16" s="64"/>
      <c r="FLK16" s="64"/>
      <c r="FLT16" s="64"/>
      <c r="FLY16" s="215"/>
      <c r="FLZ16" s="64"/>
      <c r="FMA16" s="64"/>
      <c r="FMJ16" s="64"/>
      <c r="FMO16" s="215"/>
      <c r="FMP16" s="64"/>
      <c r="FMQ16" s="64"/>
      <c r="FMZ16" s="64"/>
      <c r="FNE16" s="215"/>
      <c r="FNF16" s="64"/>
      <c r="FNG16" s="64"/>
      <c r="FNP16" s="64"/>
      <c r="FNU16" s="215"/>
      <c r="FNV16" s="64"/>
      <c r="FNW16" s="64"/>
      <c r="FOF16" s="64"/>
      <c r="FOK16" s="215"/>
      <c r="FOL16" s="64"/>
      <c r="FOM16" s="64"/>
      <c r="FOV16" s="64"/>
      <c r="FPA16" s="215"/>
      <c r="FPB16" s="64"/>
      <c r="FPC16" s="64"/>
      <c r="FPL16" s="64"/>
      <c r="FPQ16" s="215"/>
      <c r="FPR16" s="64"/>
      <c r="FPS16" s="64"/>
      <c r="FQB16" s="64"/>
      <c r="FQG16" s="215"/>
      <c r="FQH16" s="64"/>
      <c r="FQI16" s="64"/>
      <c r="FQR16" s="64"/>
      <c r="FQW16" s="215"/>
      <c r="FQX16" s="64"/>
      <c r="FQY16" s="64"/>
      <c r="FRH16" s="64"/>
      <c r="FRM16" s="215"/>
      <c r="FRN16" s="64"/>
      <c r="FRO16" s="64"/>
      <c r="FRX16" s="64"/>
      <c r="FSC16" s="215"/>
      <c r="FSD16" s="64"/>
      <c r="FSE16" s="64"/>
      <c r="FSN16" s="64"/>
      <c r="FSS16" s="215"/>
      <c r="FST16" s="64"/>
      <c r="FSU16" s="64"/>
      <c r="FTD16" s="64"/>
      <c r="FTI16" s="215"/>
      <c r="FTJ16" s="64"/>
      <c r="FTK16" s="64"/>
      <c r="FTT16" s="64"/>
      <c r="FTY16" s="215"/>
      <c r="FTZ16" s="64"/>
      <c r="FUA16" s="64"/>
      <c r="FUJ16" s="64"/>
      <c r="FUO16" s="215"/>
      <c r="FUP16" s="64"/>
      <c r="FUQ16" s="64"/>
      <c r="FUZ16" s="64"/>
      <c r="FVE16" s="215"/>
      <c r="FVF16" s="64"/>
      <c r="FVG16" s="64"/>
      <c r="FVP16" s="64"/>
      <c r="FVU16" s="215"/>
      <c r="FVV16" s="64"/>
      <c r="FVW16" s="64"/>
      <c r="FWF16" s="64"/>
      <c r="FWK16" s="215"/>
      <c r="FWL16" s="64"/>
      <c r="FWM16" s="64"/>
      <c r="FWV16" s="64"/>
      <c r="FXA16" s="215"/>
      <c r="FXB16" s="64"/>
      <c r="FXC16" s="64"/>
      <c r="FXL16" s="64"/>
      <c r="FXQ16" s="215"/>
      <c r="FXR16" s="64"/>
      <c r="FXS16" s="64"/>
      <c r="FYB16" s="64"/>
      <c r="FYG16" s="215"/>
      <c r="FYH16" s="64"/>
      <c r="FYI16" s="64"/>
      <c r="FYR16" s="64"/>
      <c r="FYW16" s="215"/>
      <c r="FYX16" s="64"/>
      <c r="FYY16" s="64"/>
      <c r="FZH16" s="64"/>
      <c r="FZM16" s="215"/>
      <c r="FZN16" s="64"/>
      <c r="FZO16" s="64"/>
      <c r="FZX16" s="64"/>
      <c r="GAC16" s="215"/>
      <c r="GAD16" s="64"/>
      <c r="GAE16" s="64"/>
      <c r="GAN16" s="64"/>
      <c r="GAS16" s="215"/>
      <c r="GAT16" s="64"/>
      <c r="GAU16" s="64"/>
      <c r="GBD16" s="64"/>
      <c r="GBI16" s="215"/>
      <c r="GBJ16" s="64"/>
      <c r="GBK16" s="64"/>
      <c r="GBT16" s="64"/>
      <c r="GBY16" s="215"/>
      <c r="GBZ16" s="64"/>
      <c r="GCA16" s="64"/>
      <c r="GCJ16" s="64"/>
      <c r="GCO16" s="215"/>
      <c r="GCP16" s="64"/>
      <c r="GCQ16" s="64"/>
      <c r="GCZ16" s="64"/>
      <c r="GDE16" s="215"/>
      <c r="GDF16" s="64"/>
      <c r="GDG16" s="64"/>
      <c r="GDP16" s="64"/>
      <c r="GDU16" s="215"/>
      <c r="GDV16" s="64"/>
      <c r="GDW16" s="64"/>
      <c r="GEF16" s="64"/>
      <c r="GEK16" s="215"/>
      <c r="GEL16" s="64"/>
      <c r="GEM16" s="64"/>
      <c r="GEV16" s="64"/>
      <c r="GFA16" s="215"/>
      <c r="GFB16" s="64"/>
      <c r="GFC16" s="64"/>
      <c r="GFL16" s="64"/>
      <c r="GFQ16" s="215"/>
      <c r="GFR16" s="64"/>
      <c r="GFS16" s="64"/>
      <c r="GGB16" s="64"/>
      <c r="GGG16" s="215"/>
      <c r="GGH16" s="64"/>
      <c r="GGI16" s="64"/>
      <c r="GGR16" s="64"/>
      <c r="GGW16" s="215"/>
      <c r="GGX16" s="64"/>
      <c r="GGY16" s="64"/>
      <c r="GHH16" s="64"/>
      <c r="GHM16" s="215"/>
      <c r="GHN16" s="64"/>
      <c r="GHO16" s="64"/>
      <c r="GHX16" s="64"/>
      <c r="GIC16" s="215"/>
      <c r="GID16" s="64"/>
      <c r="GIE16" s="64"/>
      <c r="GIN16" s="64"/>
      <c r="GIS16" s="215"/>
      <c r="GIT16" s="64"/>
      <c r="GIU16" s="64"/>
      <c r="GJD16" s="64"/>
      <c r="GJI16" s="215"/>
      <c r="GJJ16" s="64"/>
      <c r="GJK16" s="64"/>
      <c r="GJT16" s="64"/>
      <c r="GJY16" s="215"/>
      <c r="GJZ16" s="64"/>
      <c r="GKA16" s="64"/>
      <c r="GKJ16" s="64"/>
      <c r="GKO16" s="215"/>
      <c r="GKP16" s="64"/>
      <c r="GKQ16" s="64"/>
      <c r="GKZ16" s="64"/>
      <c r="GLE16" s="215"/>
      <c r="GLF16" s="64"/>
      <c r="GLG16" s="64"/>
      <c r="GLP16" s="64"/>
      <c r="GLU16" s="215"/>
      <c r="GLV16" s="64"/>
      <c r="GLW16" s="64"/>
      <c r="GMF16" s="64"/>
      <c r="GMK16" s="215"/>
      <c r="GML16" s="64"/>
      <c r="GMM16" s="64"/>
      <c r="GMV16" s="64"/>
      <c r="GNA16" s="215"/>
      <c r="GNB16" s="64"/>
      <c r="GNC16" s="64"/>
      <c r="GNL16" s="64"/>
      <c r="GNQ16" s="215"/>
      <c r="GNR16" s="64"/>
      <c r="GNS16" s="64"/>
      <c r="GOB16" s="64"/>
      <c r="GOG16" s="215"/>
      <c r="GOH16" s="64"/>
      <c r="GOI16" s="64"/>
      <c r="GOR16" s="64"/>
      <c r="GOW16" s="215"/>
      <c r="GOX16" s="64"/>
      <c r="GOY16" s="64"/>
      <c r="GPH16" s="64"/>
      <c r="GPM16" s="215"/>
      <c r="GPN16" s="64"/>
      <c r="GPO16" s="64"/>
      <c r="GPX16" s="64"/>
      <c r="GQC16" s="215"/>
      <c r="GQD16" s="64"/>
      <c r="GQE16" s="64"/>
      <c r="GQN16" s="64"/>
      <c r="GQS16" s="215"/>
      <c r="GQT16" s="64"/>
      <c r="GQU16" s="64"/>
      <c r="GRD16" s="64"/>
      <c r="GRI16" s="215"/>
      <c r="GRJ16" s="64"/>
      <c r="GRK16" s="64"/>
      <c r="GRT16" s="64"/>
      <c r="GRY16" s="215"/>
      <c r="GRZ16" s="64"/>
      <c r="GSA16" s="64"/>
      <c r="GSJ16" s="64"/>
      <c r="GSO16" s="215"/>
      <c r="GSP16" s="64"/>
      <c r="GSQ16" s="64"/>
      <c r="GSZ16" s="64"/>
      <c r="GTE16" s="215"/>
      <c r="GTF16" s="64"/>
      <c r="GTG16" s="64"/>
      <c r="GTP16" s="64"/>
      <c r="GTU16" s="215"/>
      <c r="GTV16" s="64"/>
      <c r="GTW16" s="64"/>
      <c r="GUF16" s="64"/>
      <c r="GUK16" s="215"/>
      <c r="GUL16" s="64"/>
      <c r="GUM16" s="64"/>
      <c r="GUV16" s="64"/>
      <c r="GVA16" s="215"/>
      <c r="GVB16" s="64"/>
      <c r="GVC16" s="64"/>
      <c r="GVL16" s="64"/>
      <c r="GVQ16" s="215"/>
      <c r="GVR16" s="64"/>
      <c r="GVS16" s="64"/>
      <c r="GWB16" s="64"/>
      <c r="GWG16" s="215"/>
      <c r="GWH16" s="64"/>
      <c r="GWI16" s="64"/>
      <c r="GWR16" s="64"/>
      <c r="GWW16" s="215"/>
      <c r="GWX16" s="64"/>
      <c r="GWY16" s="64"/>
      <c r="GXH16" s="64"/>
      <c r="GXM16" s="215"/>
      <c r="GXN16" s="64"/>
      <c r="GXO16" s="64"/>
      <c r="GXX16" s="64"/>
      <c r="GYC16" s="215"/>
      <c r="GYD16" s="64"/>
      <c r="GYE16" s="64"/>
      <c r="GYN16" s="64"/>
      <c r="GYS16" s="215"/>
      <c r="GYT16" s="64"/>
      <c r="GYU16" s="64"/>
      <c r="GZD16" s="64"/>
      <c r="GZI16" s="215"/>
      <c r="GZJ16" s="64"/>
      <c r="GZK16" s="64"/>
      <c r="GZT16" s="64"/>
      <c r="GZY16" s="215"/>
      <c r="GZZ16" s="64"/>
      <c r="HAA16" s="64"/>
      <c r="HAJ16" s="64"/>
      <c r="HAO16" s="215"/>
      <c r="HAP16" s="64"/>
      <c r="HAQ16" s="64"/>
      <c r="HAZ16" s="64"/>
      <c r="HBE16" s="215"/>
      <c r="HBF16" s="64"/>
      <c r="HBG16" s="64"/>
      <c r="HBP16" s="64"/>
      <c r="HBU16" s="215"/>
      <c r="HBV16" s="64"/>
      <c r="HBW16" s="64"/>
      <c r="HCF16" s="64"/>
      <c r="HCK16" s="215"/>
      <c r="HCL16" s="64"/>
      <c r="HCM16" s="64"/>
      <c r="HCV16" s="64"/>
      <c r="HDA16" s="215"/>
      <c r="HDB16" s="64"/>
      <c r="HDC16" s="64"/>
      <c r="HDL16" s="64"/>
      <c r="HDQ16" s="215"/>
      <c r="HDR16" s="64"/>
      <c r="HDS16" s="64"/>
      <c r="HEB16" s="64"/>
      <c r="HEG16" s="215"/>
      <c r="HEH16" s="64"/>
      <c r="HEI16" s="64"/>
      <c r="HER16" s="64"/>
      <c r="HEW16" s="215"/>
      <c r="HEX16" s="64"/>
      <c r="HEY16" s="64"/>
      <c r="HFH16" s="64"/>
      <c r="HFM16" s="215"/>
      <c r="HFN16" s="64"/>
      <c r="HFO16" s="64"/>
      <c r="HFX16" s="64"/>
      <c r="HGC16" s="215"/>
      <c r="HGD16" s="64"/>
      <c r="HGE16" s="64"/>
      <c r="HGN16" s="64"/>
      <c r="HGS16" s="215"/>
      <c r="HGT16" s="64"/>
      <c r="HGU16" s="64"/>
      <c r="HHD16" s="64"/>
      <c r="HHI16" s="215"/>
      <c r="HHJ16" s="64"/>
      <c r="HHK16" s="64"/>
      <c r="HHT16" s="64"/>
      <c r="HHY16" s="215"/>
      <c r="HHZ16" s="64"/>
      <c r="HIA16" s="64"/>
      <c r="HIJ16" s="64"/>
      <c r="HIO16" s="215"/>
      <c r="HIP16" s="64"/>
      <c r="HIQ16" s="64"/>
      <c r="HIZ16" s="64"/>
      <c r="HJE16" s="215"/>
      <c r="HJF16" s="64"/>
      <c r="HJG16" s="64"/>
      <c r="HJP16" s="64"/>
      <c r="HJU16" s="215"/>
      <c r="HJV16" s="64"/>
      <c r="HJW16" s="64"/>
      <c r="HKF16" s="64"/>
      <c r="HKK16" s="215"/>
      <c r="HKL16" s="64"/>
      <c r="HKM16" s="64"/>
      <c r="HKV16" s="64"/>
      <c r="HLA16" s="215"/>
      <c r="HLB16" s="64"/>
      <c r="HLC16" s="64"/>
      <c r="HLL16" s="64"/>
      <c r="HLQ16" s="215"/>
      <c r="HLR16" s="64"/>
      <c r="HLS16" s="64"/>
      <c r="HMB16" s="64"/>
      <c r="HMG16" s="215"/>
      <c r="HMH16" s="64"/>
      <c r="HMI16" s="64"/>
      <c r="HMR16" s="64"/>
      <c r="HMW16" s="215"/>
      <c r="HMX16" s="64"/>
      <c r="HMY16" s="64"/>
      <c r="HNH16" s="64"/>
      <c r="HNM16" s="215"/>
      <c r="HNN16" s="64"/>
      <c r="HNO16" s="64"/>
      <c r="HNX16" s="64"/>
      <c r="HOC16" s="215"/>
      <c r="HOD16" s="64"/>
      <c r="HOE16" s="64"/>
      <c r="HON16" s="64"/>
      <c r="HOS16" s="215"/>
      <c r="HOT16" s="64"/>
      <c r="HOU16" s="64"/>
      <c r="HPD16" s="64"/>
      <c r="HPI16" s="215"/>
      <c r="HPJ16" s="64"/>
      <c r="HPK16" s="64"/>
      <c r="HPT16" s="64"/>
      <c r="HPY16" s="215"/>
      <c r="HPZ16" s="64"/>
      <c r="HQA16" s="64"/>
      <c r="HQJ16" s="64"/>
      <c r="HQO16" s="215"/>
      <c r="HQP16" s="64"/>
      <c r="HQQ16" s="64"/>
      <c r="HQZ16" s="64"/>
      <c r="HRE16" s="215"/>
      <c r="HRF16" s="64"/>
      <c r="HRG16" s="64"/>
      <c r="HRP16" s="64"/>
      <c r="HRU16" s="215"/>
      <c r="HRV16" s="64"/>
      <c r="HRW16" s="64"/>
      <c r="HSF16" s="64"/>
      <c r="HSK16" s="215"/>
      <c r="HSL16" s="64"/>
      <c r="HSM16" s="64"/>
      <c r="HSV16" s="64"/>
      <c r="HTA16" s="215"/>
      <c r="HTB16" s="64"/>
      <c r="HTC16" s="64"/>
      <c r="HTL16" s="64"/>
      <c r="HTQ16" s="215"/>
      <c r="HTR16" s="64"/>
      <c r="HTS16" s="64"/>
      <c r="HUB16" s="64"/>
      <c r="HUG16" s="215"/>
      <c r="HUH16" s="64"/>
      <c r="HUI16" s="64"/>
      <c r="HUR16" s="64"/>
      <c r="HUW16" s="215"/>
      <c r="HUX16" s="64"/>
      <c r="HUY16" s="64"/>
      <c r="HVH16" s="64"/>
      <c r="HVM16" s="215"/>
      <c r="HVN16" s="64"/>
      <c r="HVO16" s="64"/>
      <c r="HVX16" s="64"/>
      <c r="HWC16" s="215"/>
      <c r="HWD16" s="64"/>
      <c r="HWE16" s="64"/>
      <c r="HWN16" s="64"/>
      <c r="HWS16" s="215"/>
      <c r="HWT16" s="64"/>
      <c r="HWU16" s="64"/>
      <c r="HXD16" s="64"/>
      <c r="HXI16" s="215"/>
      <c r="HXJ16" s="64"/>
      <c r="HXK16" s="64"/>
      <c r="HXT16" s="64"/>
      <c r="HXY16" s="215"/>
      <c r="HXZ16" s="64"/>
      <c r="HYA16" s="64"/>
      <c r="HYJ16" s="64"/>
      <c r="HYO16" s="215"/>
      <c r="HYP16" s="64"/>
      <c r="HYQ16" s="64"/>
      <c r="HYZ16" s="64"/>
      <c r="HZE16" s="215"/>
      <c r="HZF16" s="64"/>
      <c r="HZG16" s="64"/>
      <c r="HZP16" s="64"/>
      <c r="HZU16" s="215"/>
      <c r="HZV16" s="64"/>
      <c r="HZW16" s="64"/>
      <c r="IAF16" s="64"/>
      <c r="IAK16" s="215"/>
      <c r="IAL16" s="64"/>
      <c r="IAM16" s="64"/>
      <c r="IAV16" s="64"/>
      <c r="IBA16" s="215"/>
      <c r="IBB16" s="64"/>
      <c r="IBC16" s="64"/>
      <c r="IBL16" s="64"/>
      <c r="IBQ16" s="215"/>
      <c r="IBR16" s="64"/>
      <c r="IBS16" s="64"/>
      <c r="ICB16" s="64"/>
      <c r="ICG16" s="215"/>
      <c r="ICH16" s="64"/>
      <c r="ICI16" s="64"/>
      <c r="ICR16" s="64"/>
      <c r="ICW16" s="215"/>
      <c r="ICX16" s="64"/>
      <c r="ICY16" s="64"/>
      <c r="IDH16" s="64"/>
      <c r="IDM16" s="215"/>
      <c r="IDN16" s="64"/>
      <c r="IDO16" s="64"/>
      <c r="IDX16" s="64"/>
      <c r="IEC16" s="215"/>
      <c r="IED16" s="64"/>
      <c r="IEE16" s="64"/>
      <c r="IEN16" s="64"/>
      <c r="IES16" s="215"/>
      <c r="IET16" s="64"/>
      <c r="IEU16" s="64"/>
      <c r="IFD16" s="64"/>
      <c r="IFI16" s="215"/>
      <c r="IFJ16" s="64"/>
      <c r="IFK16" s="64"/>
      <c r="IFT16" s="64"/>
      <c r="IFY16" s="215"/>
      <c r="IFZ16" s="64"/>
      <c r="IGA16" s="64"/>
      <c r="IGJ16" s="64"/>
      <c r="IGO16" s="215"/>
      <c r="IGP16" s="64"/>
      <c r="IGQ16" s="64"/>
      <c r="IGZ16" s="64"/>
      <c r="IHE16" s="215"/>
      <c r="IHF16" s="64"/>
      <c r="IHG16" s="64"/>
      <c r="IHP16" s="64"/>
      <c r="IHU16" s="215"/>
      <c r="IHV16" s="64"/>
      <c r="IHW16" s="64"/>
      <c r="IIF16" s="64"/>
      <c r="IIK16" s="215"/>
      <c r="IIL16" s="64"/>
      <c r="IIM16" s="64"/>
      <c r="IIV16" s="64"/>
      <c r="IJA16" s="215"/>
      <c r="IJB16" s="64"/>
      <c r="IJC16" s="64"/>
      <c r="IJL16" s="64"/>
      <c r="IJQ16" s="215"/>
      <c r="IJR16" s="64"/>
      <c r="IJS16" s="64"/>
      <c r="IKB16" s="64"/>
      <c r="IKG16" s="215"/>
      <c r="IKH16" s="64"/>
      <c r="IKI16" s="64"/>
      <c r="IKR16" s="64"/>
      <c r="IKW16" s="215"/>
      <c r="IKX16" s="64"/>
      <c r="IKY16" s="64"/>
      <c r="ILH16" s="64"/>
      <c r="ILM16" s="215"/>
      <c r="ILN16" s="64"/>
      <c r="ILO16" s="64"/>
      <c r="ILX16" s="64"/>
      <c r="IMC16" s="215"/>
      <c r="IMD16" s="64"/>
      <c r="IME16" s="64"/>
      <c r="IMN16" s="64"/>
      <c r="IMS16" s="215"/>
      <c r="IMT16" s="64"/>
      <c r="IMU16" s="64"/>
      <c r="IND16" s="64"/>
      <c r="INI16" s="215"/>
      <c r="INJ16" s="64"/>
      <c r="INK16" s="64"/>
      <c r="INT16" s="64"/>
      <c r="INY16" s="215"/>
      <c r="INZ16" s="64"/>
      <c r="IOA16" s="64"/>
      <c r="IOJ16" s="64"/>
      <c r="IOO16" s="215"/>
      <c r="IOP16" s="64"/>
      <c r="IOQ16" s="64"/>
      <c r="IOZ16" s="64"/>
      <c r="IPE16" s="215"/>
      <c r="IPF16" s="64"/>
      <c r="IPG16" s="64"/>
      <c r="IPP16" s="64"/>
      <c r="IPU16" s="215"/>
      <c r="IPV16" s="64"/>
      <c r="IPW16" s="64"/>
      <c r="IQF16" s="64"/>
      <c r="IQK16" s="215"/>
      <c r="IQL16" s="64"/>
      <c r="IQM16" s="64"/>
      <c r="IQV16" s="64"/>
      <c r="IRA16" s="215"/>
      <c r="IRB16" s="64"/>
      <c r="IRC16" s="64"/>
      <c r="IRL16" s="64"/>
      <c r="IRQ16" s="215"/>
      <c r="IRR16" s="64"/>
      <c r="IRS16" s="64"/>
      <c r="ISB16" s="64"/>
      <c r="ISG16" s="215"/>
      <c r="ISH16" s="64"/>
      <c r="ISI16" s="64"/>
      <c r="ISR16" s="64"/>
      <c r="ISW16" s="215"/>
      <c r="ISX16" s="64"/>
      <c r="ISY16" s="64"/>
      <c r="ITH16" s="64"/>
      <c r="ITM16" s="215"/>
      <c r="ITN16" s="64"/>
      <c r="ITO16" s="64"/>
      <c r="ITX16" s="64"/>
      <c r="IUC16" s="215"/>
      <c r="IUD16" s="64"/>
      <c r="IUE16" s="64"/>
      <c r="IUN16" s="64"/>
      <c r="IUS16" s="215"/>
      <c r="IUT16" s="64"/>
      <c r="IUU16" s="64"/>
      <c r="IVD16" s="64"/>
      <c r="IVI16" s="215"/>
      <c r="IVJ16" s="64"/>
      <c r="IVK16" s="64"/>
      <c r="IVT16" s="64"/>
      <c r="IVY16" s="215"/>
      <c r="IVZ16" s="64"/>
      <c r="IWA16" s="64"/>
      <c r="IWJ16" s="64"/>
      <c r="IWO16" s="215"/>
      <c r="IWP16" s="64"/>
      <c r="IWQ16" s="64"/>
      <c r="IWZ16" s="64"/>
      <c r="IXE16" s="215"/>
      <c r="IXF16" s="64"/>
      <c r="IXG16" s="64"/>
      <c r="IXP16" s="64"/>
      <c r="IXU16" s="215"/>
      <c r="IXV16" s="64"/>
      <c r="IXW16" s="64"/>
      <c r="IYF16" s="64"/>
      <c r="IYK16" s="215"/>
      <c r="IYL16" s="64"/>
      <c r="IYM16" s="64"/>
      <c r="IYV16" s="64"/>
      <c r="IZA16" s="215"/>
      <c r="IZB16" s="64"/>
      <c r="IZC16" s="64"/>
      <c r="IZL16" s="64"/>
      <c r="IZQ16" s="215"/>
      <c r="IZR16" s="64"/>
      <c r="IZS16" s="64"/>
      <c r="JAB16" s="64"/>
      <c r="JAG16" s="215"/>
      <c r="JAH16" s="64"/>
      <c r="JAI16" s="64"/>
      <c r="JAR16" s="64"/>
      <c r="JAW16" s="215"/>
      <c r="JAX16" s="64"/>
      <c r="JAY16" s="64"/>
      <c r="JBH16" s="64"/>
      <c r="JBM16" s="215"/>
      <c r="JBN16" s="64"/>
      <c r="JBO16" s="64"/>
      <c r="JBX16" s="64"/>
      <c r="JCC16" s="215"/>
      <c r="JCD16" s="64"/>
      <c r="JCE16" s="64"/>
      <c r="JCN16" s="64"/>
      <c r="JCS16" s="215"/>
      <c r="JCT16" s="64"/>
      <c r="JCU16" s="64"/>
      <c r="JDD16" s="64"/>
      <c r="JDI16" s="215"/>
      <c r="JDJ16" s="64"/>
      <c r="JDK16" s="64"/>
      <c r="JDT16" s="64"/>
      <c r="JDY16" s="215"/>
      <c r="JDZ16" s="64"/>
      <c r="JEA16" s="64"/>
      <c r="JEJ16" s="64"/>
      <c r="JEO16" s="215"/>
      <c r="JEP16" s="64"/>
      <c r="JEQ16" s="64"/>
      <c r="JEZ16" s="64"/>
      <c r="JFE16" s="215"/>
      <c r="JFF16" s="64"/>
      <c r="JFG16" s="64"/>
      <c r="JFP16" s="64"/>
      <c r="JFU16" s="215"/>
      <c r="JFV16" s="64"/>
      <c r="JFW16" s="64"/>
      <c r="JGF16" s="64"/>
      <c r="JGK16" s="215"/>
      <c r="JGL16" s="64"/>
      <c r="JGM16" s="64"/>
      <c r="JGV16" s="64"/>
      <c r="JHA16" s="215"/>
      <c r="JHB16" s="64"/>
      <c r="JHC16" s="64"/>
      <c r="JHL16" s="64"/>
      <c r="JHQ16" s="215"/>
      <c r="JHR16" s="64"/>
      <c r="JHS16" s="64"/>
      <c r="JIB16" s="64"/>
      <c r="JIG16" s="215"/>
      <c r="JIH16" s="64"/>
      <c r="JII16" s="64"/>
      <c r="JIR16" s="64"/>
      <c r="JIW16" s="215"/>
      <c r="JIX16" s="64"/>
      <c r="JIY16" s="64"/>
      <c r="JJH16" s="64"/>
      <c r="JJM16" s="215"/>
      <c r="JJN16" s="64"/>
      <c r="JJO16" s="64"/>
      <c r="JJX16" s="64"/>
      <c r="JKC16" s="215"/>
      <c r="JKD16" s="64"/>
      <c r="JKE16" s="64"/>
      <c r="JKN16" s="64"/>
      <c r="JKS16" s="215"/>
      <c r="JKT16" s="64"/>
      <c r="JKU16" s="64"/>
      <c r="JLD16" s="64"/>
      <c r="JLI16" s="215"/>
      <c r="JLJ16" s="64"/>
      <c r="JLK16" s="64"/>
      <c r="JLT16" s="64"/>
      <c r="JLY16" s="215"/>
      <c r="JLZ16" s="64"/>
      <c r="JMA16" s="64"/>
      <c r="JMJ16" s="64"/>
      <c r="JMO16" s="215"/>
      <c r="JMP16" s="64"/>
      <c r="JMQ16" s="64"/>
      <c r="JMZ16" s="64"/>
      <c r="JNE16" s="215"/>
      <c r="JNF16" s="64"/>
      <c r="JNG16" s="64"/>
      <c r="JNP16" s="64"/>
      <c r="JNU16" s="215"/>
      <c r="JNV16" s="64"/>
      <c r="JNW16" s="64"/>
      <c r="JOF16" s="64"/>
      <c r="JOK16" s="215"/>
      <c r="JOL16" s="64"/>
      <c r="JOM16" s="64"/>
      <c r="JOV16" s="64"/>
      <c r="JPA16" s="215"/>
      <c r="JPB16" s="64"/>
      <c r="JPC16" s="64"/>
      <c r="JPL16" s="64"/>
      <c r="JPQ16" s="215"/>
      <c r="JPR16" s="64"/>
      <c r="JPS16" s="64"/>
      <c r="JQB16" s="64"/>
      <c r="JQG16" s="215"/>
      <c r="JQH16" s="64"/>
      <c r="JQI16" s="64"/>
      <c r="JQR16" s="64"/>
      <c r="JQW16" s="215"/>
      <c r="JQX16" s="64"/>
      <c r="JQY16" s="64"/>
      <c r="JRH16" s="64"/>
      <c r="JRM16" s="215"/>
      <c r="JRN16" s="64"/>
      <c r="JRO16" s="64"/>
      <c r="JRX16" s="64"/>
      <c r="JSC16" s="215"/>
      <c r="JSD16" s="64"/>
      <c r="JSE16" s="64"/>
      <c r="JSN16" s="64"/>
      <c r="JSS16" s="215"/>
      <c r="JST16" s="64"/>
      <c r="JSU16" s="64"/>
      <c r="JTD16" s="64"/>
      <c r="JTI16" s="215"/>
      <c r="JTJ16" s="64"/>
      <c r="JTK16" s="64"/>
      <c r="JTT16" s="64"/>
      <c r="JTY16" s="215"/>
      <c r="JTZ16" s="64"/>
      <c r="JUA16" s="64"/>
      <c r="JUJ16" s="64"/>
      <c r="JUO16" s="215"/>
      <c r="JUP16" s="64"/>
      <c r="JUQ16" s="64"/>
      <c r="JUZ16" s="64"/>
      <c r="JVE16" s="215"/>
      <c r="JVF16" s="64"/>
      <c r="JVG16" s="64"/>
      <c r="JVP16" s="64"/>
      <c r="JVU16" s="215"/>
      <c r="JVV16" s="64"/>
      <c r="JVW16" s="64"/>
      <c r="JWF16" s="64"/>
      <c r="JWK16" s="215"/>
      <c r="JWL16" s="64"/>
      <c r="JWM16" s="64"/>
      <c r="JWV16" s="64"/>
      <c r="JXA16" s="215"/>
      <c r="JXB16" s="64"/>
      <c r="JXC16" s="64"/>
      <c r="JXL16" s="64"/>
      <c r="JXQ16" s="215"/>
      <c r="JXR16" s="64"/>
      <c r="JXS16" s="64"/>
      <c r="JYB16" s="64"/>
      <c r="JYG16" s="215"/>
      <c r="JYH16" s="64"/>
      <c r="JYI16" s="64"/>
      <c r="JYR16" s="64"/>
      <c r="JYW16" s="215"/>
      <c r="JYX16" s="64"/>
      <c r="JYY16" s="64"/>
      <c r="JZH16" s="64"/>
      <c r="JZM16" s="215"/>
      <c r="JZN16" s="64"/>
      <c r="JZO16" s="64"/>
      <c r="JZX16" s="64"/>
      <c r="KAC16" s="215"/>
      <c r="KAD16" s="64"/>
      <c r="KAE16" s="64"/>
      <c r="KAN16" s="64"/>
      <c r="KAS16" s="215"/>
      <c r="KAT16" s="64"/>
      <c r="KAU16" s="64"/>
      <c r="KBD16" s="64"/>
      <c r="KBI16" s="215"/>
      <c r="KBJ16" s="64"/>
      <c r="KBK16" s="64"/>
      <c r="KBT16" s="64"/>
      <c r="KBY16" s="215"/>
      <c r="KBZ16" s="64"/>
      <c r="KCA16" s="64"/>
      <c r="KCJ16" s="64"/>
      <c r="KCO16" s="215"/>
      <c r="KCP16" s="64"/>
      <c r="KCQ16" s="64"/>
      <c r="KCZ16" s="64"/>
      <c r="KDE16" s="215"/>
      <c r="KDF16" s="64"/>
      <c r="KDG16" s="64"/>
      <c r="KDP16" s="64"/>
      <c r="KDU16" s="215"/>
      <c r="KDV16" s="64"/>
      <c r="KDW16" s="64"/>
      <c r="KEF16" s="64"/>
      <c r="KEK16" s="215"/>
      <c r="KEL16" s="64"/>
      <c r="KEM16" s="64"/>
      <c r="KEV16" s="64"/>
      <c r="KFA16" s="215"/>
      <c r="KFB16" s="64"/>
      <c r="KFC16" s="64"/>
      <c r="KFL16" s="64"/>
      <c r="KFQ16" s="215"/>
      <c r="KFR16" s="64"/>
      <c r="KFS16" s="64"/>
      <c r="KGB16" s="64"/>
      <c r="KGG16" s="215"/>
      <c r="KGH16" s="64"/>
      <c r="KGI16" s="64"/>
      <c r="KGR16" s="64"/>
      <c r="KGW16" s="215"/>
      <c r="KGX16" s="64"/>
      <c r="KGY16" s="64"/>
      <c r="KHH16" s="64"/>
      <c r="KHM16" s="215"/>
      <c r="KHN16" s="64"/>
      <c r="KHO16" s="64"/>
      <c r="KHX16" s="64"/>
      <c r="KIC16" s="215"/>
      <c r="KID16" s="64"/>
      <c r="KIE16" s="64"/>
      <c r="KIN16" s="64"/>
      <c r="KIS16" s="215"/>
      <c r="KIT16" s="64"/>
      <c r="KIU16" s="64"/>
      <c r="KJD16" s="64"/>
      <c r="KJI16" s="215"/>
      <c r="KJJ16" s="64"/>
      <c r="KJK16" s="64"/>
      <c r="KJT16" s="64"/>
      <c r="KJY16" s="215"/>
      <c r="KJZ16" s="64"/>
      <c r="KKA16" s="64"/>
      <c r="KKJ16" s="64"/>
      <c r="KKO16" s="215"/>
      <c r="KKP16" s="64"/>
      <c r="KKQ16" s="64"/>
      <c r="KKZ16" s="64"/>
      <c r="KLE16" s="215"/>
      <c r="KLF16" s="64"/>
      <c r="KLG16" s="64"/>
      <c r="KLP16" s="64"/>
      <c r="KLU16" s="215"/>
      <c r="KLV16" s="64"/>
      <c r="KLW16" s="64"/>
      <c r="KMF16" s="64"/>
      <c r="KMK16" s="215"/>
      <c r="KML16" s="64"/>
      <c r="KMM16" s="64"/>
      <c r="KMV16" s="64"/>
      <c r="KNA16" s="215"/>
      <c r="KNB16" s="64"/>
      <c r="KNC16" s="64"/>
      <c r="KNL16" s="64"/>
      <c r="KNQ16" s="215"/>
      <c r="KNR16" s="64"/>
      <c r="KNS16" s="64"/>
      <c r="KOB16" s="64"/>
      <c r="KOG16" s="215"/>
      <c r="KOH16" s="64"/>
      <c r="KOI16" s="64"/>
      <c r="KOR16" s="64"/>
      <c r="KOW16" s="215"/>
      <c r="KOX16" s="64"/>
      <c r="KOY16" s="64"/>
      <c r="KPH16" s="64"/>
      <c r="KPM16" s="215"/>
      <c r="KPN16" s="64"/>
      <c r="KPO16" s="64"/>
      <c r="KPX16" s="64"/>
      <c r="KQC16" s="215"/>
      <c r="KQD16" s="64"/>
      <c r="KQE16" s="64"/>
      <c r="KQN16" s="64"/>
      <c r="KQS16" s="215"/>
      <c r="KQT16" s="64"/>
      <c r="KQU16" s="64"/>
      <c r="KRD16" s="64"/>
      <c r="KRI16" s="215"/>
      <c r="KRJ16" s="64"/>
      <c r="KRK16" s="64"/>
      <c r="KRT16" s="64"/>
      <c r="KRY16" s="215"/>
      <c r="KRZ16" s="64"/>
      <c r="KSA16" s="64"/>
      <c r="KSJ16" s="64"/>
      <c r="KSO16" s="215"/>
      <c r="KSP16" s="64"/>
      <c r="KSQ16" s="64"/>
      <c r="KSZ16" s="64"/>
      <c r="KTE16" s="215"/>
      <c r="KTF16" s="64"/>
      <c r="KTG16" s="64"/>
      <c r="KTP16" s="64"/>
      <c r="KTU16" s="215"/>
      <c r="KTV16" s="64"/>
      <c r="KTW16" s="64"/>
      <c r="KUF16" s="64"/>
      <c r="KUK16" s="215"/>
      <c r="KUL16" s="64"/>
      <c r="KUM16" s="64"/>
      <c r="KUV16" s="64"/>
      <c r="KVA16" s="215"/>
      <c r="KVB16" s="64"/>
      <c r="KVC16" s="64"/>
      <c r="KVL16" s="64"/>
      <c r="KVQ16" s="215"/>
      <c r="KVR16" s="64"/>
      <c r="KVS16" s="64"/>
      <c r="KWB16" s="64"/>
      <c r="KWG16" s="215"/>
      <c r="KWH16" s="64"/>
      <c r="KWI16" s="64"/>
      <c r="KWR16" s="64"/>
      <c r="KWW16" s="215"/>
      <c r="KWX16" s="64"/>
      <c r="KWY16" s="64"/>
      <c r="KXH16" s="64"/>
      <c r="KXM16" s="215"/>
      <c r="KXN16" s="64"/>
      <c r="KXO16" s="64"/>
      <c r="KXX16" s="64"/>
      <c r="KYC16" s="215"/>
      <c r="KYD16" s="64"/>
      <c r="KYE16" s="64"/>
      <c r="KYN16" s="64"/>
      <c r="KYS16" s="215"/>
      <c r="KYT16" s="64"/>
      <c r="KYU16" s="64"/>
      <c r="KZD16" s="64"/>
      <c r="KZI16" s="215"/>
      <c r="KZJ16" s="64"/>
      <c r="KZK16" s="64"/>
      <c r="KZT16" s="64"/>
      <c r="KZY16" s="215"/>
      <c r="KZZ16" s="64"/>
      <c r="LAA16" s="64"/>
      <c r="LAJ16" s="64"/>
      <c r="LAO16" s="215"/>
      <c r="LAP16" s="64"/>
      <c r="LAQ16" s="64"/>
      <c r="LAZ16" s="64"/>
      <c r="LBE16" s="215"/>
      <c r="LBF16" s="64"/>
      <c r="LBG16" s="64"/>
      <c r="LBP16" s="64"/>
      <c r="LBU16" s="215"/>
      <c r="LBV16" s="64"/>
      <c r="LBW16" s="64"/>
      <c r="LCF16" s="64"/>
      <c r="LCK16" s="215"/>
      <c r="LCL16" s="64"/>
      <c r="LCM16" s="64"/>
      <c r="LCV16" s="64"/>
      <c r="LDA16" s="215"/>
      <c r="LDB16" s="64"/>
      <c r="LDC16" s="64"/>
      <c r="LDL16" s="64"/>
      <c r="LDQ16" s="215"/>
      <c r="LDR16" s="64"/>
      <c r="LDS16" s="64"/>
      <c r="LEB16" s="64"/>
      <c r="LEG16" s="215"/>
      <c r="LEH16" s="64"/>
      <c r="LEI16" s="64"/>
      <c r="LER16" s="64"/>
      <c r="LEW16" s="215"/>
      <c r="LEX16" s="64"/>
      <c r="LEY16" s="64"/>
      <c r="LFH16" s="64"/>
      <c r="LFM16" s="215"/>
      <c r="LFN16" s="64"/>
      <c r="LFO16" s="64"/>
      <c r="LFX16" s="64"/>
      <c r="LGC16" s="215"/>
      <c r="LGD16" s="64"/>
      <c r="LGE16" s="64"/>
      <c r="LGN16" s="64"/>
      <c r="LGS16" s="215"/>
      <c r="LGT16" s="64"/>
      <c r="LGU16" s="64"/>
      <c r="LHD16" s="64"/>
      <c r="LHI16" s="215"/>
      <c r="LHJ16" s="64"/>
      <c r="LHK16" s="64"/>
      <c r="LHT16" s="64"/>
      <c r="LHY16" s="215"/>
      <c r="LHZ16" s="64"/>
      <c r="LIA16" s="64"/>
      <c r="LIJ16" s="64"/>
      <c r="LIO16" s="215"/>
      <c r="LIP16" s="64"/>
      <c r="LIQ16" s="64"/>
      <c r="LIZ16" s="64"/>
      <c r="LJE16" s="215"/>
      <c r="LJF16" s="64"/>
      <c r="LJG16" s="64"/>
      <c r="LJP16" s="64"/>
      <c r="LJU16" s="215"/>
      <c r="LJV16" s="64"/>
      <c r="LJW16" s="64"/>
      <c r="LKF16" s="64"/>
      <c r="LKK16" s="215"/>
      <c r="LKL16" s="64"/>
      <c r="LKM16" s="64"/>
      <c r="LKV16" s="64"/>
      <c r="LLA16" s="215"/>
      <c r="LLB16" s="64"/>
      <c r="LLC16" s="64"/>
      <c r="LLL16" s="64"/>
      <c r="LLQ16" s="215"/>
      <c r="LLR16" s="64"/>
      <c r="LLS16" s="64"/>
      <c r="LMB16" s="64"/>
      <c r="LMG16" s="215"/>
      <c r="LMH16" s="64"/>
      <c r="LMI16" s="64"/>
      <c r="LMR16" s="64"/>
      <c r="LMW16" s="215"/>
      <c r="LMX16" s="64"/>
      <c r="LMY16" s="64"/>
      <c r="LNH16" s="64"/>
      <c r="LNM16" s="215"/>
      <c r="LNN16" s="64"/>
      <c r="LNO16" s="64"/>
      <c r="LNX16" s="64"/>
      <c r="LOC16" s="215"/>
      <c r="LOD16" s="64"/>
      <c r="LOE16" s="64"/>
      <c r="LON16" s="64"/>
      <c r="LOS16" s="215"/>
      <c r="LOT16" s="64"/>
      <c r="LOU16" s="64"/>
      <c r="LPD16" s="64"/>
      <c r="LPI16" s="215"/>
      <c r="LPJ16" s="64"/>
      <c r="LPK16" s="64"/>
      <c r="LPT16" s="64"/>
      <c r="LPY16" s="215"/>
      <c r="LPZ16" s="64"/>
      <c r="LQA16" s="64"/>
      <c r="LQJ16" s="64"/>
      <c r="LQO16" s="215"/>
      <c r="LQP16" s="64"/>
      <c r="LQQ16" s="64"/>
      <c r="LQZ16" s="64"/>
      <c r="LRE16" s="215"/>
      <c r="LRF16" s="64"/>
      <c r="LRG16" s="64"/>
      <c r="LRP16" s="64"/>
      <c r="LRU16" s="215"/>
      <c r="LRV16" s="64"/>
      <c r="LRW16" s="64"/>
      <c r="LSF16" s="64"/>
      <c r="LSK16" s="215"/>
      <c r="LSL16" s="64"/>
      <c r="LSM16" s="64"/>
      <c r="LSV16" s="64"/>
      <c r="LTA16" s="215"/>
      <c r="LTB16" s="64"/>
      <c r="LTC16" s="64"/>
      <c r="LTL16" s="64"/>
      <c r="LTQ16" s="215"/>
      <c r="LTR16" s="64"/>
      <c r="LTS16" s="64"/>
      <c r="LUB16" s="64"/>
      <c r="LUG16" s="215"/>
      <c r="LUH16" s="64"/>
      <c r="LUI16" s="64"/>
      <c r="LUR16" s="64"/>
      <c r="LUW16" s="215"/>
      <c r="LUX16" s="64"/>
      <c r="LUY16" s="64"/>
      <c r="LVH16" s="64"/>
      <c r="LVM16" s="215"/>
      <c r="LVN16" s="64"/>
      <c r="LVO16" s="64"/>
      <c r="LVX16" s="64"/>
      <c r="LWC16" s="215"/>
      <c r="LWD16" s="64"/>
      <c r="LWE16" s="64"/>
      <c r="LWN16" s="64"/>
      <c r="LWS16" s="215"/>
      <c r="LWT16" s="64"/>
      <c r="LWU16" s="64"/>
      <c r="LXD16" s="64"/>
      <c r="LXI16" s="215"/>
      <c r="LXJ16" s="64"/>
      <c r="LXK16" s="64"/>
      <c r="LXT16" s="64"/>
      <c r="LXY16" s="215"/>
      <c r="LXZ16" s="64"/>
      <c r="LYA16" s="64"/>
      <c r="LYJ16" s="64"/>
      <c r="LYO16" s="215"/>
      <c r="LYP16" s="64"/>
      <c r="LYQ16" s="64"/>
      <c r="LYZ16" s="64"/>
      <c r="LZE16" s="215"/>
      <c r="LZF16" s="64"/>
      <c r="LZG16" s="64"/>
      <c r="LZP16" s="64"/>
      <c r="LZU16" s="215"/>
      <c r="LZV16" s="64"/>
      <c r="LZW16" s="64"/>
      <c r="MAF16" s="64"/>
      <c r="MAK16" s="215"/>
      <c r="MAL16" s="64"/>
      <c r="MAM16" s="64"/>
      <c r="MAV16" s="64"/>
      <c r="MBA16" s="215"/>
      <c r="MBB16" s="64"/>
      <c r="MBC16" s="64"/>
      <c r="MBL16" s="64"/>
      <c r="MBQ16" s="215"/>
      <c r="MBR16" s="64"/>
      <c r="MBS16" s="64"/>
      <c r="MCB16" s="64"/>
      <c r="MCG16" s="215"/>
      <c r="MCH16" s="64"/>
      <c r="MCI16" s="64"/>
      <c r="MCR16" s="64"/>
      <c r="MCW16" s="215"/>
      <c r="MCX16" s="64"/>
      <c r="MCY16" s="64"/>
      <c r="MDH16" s="64"/>
      <c r="MDM16" s="215"/>
      <c r="MDN16" s="64"/>
      <c r="MDO16" s="64"/>
      <c r="MDX16" s="64"/>
      <c r="MEC16" s="215"/>
      <c r="MED16" s="64"/>
      <c r="MEE16" s="64"/>
      <c r="MEN16" s="64"/>
      <c r="MES16" s="215"/>
      <c r="MET16" s="64"/>
      <c r="MEU16" s="64"/>
      <c r="MFD16" s="64"/>
      <c r="MFI16" s="215"/>
      <c r="MFJ16" s="64"/>
      <c r="MFK16" s="64"/>
      <c r="MFT16" s="64"/>
      <c r="MFY16" s="215"/>
      <c r="MFZ16" s="64"/>
      <c r="MGA16" s="64"/>
      <c r="MGJ16" s="64"/>
      <c r="MGO16" s="215"/>
      <c r="MGP16" s="64"/>
      <c r="MGQ16" s="64"/>
      <c r="MGZ16" s="64"/>
      <c r="MHE16" s="215"/>
      <c r="MHF16" s="64"/>
      <c r="MHG16" s="64"/>
      <c r="MHP16" s="64"/>
      <c r="MHU16" s="215"/>
      <c r="MHV16" s="64"/>
      <c r="MHW16" s="64"/>
      <c r="MIF16" s="64"/>
      <c r="MIK16" s="215"/>
      <c r="MIL16" s="64"/>
      <c r="MIM16" s="64"/>
      <c r="MIV16" s="64"/>
      <c r="MJA16" s="215"/>
      <c r="MJB16" s="64"/>
      <c r="MJC16" s="64"/>
      <c r="MJL16" s="64"/>
      <c r="MJQ16" s="215"/>
      <c r="MJR16" s="64"/>
      <c r="MJS16" s="64"/>
      <c r="MKB16" s="64"/>
      <c r="MKG16" s="215"/>
      <c r="MKH16" s="64"/>
      <c r="MKI16" s="64"/>
      <c r="MKR16" s="64"/>
      <c r="MKW16" s="215"/>
      <c r="MKX16" s="64"/>
      <c r="MKY16" s="64"/>
      <c r="MLH16" s="64"/>
      <c r="MLM16" s="215"/>
      <c r="MLN16" s="64"/>
      <c r="MLO16" s="64"/>
      <c r="MLX16" s="64"/>
      <c r="MMC16" s="215"/>
      <c r="MMD16" s="64"/>
      <c r="MME16" s="64"/>
      <c r="MMN16" s="64"/>
      <c r="MMS16" s="215"/>
      <c r="MMT16" s="64"/>
      <c r="MMU16" s="64"/>
      <c r="MND16" s="64"/>
      <c r="MNI16" s="215"/>
      <c r="MNJ16" s="64"/>
      <c r="MNK16" s="64"/>
      <c r="MNT16" s="64"/>
      <c r="MNY16" s="215"/>
      <c r="MNZ16" s="64"/>
      <c r="MOA16" s="64"/>
      <c r="MOJ16" s="64"/>
      <c r="MOO16" s="215"/>
      <c r="MOP16" s="64"/>
      <c r="MOQ16" s="64"/>
      <c r="MOZ16" s="64"/>
      <c r="MPE16" s="215"/>
      <c r="MPF16" s="64"/>
      <c r="MPG16" s="64"/>
      <c r="MPP16" s="64"/>
      <c r="MPU16" s="215"/>
      <c r="MPV16" s="64"/>
      <c r="MPW16" s="64"/>
      <c r="MQF16" s="64"/>
      <c r="MQK16" s="215"/>
      <c r="MQL16" s="64"/>
      <c r="MQM16" s="64"/>
      <c r="MQV16" s="64"/>
      <c r="MRA16" s="215"/>
      <c r="MRB16" s="64"/>
      <c r="MRC16" s="64"/>
      <c r="MRL16" s="64"/>
      <c r="MRQ16" s="215"/>
      <c r="MRR16" s="64"/>
      <c r="MRS16" s="64"/>
      <c r="MSB16" s="64"/>
      <c r="MSG16" s="215"/>
      <c r="MSH16" s="64"/>
      <c r="MSI16" s="64"/>
      <c r="MSR16" s="64"/>
      <c r="MSW16" s="215"/>
      <c r="MSX16" s="64"/>
      <c r="MSY16" s="64"/>
      <c r="MTH16" s="64"/>
      <c r="MTM16" s="215"/>
      <c r="MTN16" s="64"/>
      <c r="MTO16" s="64"/>
      <c r="MTX16" s="64"/>
      <c r="MUC16" s="215"/>
      <c r="MUD16" s="64"/>
      <c r="MUE16" s="64"/>
      <c r="MUN16" s="64"/>
      <c r="MUS16" s="215"/>
      <c r="MUT16" s="64"/>
      <c r="MUU16" s="64"/>
      <c r="MVD16" s="64"/>
      <c r="MVI16" s="215"/>
      <c r="MVJ16" s="64"/>
      <c r="MVK16" s="64"/>
      <c r="MVT16" s="64"/>
      <c r="MVY16" s="215"/>
      <c r="MVZ16" s="64"/>
      <c r="MWA16" s="64"/>
      <c r="MWJ16" s="64"/>
      <c r="MWO16" s="215"/>
      <c r="MWP16" s="64"/>
      <c r="MWQ16" s="64"/>
      <c r="MWZ16" s="64"/>
      <c r="MXE16" s="215"/>
      <c r="MXF16" s="64"/>
      <c r="MXG16" s="64"/>
      <c r="MXP16" s="64"/>
      <c r="MXU16" s="215"/>
      <c r="MXV16" s="64"/>
      <c r="MXW16" s="64"/>
      <c r="MYF16" s="64"/>
      <c r="MYK16" s="215"/>
      <c r="MYL16" s="64"/>
      <c r="MYM16" s="64"/>
      <c r="MYV16" s="64"/>
      <c r="MZA16" s="215"/>
      <c r="MZB16" s="64"/>
      <c r="MZC16" s="64"/>
      <c r="MZL16" s="64"/>
      <c r="MZQ16" s="215"/>
      <c r="MZR16" s="64"/>
      <c r="MZS16" s="64"/>
      <c r="NAB16" s="64"/>
      <c r="NAG16" s="215"/>
      <c r="NAH16" s="64"/>
      <c r="NAI16" s="64"/>
      <c r="NAR16" s="64"/>
      <c r="NAW16" s="215"/>
      <c r="NAX16" s="64"/>
      <c r="NAY16" s="64"/>
      <c r="NBH16" s="64"/>
      <c r="NBM16" s="215"/>
      <c r="NBN16" s="64"/>
      <c r="NBO16" s="64"/>
      <c r="NBX16" s="64"/>
      <c r="NCC16" s="215"/>
      <c r="NCD16" s="64"/>
      <c r="NCE16" s="64"/>
      <c r="NCN16" s="64"/>
      <c r="NCS16" s="215"/>
      <c r="NCT16" s="64"/>
      <c r="NCU16" s="64"/>
      <c r="NDD16" s="64"/>
      <c r="NDI16" s="215"/>
      <c r="NDJ16" s="64"/>
      <c r="NDK16" s="64"/>
      <c r="NDT16" s="64"/>
      <c r="NDY16" s="215"/>
      <c r="NDZ16" s="64"/>
      <c r="NEA16" s="64"/>
      <c r="NEJ16" s="64"/>
      <c r="NEO16" s="215"/>
      <c r="NEP16" s="64"/>
      <c r="NEQ16" s="64"/>
      <c r="NEZ16" s="64"/>
      <c r="NFE16" s="215"/>
      <c r="NFF16" s="64"/>
      <c r="NFG16" s="64"/>
      <c r="NFP16" s="64"/>
      <c r="NFU16" s="215"/>
      <c r="NFV16" s="64"/>
      <c r="NFW16" s="64"/>
      <c r="NGF16" s="64"/>
      <c r="NGK16" s="215"/>
      <c r="NGL16" s="64"/>
      <c r="NGM16" s="64"/>
      <c r="NGV16" s="64"/>
      <c r="NHA16" s="215"/>
      <c r="NHB16" s="64"/>
      <c r="NHC16" s="64"/>
      <c r="NHL16" s="64"/>
      <c r="NHQ16" s="215"/>
      <c r="NHR16" s="64"/>
      <c r="NHS16" s="64"/>
      <c r="NIB16" s="64"/>
      <c r="NIG16" s="215"/>
      <c r="NIH16" s="64"/>
      <c r="NII16" s="64"/>
      <c r="NIR16" s="64"/>
      <c r="NIW16" s="215"/>
      <c r="NIX16" s="64"/>
      <c r="NIY16" s="64"/>
      <c r="NJH16" s="64"/>
      <c r="NJM16" s="215"/>
      <c r="NJN16" s="64"/>
      <c r="NJO16" s="64"/>
      <c r="NJX16" s="64"/>
      <c r="NKC16" s="215"/>
      <c r="NKD16" s="64"/>
      <c r="NKE16" s="64"/>
      <c r="NKN16" s="64"/>
      <c r="NKS16" s="215"/>
      <c r="NKT16" s="64"/>
      <c r="NKU16" s="64"/>
      <c r="NLD16" s="64"/>
      <c r="NLI16" s="215"/>
      <c r="NLJ16" s="64"/>
      <c r="NLK16" s="64"/>
      <c r="NLT16" s="64"/>
      <c r="NLY16" s="215"/>
      <c r="NLZ16" s="64"/>
      <c r="NMA16" s="64"/>
      <c r="NMJ16" s="64"/>
      <c r="NMO16" s="215"/>
      <c r="NMP16" s="64"/>
      <c r="NMQ16" s="64"/>
      <c r="NMZ16" s="64"/>
      <c r="NNE16" s="215"/>
      <c r="NNF16" s="64"/>
      <c r="NNG16" s="64"/>
      <c r="NNP16" s="64"/>
      <c r="NNU16" s="215"/>
      <c r="NNV16" s="64"/>
      <c r="NNW16" s="64"/>
      <c r="NOF16" s="64"/>
      <c r="NOK16" s="215"/>
      <c r="NOL16" s="64"/>
      <c r="NOM16" s="64"/>
      <c r="NOV16" s="64"/>
      <c r="NPA16" s="215"/>
      <c r="NPB16" s="64"/>
      <c r="NPC16" s="64"/>
      <c r="NPL16" s="64"/>
      <c r="NPQ16" s="215"/>
      <c r="NPR16" s="64"/>
      <c r="NPS16" s="64"/>
      <c r="NQB16" s="64"/>
      <c r="NQG16" s="215"/>
      <c r="NQH16" s="64"/>
      <c r="NQI16" s="64"/>
      <c r="NQR16" s="64"/>
      <c r="NQW16" s="215"/>
      <c r="NQX16" s="64"/>
      <c r="NQY16" s="64"/>
      <c r="NRH16" s="64"/>
      <c r="NRM16" s="215"/>
      <c r="NRN16" s="64"/>
      <c r="NRO16" s="64"/>
      <c r="NRX16" s="64"/>
      <c r="NSC16" s="215"/>
      <c r="NSD16" s="64"/>
      <c r="NSE16" s="64"/>
      <c r="NSN16" s="64"/>
      <c r="NSS16" s="215"/>
      <c r="NST16" s="64"/>
      <c r="NSU16" s="64"/>
      <c r="NTD16" s="64"/>
      <c r="NTI16" s="215"/>
      <c r="NTJ16" s="64"/>
      <c r="NTK16" s="64"/>
      <c r="NTT16" s="64"/>
      <c r="NTY16" s="215"/>
      <c r="NTZ16" s="64"/>
      <c r="NUA16" s="64"/>
      <c r="NUJ16" s="64"/>
      <c r="NUO16" s="215"/>
      <c r="NUP16" s="64"/>
      <c r="NUQ16" s="64"/>
      <c r="NUZ16" s="64"/>
      <c r="NVE16" s="215"/>
      <c r="NVF16" s="64"/>
      <c r="NVG16" s="64"/>
      <c r="NVP16" s="64"/>
      <c r="NVU16" s="215"/>
      <c r="NVV16" s="64"/>
      <c r="NVW16" s="64"/>
      <c r="NWF16" s="64"/>
      <c r="NWK16" s="215"/>
      <c r="NWL16" s="64"/>
      <c r="NWM16" s="64"/>
      <c r="NWV16" s="64"/>
      <c r="NXA16" s="215"/>
      <c r="NXB16" s="64"/>
      <c r="NXC16" s="64"/>
      <c r="NXL16" s="64"/>
      <c r="NXQ16" s="215"/>
      <c r="NXR16" s="64"/>
      <c r="NXS16" s="64"/>
      <c r="NYB16" s="64"/>
      <c r="NYG16" s="215"/>
      <c r="NYH16" s="64"/>
      <c r="NYI16" s="64"/>
      <c r="NYR16" s="64"/>
      <c r="NYW16" s="215"/>
      <c r="NYX16" s="64"/>
      <c r="NYY16" s="64"/>
      <c r="NZH16" s="64"/>
      <c r="NZM16" s="215"/>
      <c r="NZN16" s="64"/>
      <c r="NZO16" s="64"/>
      <c r="NZX16" s="64"/>
      <c r="OAC16" s="215"/>
      <c r="OAD16" s="64"/>
      <c r="OAE16" s="64"/>
      <c r="OAN16" s="64"/>
      <c r="OAS16" s="215"/>
      <c r="OAT16" s="64"/>
      <c r="OAU16" s="64"/>
      <c r="OBD16" s="64"/>
      <c r="OBI16" s="215"/>
      <c r="OBJ16" s="64"/>
      <c r="OBK16" s="64"/>
      <c r="OBT16" s="64"/>
      <c r="OBY16" s="215"/>
      <c r="OBZ16" s="64"/>
      <c r="OCA16" s="64"/>
      <c r="OCJ16" s="64"/>
      <c r="OCO16" s="215"/>
      <c r="OCP16" s="64"/>
      <c r="OCQ16" s="64"/>
      <c r="OCZ16" s="64"/>
      <c r="ODE16" s="215"/>
      <c r="ODF16" s="64"/>
      <c r="ODG16" s="64"/>
      <c r="ODP16" s="64"/>
      <c r="ODU16" s="215"/>
      <c r="ODV16" s="64"/>
      <c r="ODW16" s="64"/>
      <c r="OEF16" s="64"/>
      <c r="OEK16" s="215"/>
      <c r="OEL16" s="64"/>
      <c r="OEM16" s="64"/>
      <c r="OEV16" s="64"/>
      <c r="OFA16" s="215"/>
      <c r="OFB16" s="64"/>
      <c r="OFC16" s="64"/>
      <c r="OFL16" s="64"/>
      <c r="OFQ16" s="215"/>
      <c r="OFR16" s="64"/>
      <c r="OFS16" s="64"/>
      <c r="OGB16" s="64"/>
      <c r="OGG16" s="215"/>
      <c r="OGH16" s="64"/>
      <c r="OGI16" s="64"/>
      <c r="OGR16" s="64"/>
      <c r="OGW16" s="215"/>
      <c r="OGX16" s="64"/>
      <c r="OGY16" s="64"/>
      <c r="OHH16" s="64"/>
      <c r="OHM16" s="215"/>
      <c r="OHN16" s="64"/>
      <c r="OHO16" s="64"/>
      <c r="OHX16" s="64"/>
      <c r="OIC16" s="215"/>
      <c r="OID16" s="64"/>
      <c r="OIE16" s="64"/>
      <c r="OIN16" s="64"/>
      <c r="OIS16" s="215"/>
      <c r="OIT16" s="64"/>
      <c r="OIU16" s="64"/>
      <c r="OJD16" s="64"/>
      <c r="OJI16" s="215"/>
      <c r="OJJ16" s="64"/>
      <c r="OJK16" s="64"/>
      <c r="OJT16" s="64"/>
      <c r="OJY16" s="215"/>
      <c r="OJZ16" s="64"/>
      <c r="OKA16" s="64"/>
      <c r="OKJ16" s="64"/>
      <c r="OKO16" s="215"/>
      <c r="OKP16" s="64"/>
      <c r="OKQ16" s="64"/>
      <c r="OKZ16" s="64"/>
      <c r="OLE16" s="215"/>
      <c r="OLF16" s="64"/>
      <c r="OLG16" s="64"/>
      <c r="OLP16" s="64"/>
      <c r="OLU16" s="215"/>
      <c r="OLV16" s="64"/>
      <c r="OLW16" s="64"/>
      <c r="OMF16" s="64"/>
      <c r="OMK16" s="215"/>
      <c r="OML16" s="64"/>
      <c r="OMM16" s="64"/>
      <c r="OMV16" s="64"/>
      <c r="ONA16" s="215"/>
      <c r="ONB16" s="64"/>
      <c r="ONC16" s="64"/>
      <c r="ONL16" s="64"/>
      <c r="ONQ16" s="215"/>
      <c r="ONR16" s="64"/>
      <c r="ONS16" s="64"/>
      <c r="OOB16" s="64"/>
      <c r="OOG16" s="215"/>
      <c r="OOH16" s="64"/>
      <c r="OOI16" s="64"/>
      <c r="OOR16" s="64"/>
      <c r="OOW16" s="215"/>
      <c r="OOX16" s="64"/>
      <c r="OOY16" s="64"/>
      <c r="OPH16" s="64"/>
      <c r="OPM16" s="215"/>
      <c r="OPN16" s="64"/>
      <c r="OPO16" s="64"/>
      <c r="OPX16" s="64"/>
      <c r="OQC16" s="215"/>
      <c r="OQD16" s="64"/>
      <c r="OQE16" s="64"/>
      <c r="OQN16" s="64"/>
      <c r="OQS16" s="215"/>
      <c r="OQT16" s="64"/>
      <c r="OQU16" s="64"/>
      <c r="ORD16" s="64"/>
      <c r="ORI16" s="215"/>
      <c r="ORJ16" s="64"/>
      <c r="ORK16" s="64"/>
      <c r="ORT16" s="64"/>
      <c r="ORY16" s="215"/>
      <c r="ORZ16" s="64"/>
      <c r="OSA16" s="64"/>
      <c r="OSJ16" s="64"/>
      <c r="OSO16" s="215"/>
      <c r="OSP16" s="64"/>
      <c r="OSQ16" s="64"/>
      <c r="OSZ16" s="64"/>
      <c r="OTE16" s="215"/>
      <c r="OTF16" s="64"/>
      <c r="OTG16" s="64"/>
      <c r="OTP16" s="64"/>
      <c r="OTU16" s="215"/>
      <c r="OTV16" s="64"/>
      <c r="OTW16" s="64"/>
      <c r="OUF16" s="64"/>
      <c r="OUK16" s="215"/>
      <c r="OUL16" s="64"/>
      <c r="OUM16" s="64"/>
      <c r="OUV16" s="64"/>
      <c r="OVA16" s="215"/>
      <c r="OVB16" s="64"/>
      <c r="OVC16" s="64"/>
      <c r="OVL16" s="64"/>
      <c r="OVQ16" s="215"/>
      <c r="OVR16" s="64"/>
      <c r="OVS16" s="64"/>
      <c r="OWB16" s="64"/>
      <c r="OWG16" s="215"/>
      <c r="OWH16" s="64"/>
      <c r="OWI16" s="64"/>
      <c r="OWR16" s="64"/>
      <c r="OWW16" s="215"/>
      <c r="OWX16" s="64"/>
      <c r="OWY16" s="64"/>
      <c r="OXH16" s="64"/>
      <c r="OXM16" s="215"/>
      <c r="OXN16" s="64"/>
      <c r="OXO16" s="64"/>
      <c r="OXX16" s="64"/>
      <c r="OYC16" s="215"/>
      <c r="OYD16" s="64"/>
      <c r="OYE16" s="64"/>
      <c r="OYN16" s="64"/>
      <c r="OYS16" s="215"/>
      <c r="OYT16" s="64"/>
      <c r="OYU16" s="64"/>
      <c r="OZD16" s="64"/>
      <c r="OZI16" s="215"/>
      <c r="OZJ16" s="64"/>
      <c r="OZK16" s="64"/>
      <c r="OZT16" s="64"/>
      <c r="OZY16" s="215"/>
      <c r="OZZ16" s="64"/>
      <c r="PAA16" s="64"/>
      <c r="PAJ16" s="64"/>
      <c r="PAO16" s="215"/>
      <c r="PAP16" s="64"/>
      <c r="PAQ16" s="64"/>
      <c r="PAZ16" s="64"/>
      <c r="PBE16" s="215"/>
      <c r="PBF16" s="64"/>
      <c r="PBG16" s="64"/>
      <c r="PBP16" s="64"/>
      <c r="PBU16" s="215"/>
      <c r="PBV16" s="64"/>
      <c r="PBW16" s="64"/>
      <c r="PCF16" s="64"/>
      <c r="PCK16" s="215"/>
      <c r="PCL16" s="64"/>
      <c r="PCM16" s="64"/>
      <c r="PCV16" s="64"/>
      <c r="PDA16" s="215"/>
      <c r="PDB16" s="64"/>
      <c r="PDC16" s="64"/>
      <c r="PDL16" s="64"/>
      <c r="PDQ16" s="215"/>
      <c r="PDR16" s="64"/>
      <c r="PDS16" s="64"/>
      <c r="PEB16" s="64"/>
      <c r="PEG16" s="215"/>
      <c r="PEH16" s="64"/>
      <c r="PEI16" s="64"/>
      <c r="PER16" s="64"/>
      <c r="PEW16" s="215"/>
      <c r="PEX16" s="64"/>
      <c r="PEY16" s="64"/>
      <c r="PFH16" s="64"/>
      <c r="PFM16" s="215"/>
      <c r="PFN16" s="64"/>
      <c r="PFO16" s="64"/>
      <c r="PFX16" s="64"/>
      <c r="PGC16" s="215"/>
      <c r="PGD16" s="64"/>
      <c r="PGE16" s="64"/>
      <c r="PGN16" s="64"/>
      <c r="PGS16" s="215"/>
      <c r="PGT16" s="64"/>
      <c r="PGU16" s="64"/>
      <c r="PHD16" s="64"/>
      <c r="PHI16" s="215"/>
      <c r="PHJ16" s="64"/>
      <c r="PHK16" s="64"/>
      <c r="PHT16" s="64"/>
      <c r="PHY16" s="215"/>
      <c r="PHZ16" s="64"/>
      <c r="PIA16" s="64"/>
      <c r="PIJ16" s="64"/>
      <c r="PIO16" s="215"/>
      <c r="PIP16" s="64"/>
      <c r="PIQ16" s="64"/>
      <c r="PIZ16" s="64"/>
      <c r="PJE16" s="215"/>
      <c r="PJF16" s="64"/>
      <c r="PJG16" s="64"/>
      <c r="PJP16" s="64"/>
      <c r="PJU16" s="215"/>
      <c r="PJV16" s="64"/>
      <c r="PJW16" s="64"/>
      <c r="PKF16" s="64"/>
      <c r="PKK16" s="215"/>
      <c r="PKL16" s="64"/>
      <c r="PKM16" s="64"/>
      <c r="PKV16" s="64"/>
      <c r="PLA16" s="215"/>
      <c r="PLB16" s="64"/>
      <c r="PLC16" s="64"/>
      <c r="PLL16" s="64"/>
      <c r="PLQ16" s="215"/>
      <c r="PLR16" s="64"/>
      <c r="PLS16" s="64"/>
      <c r="PMB16" s="64"/>
      <c r="PMG16" s="215"/>
      <c r="PMH16" s="64"/>
      <c r="PMI16" s="64"/>
      <c r="PMR16" s="64"/>
      <c r="PMW16" s="215"/>
      <c r="PMX16" s="64"/>
      <c r="PMY16" s="64"/>
      <c r="PNH16" s="64"/>
      <c r="PNM16" s="215"/>
      <c r="PNN16" s="64"/>
      <c r="PNO16" s="64"/>
      <c r="PNX16" s="64"/>
      <c r="POC16" s="215"/>
      <c r="POD16" s="64"/>
      <c r="POE16" s="64"/>
      <c r="PON16" s="64"/>
      <c r="POS16" s="215"/>
      <c r="POT16" s="64"/>
      <c r="POU16" s="64"/>
      <c r="PPD16" s="64"/>
      <c r="PPI16" s="215"/>
      <c r="PPJ16" s="64"/>
      <c r="PPK16" s="64"/>
      <c r="PPT16" s="64"/>
      <c r="PPY16" s="215"/>
      <c r="PPZ16" s="64"/>
      <c r="PQA16" s="64"/>
      <c r="PQJ16" s="64"/>
      <c r="PQO16" s="215"/>
      <c r="PQP16" s="64"/>
      <c r="PQQ16" s="64"/>
      <c r="PQZ16" s="64"/>
      <c r="PRE16" s="215"/>
      <c r="PRF16" s="64"/>
      <c r="PRG16" s="64"/>
      <c r="PRP16" s="64"/>
      <c r="PRU16" s="215"/>
      <c r="PRV16" s="64"/>
      <c r="PRW16" s="64"/>
      <c r="PSF16" s="64"/>
      <c r="PSK16" s="215"/>
      <c r="PSL16" s="64"/>
      <c r="PSM16" s="64"/>
      <c r="PSV16" s="64"/>
      <c r="PTA16" s="215"/>
      <c r="PTB16" s="64"/>
      <c r="PTC16" s="64"/>
      <c r="PTL16" s="64"/>
      <c r="PTQ16" s="215"/>
      <c r="PTR16" s="64"/>
      <c r="PTS16" s="64"/>
      <c r="PUB16" s="64"/>
      <c r="PUG16" s="215"/>
      <c r="PUH16" s="64"/>
      <c r="PUI16" s="64"/>
      <c r="PUR16" s="64"/>
      <c r="PUW16" s="215"/>
      <c r="PUX16" s="64"/>
      <c r="PUY16" s="64"/>
      <c r="PVH16" s="64"/>
      <c r="PVM16" s="215"/>
      <c r="PVN16" s="64"/>
      <c r="PVO16" s="64"/>
      <c r="PVX16" s="64"/>
      <c r="PWC16" s="215"/>
      <c r="PWD16" s="64"/>
      <c r="PWE16" s="64"/>
      <c r="PWN16" s="64"/>
      <c r="PWS16" s="215"/>
      <c r="PWT16" s="64"/>
      <c r="PWU16" s="64"/>
      <c r="PXD16" s="64"/>
      <c r="PXI16" s="215"/>
      <c r="PXJ16" s="64"/>
      <c r="PXK16" s="64"/>
      <c r="PXT16" s="64"/>
      <c r="PXY16" s="215"/>
      <c r="PXZ16" s="64"/>
      <c r="PYA16" s="64"/>
      <c r="PYJ16" s="64"/>
      <c r="PYO16" s="215"/>
      <c r="PYP16" s="64"/>
      <c r="PYQ16" s="64"/>
      <c r="PYZ16" s="64"/>
      <c r="PZE16" s="215"/>
      <c r="PZF16" s="64"/>
      <c r="PZG16" s="64"/>
      <c r="PZP16" s="64"/>
      <c r="PZU16" s="215"/>
      <c r="PZV16" s="64"/>
      <c r="PZW16" s="64"/>
      <c r="QAF16" s="64"/>
      <c r="QAK16" s="215"/>
      <c r="QAL16" s="64"/>
      <c r="QAM16" s="64"/>
      <c r="QAV16" s="64"/>
      <c r="QBA16" s="215"/>
      <c r="QBB16" s="64"/>
      <c r="QBC16" s="64"/>
      <c r="QBL16" s="64"/>
      <c r="QBQ16" s="215"/>
      <c r="QBR16" s="64"/>
      <c r="QBS16" s="64"/>
      <c r="QCB16" s="64"/>
      <c r="QCG16" s="215"/>
      <c r="QCH16" s="64"/>
      <c r="QCI16" s="64"/>
      <c r="QCR16" s="64"/>
      <c r="QCW16" s="215"/>
      <c r="QCX16" s="64"/>
      <c r="QCY16" s="64"/>
      <c r="QDH16" s="64"/>
      <c r="QDM16" s="215"/>
      <c r="QDN16" s="64"/>
      <c r="QDO16" s="64"/>
      <c r="QDX16" s="64"/>
      <c r="QEC16" s="215"/>
      <c r="QED16" s="64"/>
      <c r="QEE16" s="64"/>
      <c r="QEN16" s="64"/>
      <c r="QES16" s="215"/>
      <c r="QET16" s="64"/>
      <c r="QEU16" s="64"/>
      <c r="QFD16" s="64"/>
      <c r="QFI16" s="215"/>
      <c r="QFJ16" s="64"/>
      <c r="QFK16" s="64"/>
      <c r="QFT16" s="64"/>
      <c r="QFY16" s="215"/>
      <c r="QFZ16" s="64"/>
      <c r="QGA16" s="64"/>
      <c r="QGJ16" s="64"/>
      <c r="QGO16" s="215"/>
      <c r="QGP16" s="64"/>
      <c r="QGQ16" s="64"/>
      <c r="QGZ16" s="64"/>
      <c r="QHE16" s="215"/>
      <c r="QHF16" s="64"/>
      <c r="QHG16" s="64"/>
      <c r="QHP16" s="64"/>
      <c r="QHU16" s="215"/>
      <c r="QHV16" s="64"/>
      <c r="QHW16" s="64"/>
      <c r="QIF16" s="64"/>
      <c r="QIK16" s="215"/>
      <c r="QIL16" s="64"/>
      <c r="QIM16" s="64"/>
      <c r="QIV16" s="64"/>
      <c r="QJA16" s="215"/>
      <c r="QJB16" s="64"/>
      <c r="QJC16" s="64"/>
      <c r="QJL16" s="64"/>
      <c r="QJQ16" s="215"/>
      <c r="QJR16" s="64"/>
      <c r="QJS16" s="64"/>
      <c r="QKB16" s="64"/>
      <c r="QKG16" s="215"/>
      <c r="QKH16" s="64"/>
      <c r="QKI16" s="64"/>
      <c r="QKR16" s="64"/>
      <c r="QKW16" s="215"/>
      <c r="QKX16" s="64"/>
      <c r="QKY16" s="64"/>
      <c r="QLH16" s="64"/>
      <c r="QLM16" s="215"/>
      <c r="QLN16" s="64"/>
      <c r="QLO16" s="64"/>
      <c r="QLX16" s="64"/>
      <c r="QMC16" s="215"/>
      <c r="QMD16" s="64"/>
      <c r="QME16" s="64"/>
      <c r="QMN16" s="64"/>
      <c r="QMS16" s="215"/>
      <c r="QMT16" s="64"/>
      <c r="QMU16" s="64"/>
      <c r="QND16" s="64"/>
      <c r="QNI16" s="215"/>
      <c r="QNJ16" s="64"/>
      <c r="QNK16" s="64"/>
      <c r="QNT16" s="64"/>
      <c r="QNY16" s="215"/>
      <c r="QNZ16" s="64"/>
      <c r="QOA16" s="64"/>
      <c r="QOJ16" s="64"/>
      <c r="QOO16" s="215"/>
      <c r="QOP16" s="64"/>
      <c r="QOQ16" s="64"/>
      <c r="QOZ16" s="64"/>
      <c r="QPE16" s="215"/>
      <c r="QPF16" s="64"/>
      <c r="QPG16" s="64"/>
      <c r="QPP16" s="64"/>
      <c r="QPU16" s="215"/>
      <c r="QPV16" s="64"/>
      <c r="QPW16" s="64"/>
      <c r="QQF16" s="64"/>
      <c r="QQK16" s="215"/>
      <c r="QQL16" s="64"/>
      <c r="QQM16" s="64"/>
      <c r="QQV16" s="64"/>
      <c r="QRA16" s="215"/>
      <c r="QRB16" s="64"/>
      <c r="QRC16" s="64"/>
      <c r="QRL16" s="64"/>
      <c r="QRQ16" s="215"/>
      <c r="QRR16" s="64"/>
      <c r="QRS16" s="64"/>
      <c r="QSB16" s="64"/>
      <c r="QSG16" s="215"/>
      <c r="QSH16" s="64"/>
      <c r="QSI16" s="64"/>
      <c r="QSR16" s="64"/>
      <c r="QSW16" s="215"/>
      <c r="QSX16" s="64"/>
      <c r="QSY16" s="64"/>
      <c r="QTH16" s="64"/>
      <c r="QTM16" s="215"/>
      <c r="QTN16" s="64"/>
      <c r="QTO16" s="64"/>
      <c r="QTX16" s="64"/>
      <c r="QUC16" s="215"/>
      <c r="QUD16" s="64"/>
      <c r="QUE16" s="64"/>
      <c r="QUN16" s="64"/>
      <c r="QUS16" s="215"/>
      <c r="QUT16" s="64"/>
      <c r="QUU16" s="64"/>
      <c r="QVD16" s="64"/>
      <c r="QVI16" s="215"/>
      <c r="QVJ16" s="64"/>
      <c r="QVK16" s="64"/>
      <c r="QVT16" s="64"/>
      <c r="QVY16" s="215"/>
      <c r="QVZ16" s="64"/>
      <c r="QWA16" s="64"/>
      <c r="QWJ16" s="64"/>
      <c r="QWO16" s="215"/>
      <c r="QWP16" s="64"/>
      <c r="QWQ16" s="64"/>
      <c r="QWZ16" s="64"/>
      <c r="QXE16" s="215"/>
      <c r="QXF16" s="64"/>
      <c r="QXG16" s="64"/>
      <c r="QXP16" s="64"/>
      <c r="QXU16" s="215"/>
      <c r="QXV16" s="64"/>
      <c r="QXW16" s="64"/>
      <c r="QYF16" s="64"/>
      <c r="QYK16" s="215"/>
      <c r="QYL16" s="64"/>
      <c r="QYM16" s="64"/>
      <c r="QYV16" s="64"/>
      <c r="QZA16" s="215"/>
      <c r="QZB16" s="64"/>
      <c r="QZC16" s="64"/>
      <c r="QZL16" s="64"/>
      <c r="QZQ16" s="215"/>
      <c r="QZR16" s="64"/>
      <c r="QZS16" s="64"/>
      <c r="RAB16" s="64"/>
      <c r="RAG16" s="215"/>
      <c r="RAH16" s="64"/>
      <c r="RAI16" s="64"/>
      <c r="RAR16" s="64"/>
      <c r="RAW16" s="215"/>
      <c r="RAX16" s="64"/>
      <c r="RAY16" s="64"/>
      <c r="RBH16" s="64"/>
      <c r="RBM16" s="215"/>
      <c r="RBN16" s="64"/>
      <c r="RBO16" s="64"/>
      <c r="RBX16" s="64"/>
      <c r="RCC16" s="215"/>
      <c r="RCD16" s="64"/>
      <c r="RCE16" s="64"/>
      <c r="RCN16" s="64"/>
      <c r="RCS16" s="215"/>
      <c r="RCT16" s="64"/>
      <c r="RCU16" s="64"/>
      <c r="RDD16" s="64"/>
      <c r="RDI16" s="215"/>
      <c r="RDJ16" s="64"/>
      <c r="RDK16" s="64"/>
      <c r="RDT16" s="64"/>
      <c r="RDY16" s="215"/>
      <c r="RDZ16" s="64"/>
      <c r="REA16" s="64"/>
      <c r="REJ16" s="64"/>
      <c r="REO16" s="215"/>
      <c r="REP16" s="64"/>
      <c r="REQ16" s="64"/>
      <c r="REZ16" s="64"/>
      <c r="RFE16" s="215"/>
      <c r="RFF16" s="64"/>
      <c r="RFG16" s="64"/>
      <c r="RFP16" s="64"/>
      <c r="RFU16" s="215"/>
      <c r="RFV16" s="64"/>
      <c r="RFW16" s="64"/>
      <c r="RGF16" s="64"/>
      <c r="RGK16" s="215"/>
      <c r="RGL16" s="64"/>
      <c r="RGM16" s="64"/>
      <c r="RGV16" s="64"/>
      <c r="RHA16" s="215"/>
      <c r="RHB16" s="64"/>
      <c r="RHC16" s="64"/>
      <c r="RHL16" s="64"/>
      <c r="RHQ16" s="215"/>
      <c r="RHR16" s="64"/>
      <c r="RHS16" s="64"/>
      <c r="RIB16" s="64"/>
      <c r="RIG16" s="215"/>
      <c r="RIH16" s="64"/>
      <c r="RII16" s="64"/>
      <c r="RIR16" s="64"/>
      <c r="RIW16" s="215"/>
      <c r="RIX16" s="64"/>
      <c r="RIY16" s="64"/>
      <c r="RJH16" s="64"/>
      <c r="RJM16" s="215"/>
      <c r="RJN16" s="64"/>
      <c r="RJO16" s="64"/>
      <c r="RJX16" s="64"/>
      <c r="RKC16" s="215"/>
      <c r="RKD16" s="64"/>
      <c r="RKE16" s="64"/>
      <c r="RKN16" s="64"/>
      <c r="RKS16" s="215"/>
      <c r="RKT16" s="64"/>
      <c r="RKU16" s="64"/>
      <c r="RLD16" s="64"/>
      <c r="RLI16" s="215"/>
      <c r="RLJ16" s="64"/>
      <c r="RLK16" s="64"/>
      <c r="RLT16" s="64"/>
      <c r="RLY16" s="215"/>
      <c r="RLZ16" s="64"/>
      <c r="RMA16" s="64"/>
      <c r="RMJ16" s="64"/>
      <c r="RMO16" s="215"/>
      <c r="RMP16" s="64"/>
      <c r="RMQ16" s="64"/>
      <c r="RMZ16" s="64"/>
      <c r="RNE16" s="215"/>
      <c r="RNF16" s="64"/>
      <c r="RNG16" s="64"/>
      <c r="RNP16" s="64"/>
      <c r="RNU16" s="215"/>
      <c r="RNV16" s="64"/>
      <c r="RNW16" s="64"/>
      <c r="ROF16" s="64"/>
      <c r="ROK16" s="215"/>
      <c r="ROL16" s="64"/>
      <c r="ROM16" s="64"/>
      <c r="ROV16" s="64"/>
      <c r="RPA16" s="215"/>
      <c r="RPB16" s="64"/>
      <c r="RPC16" s="64"/>
      <c r="RPL16" s="64"/>
      <c r="RPQ16" s="215"/>
      <c r="RPR16" s="64"/>
      <c r="RPS16" s="64"/>
      <c r="RQB16" s="64"/>
      <c r="RQG16" s="215"/>
      <c r="RQH16" s="64"/>
      <c r="RQI16" s="64"/>
      <c r="RQR16" s="64"/>
      <c r="RQW16" s="215"/>
      <c r="RQX16" s="64"/>
      <c r="RQY16" s="64"/>
      <c r="RRH16" s="64"/>
      <c r="RRM16" s="215"/>
      <c r="RRN16" s="64"/>
      <c r="RRO16" s="64"/>
      <c r="RRX16" s="64"/>
      <c r="RSC16" s="215"/>
      <c r="RSD16" s="64"/>
      <c r="RSE16" s="64"/>
      <c r="RSN16" s="64"/>
      <c r="RSS16" s="215"/>
      <c r="RST16" s="64"/>
      <c r="RSU16" s="64"/>
      <c r="RTD16" s="64"/>
      <c r="RTI16" s="215"/>
      <c r="RTJ16" s="64"/>
      <c r="RTK16" s="64"/>
      <c r="RTT16" s="64"/>
      <c r="RTY16" s="215"/>
      <c r="RTZ16" s="64"/>
      <c r="RUA16" s="64"/>
      <c r="RUJ16" s="64"/>
      <c r="RUO16" s="215"/>
      <c r="RUP16" s="64"/>
      <c r="RUQ16" s="64"/>
      <c r="RUZ16" s="64"/>
      <c r="RVE16" s="215"/>
      <c r="RVF16" s="64"/>
      <c r="RVG16" s="64"/>
      <c r="RVP16" s="64"/>
      <c r="RVU16" s="215"/>
      <c r="RVV16" s="64"/>
      <c r="RVW16" s="64"/>
      <c r="RWF16" s="64"/>
      <c r="RWK16" s="215"/>
      <c r="RWL16" s="64"/>
      <c r="RWM16" s="64"/>
      <c r="RWV16" s="64"/>
      <c r="RXA16" s="215"/>
      <c r="RXB16" s="64"/>
      <c r="RXC16" s="64"/>
      <c r="RXL16" s="64"/>
      <c r="RXQ16" s="215"/>
      <c r="RXR16" s="64"/>
      <c r="RXS16" s="64"/>
      <c r="RYB16" s="64"/>
      <c r="RYG16" s="215"/>
      <c r="RYH16" s="64"/>
      <c r="RYI16" s="64"/>
      <c r="RYR16" s="64"/>
      <c r="RYW16" s="215"/>
      <c r="RYX16" s="64"/>
      <c r="RYY16" s="64"/>
      <c r="RZH16" s="64"/>
      <c r="RZM16" s="215"/>
      <c r="RZN16" s="64"/>
      <c r="RZO16" s="64"/>
      <c r="RZX16" s="64"/>
      <c r="SAC16" s="215"/>
      <c r="SAD16" s="64"/>
      <c r="SAE16" s="64"/>
      <c r="SAN16" s="64"/>
      <c r="SAS16" s="215"/>
      <c r="SAT16" s="64"/>
      <c r="SAU16" s="64"/>
      <c r="SBD16" s="64"/>
      <c r="SBI16" s="215"/>
      <c r="SBJ16" s="64"/>
      <c r="SBK16" s="64"/>
      <c r="SBT16" s="64"/>
      <c r="SBY16" s="215"/>
      <c r="SBZ16" s="64"/>
      <c r="SCA16" s="64"/>
      <c r="SCJ16" s="64"/>
      <c r="SCO16" s="215"/>
      <c r="SCP16" s="64"/>
      <c r="SCQ16" s="64"/>
      <c r="SCZ16" s="64"/>
      <c r="SDE16" s="215"/>
      <c r="SDF16" s="64"/>
      <c r="SDG16" s="64"/>
      <c r="SDP16" s="64"/>
      <c r="SDU16" s="215"/>
      <c r="SDV16" s="64"/>
      <c r="SDW16" s="64"/>
      <c r="SEF16" s="64"/>
      <c r="SEK16" s="215"/>
      <c r="SEL16" s="64"/>
      <c r="SEM16" s="64"/>
      <c r="SEV16" s="64"/>
      <c r="SFA16" s="215"/>
      <c r="SFB16" s="64"/>
      <c r="SFC16" s="64"/>
      <c r="SFL16" s="64"/>
      <c r="SFQ16" s="215"/>
      <c r="SFR16" s="64"/>
      <c r="SFS16" s="64"/>
      <c r="SGB16" s="64"/>
      <c r="SGG16" s="215"/>
      <c r="SGH16" s="64"/>
      <c r="SGI16" s="64"/>
      <c r="SGR16" s="64"/>
      <c r="SGW16" s="215"/>
      <c r="SGX16" s="64"/>
      <c r="SGY16" s="64"/>
      <c r="SHH16" s="64"/>
      <c r="SHM16" s="215"/>
      <c r="SHN16" s="64"/>
      <c r="SHO16" s="64"/>
      <c r="SHX16" s="64"/>
      <c r="SIC16" s="215"/>
      <c r="SID16" s="64"/>
      <c r="SIE16" s="64"/>
      <c r="SIN16" s="64"/>
      <c r="SIS16" s="215"/>
      <c r="SIT16" s="64"/>
      <c r="SIU16" s="64"/>
      <c r="SJD16" s="64"/>
      <c r="SJI16" s="215"/>
      <c r="SJJ16" s="64"/>
      <c r="SJK16" s="64"/>
      <c r="SJT16" s="64"/>
      <c r="SJY16" s="215"/>
      <c r="SJZ16" s="64"/>
      <c r="SKA16" s="64"/>
      <c r="SKJ16" s="64"/>
      <c r="SKO16" s="215"/>
      <c r="SKP16" s="64"/>
      <c r="SKQ16" s="64"/>
      <c r="SKZ16" s="64"/>
      <c r="SLE16" s="215"/>
      <c r="SLF16" s="64"/>
      <c r="SLG16" s="64"/>
      <c r="SLP16" s="64"/>
      <c r="SLU16" s="215"/>
      <c r="SLV16" s="64"/>
      <c r="SLW16" s="64"/>
      <c r="SMF16" s="64"/>
      <c r="SMK16" s="215"/>
      <c r="SML16" s="64"/>
      <c r="SMM16" s="64"/>
      <c r="SMV16" s="64"/>
      <c r="SNA16" s="215"/>
      <c r="SNB16" s="64"/>
      <c r="SNC16" s="64"/>
      <c r="SNL16" s="64"/>
      <c r="SNQ16" s="215"/>
      <c r="SNR16" s="64"/>
      <c r="SNS16" s="64"/>
      <c r="SOB16" s="64"/>
      <c r="SOG16" s="215"/>
      <c r="SOH16" s="64"/>
      <c r="SOI16" s="64"/>
      <c r="SOR16" s="64"/>
      <c r="SOW16" s="215"/>
      <c r="SOX16" s="64"/>
      <c r="SOY16" s="64"/>
      <c r="SPH16" s="64"/>
      <c r="SPM16" s="215"/>
      <c r="SPN16" s="64"/>
      <c r="SPO16" s="64"/>
      <c r="SPX16" s="64"/>
      <c r="SQC16" s="215"/>
      <c r="SQD16" s="64"/>
      <c r="SQE16" s="64"/>
      <c r="SQN16" s="64"/>
      <c r="SQS16" s="215"/>
      <c r="SQT16" s="64"/>
      <c r="SQU16" s="64"/>
      <c r="SRD16" s="64"/>
      <c r="SRI16" s="215"/>
      <c r="SRJ16" s="64"/>
      <c r="SRK16" s="64"/>
      <c r="SRT16" s="64"/>
      <c r="SRY16" s="215"/>
      <c r="SRZ16" s="64"/>
      <c r="SSA16" s="64"/>
      <c r="SSJ16" s="64"/>
      <c r="SSO16" s="215"/>
      <c r="SSP16" s="64"/>
      <c r="SSQ16" s="64"/>
      <c r="SSZ16" s="64"/>
      <c r="STE16" s="215"/>
      <c r="STF16" s="64"/>
      <c r="STG16" s="64"/>
      <c r="STP16" s="64"/>
      <c r="STU16" s="215"/>
      <c r="STV16" s="64"/>
      <c r="STW16" s="64"/>
      <c r="SUF16" s="64"/>
      <c r="SUK16" s="215"/>
      <c r="SUL16" s="64"/>
      <c r="SUM16" s="64"/>
      <c r="SUV16" s="64"/>
      <c r="SVA16" s="215"/>
      <c r="SVB16" s="64"/>
      <c r="SVC16" s="64"/>
      <c r="SVL16" s="64"/>
      <c r="SVQ16" s="215"/>
      <c r="SVR16" s="64"/>
      <c r="SVS16" s="64"/>
      <c r="SWB16" s="64"/>
      <c r="SWG16" s="215"/>
      <c r="SWH16" s="64"/>
      <c r="SWI16" s="64"/>
      <c r="SWR16" s="64"/>
      <c r="SWW16" s="215"/>
      <c r="SWX16" s="64"/>
      <c r="SWY16" s="64"/>
      <c r="SXH16" s="64"/>
      <c r="SXM16" s="215"/>
      <c r="SXN16" s="64"/>
      <c r="SXO16" s="64"/>
      <c r="SXX16" s="64"/>
      <c r="SYC16" s="215"/>
      <c r="SYD16" s="64"/>
      <c r="SYE16" s="64"/>
      <c r="SYN16" s="64"/>
      <c r="SYS16" s="215"/>
      <c r="SYT16" s="64"/>
      <c r="SYU16" s="64"/>
      <c r="SZD16" s="64"/>
      <c r="SZI16" s="215"/>
      <c r="SZJ16" s="64"/>
      <c r="SZK16" s="64"/>
      <c r="SZT16" s="64"/>
      <c r="SZY16" s="215"/>
      <c r="SZZ16" s="64"/>
      <c r="TAA16" s="64"/>
      <c r="TAJ16" s="64"/>
      <c r="TAO16" s="215"/>
      <c r="TAP16" s="64"/>
      <c r="TAQ16" s="64"/>
      <c r="TAZ16" s="64"/>
      <c r="TBE16" s="215"/>
      <c r="TBF16" s="64"/>
      <c r="TBG16" s="64"/>
      <c r="TBP16" s="64"/>
      <c r="TBU16" s="215"/>
      <c r="TBV16" s="64"/>
      <c r="TBW16" s="64"/>
      <c r="TCF16" s="64"/>
      <c r="TCK16" s="215"/>
      <c r="TCL16" s="64"/>
      <c r="TCM16" s="64"/>
      <c r="TCV16" s="64"/>
      <c r="TDA16" s="215"/>
      <c r="TDB16" s="64"/>
      <c r="TDC16" s="64"/>
      <c r="TDL16" s="64"/>
      <c r="TDQ16" s="215"/>
      <c r="TDR16" s="64"/>
      <c r="TDS16" s="64"/>
      <c r="TEB16" s="64"/>
      <c r="TEG16" s="215"/>
      <c r="TEH16" s="64"/>
      <c r="TEI16" s="64"/>
      <c r="TER16" s="64"/>
      <c r="TEW16" s="215"/>
      <c r="TEX16" s="64"/>
      <c r="TEY16" s="64"/>
      <c r="TFH16" s="64"/>
      <c r="TFM16" s="215"/>
      <c r="TFN16" s="64"/>
      <c r="TFO16" s="64"/>
      <c r="TFX16" s="64"/>
      <c r="TGC16" s="215"/>
      <c r="TGD16" s="64"/>
      <c r="TGE16" s="64"/>
      <c r="TGN16" s="64"/>
      <c r="TGS16" s="215"/>
      <c r="TGT16" s="64"/>
      <c r="TGU16" s="64"/>
      <c r="THD16" s="64"/>
      <c r="THI16" s="215"/>
      <c r="THJ16" s="64"/>
      <c r="THK16" s="64"/>
      <c r="THT16" s="64"/>
      <c r="THY16" s="215"/>
      <c r="THZ16" s="64"/>
      <c r="TIA16" s="64"/>
      <c r="TIJ16" s="64"/>
      <c r="TIO16" s="215"/>
      <c r="TIP16" s="64"/>
      <c r="TIQ16" s="64"/>
      <c r="TIZ16" s="64"/>
      <c r="TJE16" s="215"/>
      <c r="TJF16" s="64"/>
      <c r="TJG16" s="64"/>
      <c r="TJP16" s="64"/>
      <c r="TJU16" s="215"/>
      <c r="TJV16" s="64"/>
      <c r="TJW16" s="64"/>
      <c r="TKF16" s="64"/>
      <c r="TKK16" s="215"/>
      <c r="TKL16" s="64"/>
      <c r="TKM16" s="64"/>
      <c r="TKV16" s="64"/>
      <c r="TLA16" s="215"/>
      <c r="TLB16" s="64"/>
      <c r="TLC16" s="64"/>
      <c r="TLL16" s="64"/>
      <c r="TLQ16" s="215"/>
      <c r="TLR16" s="64"/>
      <c r="TLS16" s="64"/>
      <c r="TMB16" s="64"/>
      <c r="TMG16" s="215"/>
      <c r="TMH16" s="64"/>
      <c r="TMI16" s="64"/>
      <c r="TMR16" s="64"/>
      <c r="TMW16" s="215"/>
      <c r="TMX16" s="64"/>
      <c r="TMY16" s="64"/>
      <c r="TNH16" s="64"/>
      <c r="TNM16" s="215"/>
      <c r="TNN16" s="64"/>
      <c r="TNO16" s="64"/>
      <c r="TNX16" s="64"/>
      <c r="TOC16" s="215"/>
      <c r="TOD16" s="64"/>
      <c r="TOE16" s="64"/>
      <c r="TON16" s="64"/>
      <c r="TOS16" s="215"/>
      <c r="TOT16" s="64"/>
      <c r="TOU16" s="64"/>
      <c r="TPD16" s="64"/>
      <c r="TPI16" s="215"/>
      <c r="TPJ16" s="64"/>
      <c r="TPK16" s="64"/>
      <c r="TPT16" s="64"/>
      <c r="TPY16" s="215"/>
      <c r="TPZ16" s="64"/>
      <c r="TQA16" s="64"/>
      <c r="TQJ16" s="64"/>
      <c r="TQO16" s="215"/>
      <c r="TQP16" s="64"/>
      <c r="TQQ16" s="64"/>
      <c r="TQZ16" s="64"/>
      <c r="TRE16" s="215"/>
      <c r="TRF16" s="64"/>
      <c r="TRG16" s="64"/>
      <c r="TRP16" s="64"/>
      <c r="TRU16" s="215"/>
      <c r="TRV16" s="64"/>
      <c r="TRW16" s="64"/>
      <c r="TSF16" s="64"/>
      <c r="TSK16" s="215"/>
      <c r="TSL16" s="64"/>
      <c r="TSM16" s="64"/>
      <c r="TSV16" s="64"/>
      <c r="TTA16" s="215"/>
      <c r="TTB16" s="64"/>
      <c r="TTC16" s="64"/>
      <c r="TTL16" s="64"/>
      <c r="TTQ16" s="215"/>
      <c r="TTR16" s="64"/>
      <c r="TTS16" s="64"/>
      <c r="TUB16" s="64"/>
      <c r="TUG16" s="215"/>
      <c r="TUH16" s="64"/>
      <c r="TUI16" s="64"/>
      <c r="TUR16" s="64"/>
      <c r="TUW16" s="215"/>
      <c r="TUX16" s="64"/>
      <c r="TUY16" s="64"/>
      <c r="TVH16" s="64"/>
      <c r="TVM16" s="215"/>
      <c r="TVN16" s="64"/>
      <c r="TVO16" s="64"/>
      <c r="TVX16" s="64"/>
      <c r="TWC16" s="215"/>
      <c r="TWD16" s="64"/>
      <c r="TWE16" s="64"/>
      <c r="TWN16" s="64"/>
      <c r="TWS16" s="215"/>
      <c r="TWT16" s="64"/>
      <c r="TWU16" s="64"/>
      <c r="TXD16" s="64"/>
      <c r="TXI16" s="215"/>
      <c r="TXJ16" s="64"/>
      <c r="TXK16" s="64"/>
      <c r="TXT16" s="64"/>
      <c r="TXY16" s="215"/>
      <c r="TXZ16" s="64"/>
      <c r="TYA16" s="64"/>
      <c r="TYJ16" s="64"/>
      <c r="TYO16" s="215"/>
      <c r="TYP16" s="64"/>
      <c r="TYQ16" s="64"/>
      <c r="TYZ16" s="64"/>
      <c r="TZE16" s="215"/>
      <c r="TZF16" s="64"/>
      <c r="TZG16" s="64"/>
      <c r="TZP16" s="64"/>
      <c r="TZU16" s="215"/>
      <c r="TZV16" s="64"/>
      <c r="TZW16" s="64"/>
      <c r="UAF16" s="64"/>
      <c r="UAK16" s="215"/>
      <c r="UAL16" s="64"/>
      <c r="UAM16" s="64"/>
      <c r="UAV16" s="64"/>
      <c r="UBA16" s="215"/>
      <c r="UBB16" s="64"/>
      <c r="UBC16" s="64"/>
      <c r="UBL16" s="64"/>
      <c r="UBQ16" s="215"/>
      <c r="UBR16" s="64"/>
      <c r="UBS16" s="64"/>
      <c r="UCB16" s="64"/>
      <c r="UCG16" s="215"/>
      <c r="UCH16" s="64"/>
      <c r="UCI16" s="64"/>
      <c r="UCR16" s="64"/>
      <c r="UCW16" s="215"/>
      <c r="UCX16" s="64"/>
      <c r="UCY16" s="64"/>
      <c r="UDH16" s="64"/>
      <c r="UDM16" s="215"/>
      <c r="UDN16" s="64"/>
      <c r="UDO16" s="64"/>
      <c r="UDX16" s="64"/>
      <c r="UEC16" s="215"/>
      <c r="UED16" s="64"/>
      <c r="UEE16" s="64"/>
      <c r="UEN16" s="64"/>
      <c r="UES16" s="215"/>
      <c r="UET16" s="64"/>
      <c r="UEU16" s="64"/>
      <c r="UFD16" s="64"/>
      <c r="UFI16" s="215"/>
      <c r="UFJ16" s="64"/>
      <c r="UFK16" s="64"/>
      <c r="UFT16" s="64"/>
      <c r="UFY16" s="215"/>
      <c r="UFZ16" s="64"/>
      <c r="UGA16" s="64"/>
      <c r="UGJ16" s="64"/>
      <c r="UGO16" s="215"/>
      <c r="UGP16" s="64"/>
      <c r="UGQ16" s="64"/>
      <c r="UGZ16" s="64"/>
      <c r="UHE16" s="215"/>
      <c r="UHF16" s="64"/>
      <c r="UHG16" s="64"/>
      <c r="UHP16" s="64"/>
      <c r="UHU16" s="215"/>
      <c r="UHV16" s="64"/>
      <c r="UHW16" s="64"/>
      <c r="UIF16" s="64"/>
      <c r="UIK16" s="215"/>
      <c r="UIL16" s="64"/>
      <c r="UIM16" s="64"/>
      <c r="UIV16" s="64"/>
      <c r="UJA16" s="215"/>
      <c r="UJB16" s="64"/>
      <c r="UJC16" s="64"/>
      <c r="UJL16" s="64"/>
      <c r="UJQ16" s="215"/>
      <c r="UJR16" s="64"/>
      <c r="UJS16" s="64"/>
      <c r="UKB16" s="64"/>
      <c r="UKG16" s="215"/>
      <c r="UKH16" s="64"/>
      <c r="UKI16" s="64"/>
      <c r="UKR16" s="64"/>
      <c r="UKW16" s="215"/>
      <c r="UKX16" s="64"/>
      <c r="UKY16" s="64"/>
      <c r="ULH16" s="64"/>
      <c r="ULM16" s="215"/>
      <c r="ULN16" s="64"/>
      <c r="ULO16" s="64"/>
      <c r="ULX16" s="64"/>
      <c r="UMC16" s="215"/>
      <c r="UMD16" s="64"/>
      <c r="UME16" s="64"/>
      <c r="UMN16" s="64"/>
      <c r="UMS16" s="215"/>
      <c r="UMT16" s="64"/>
      <c r="UMU16" s="64"/>
      <c r="UND16" s="64"/>
      <c r="UNI16" s="215"/>
      <c r="UNJ16" s="64"/>
      <c r="UNK16" s="64"/>
      <c r="UNT16" s="64"/>
      <c r="UNY16" s="215"/>
      <c r="UNZ16" s="64"/>
      <c r="UOA16" s="64"/>
      <c r="UOJ16" s="64"/>
      <c r="UOO16" s="215"/>
      <c r="UOP16" s="64"/>
      <c r="UOQ16" s="64"/>
      <c r="UOZ16" s="64"/>
      <c r="UPE16" s="215"/>
      <c r="UPF16" s="64"/>
      <c r="UPG16" s="64"/>
      <c r="UPP16" s="64"/>
      <c r="UPU16" s="215"/>
      <c r="UPV16" s="64"/>
      <c r="UPW16" s="64"/>
      <c r="UQF16" s="64"/>
      <c r="UQK16" s="215"/>
      <c r="UQL16" s="64"/>
      <c r="UQM16" s="64"/>
      <c r="UQV16" s="64"/>
      <c r="URA16" s="215"/>
      <c r="URB16" s="64"/>
      <c r="URC16" s="64"/>
      <c r="URL16" s="64"/>
      <c r="URQ16" s="215"/>
      <c r="URR16" s="64"/>
      <c r="URS16" s="64"/>
      <c r="USB16" s="64"/>
      <c r="USG16" s="215"/>
      <c r="USH16" s="64"/>
      <c r="USI16" s="64"/>
      <c r="USR16" s="64"/>
      <c r="USW16" s="215"/>
      <c r="USX16" s="64"/>
      <c r="USY16" s="64"/>
      <c r="UTH16" s="64"/>
      <c r="UTM16" s="215"/>
      <c r="UTN16" s="64"/>
      <c r="UTO16" s="64"/>
      <c r="UTX16" s="64"/>
      <c r="UUC16" s="215"/>
      <c r="UUD16" s="64"/>
      <c r="UUE16" s="64"/>
      <c r="UUN16" s="64"/>
      <c r="UUS16" s="215"/>
      <c r="UUT16" s="64"/>
      <c r="UUU16" s="64"/>
      <c r="UVD16" s="64"/>
      <c r="UVI16" s="215"/>
      <c r="UVJ16" s="64"/>
      <c r="UVK16" s="64"/>
      <c r="UVT16" s="64"/>
      <c r="UVY16" s="215"/>
      <c r="UVZ16" s="64"/>
      <c r="UWA16" s="64"/>
      <c r="UWJ16" s="64"/>
      <c r="UWO16" s="215"/>
      <c r="UWP16" s="64"/>
      <c r="UWQ16" s="64"/>
      <c r="UWZ16" s="64"/>
      <c r="UXE16" s="215"/>
      <c r="UXF16" s="64"/>
      <c r="UXG16" s="64"/>
      <c r="UXP16" s="64"/>
      <c r="UXU16" s="215"/>
      <c r="UXV16" s="64"/>
      <c r="UXW16" s="64"/>
      <c r="UYF16" s="64"/>
      <c r="UYK16" s="215"/>
      <c r="UYL16" s="64"/>
      <c r="UYM16" s="64"/>
      <c r="UYV16" s="64"/>
      <c r="UZA16" s="215"/>
      <c r="UZB16" s="64"/>
      <c r="UZC16" s="64"/>
      <c r="UZL16" s="64"/>
      <c r="UZQ16" s="215"/>
      <c r="UZR16" s="64"/>
      <c r="UZS16" s="64"/>
      <c r="VAB16" s="64"/>
      <c r="VAG16" s="215"/>
      <c r="VAH16" s="64"/>
      <c r="VAI16" s="64"/>
      <c r="VAR16" s="64"/>
      <c r="VAW16" s="215"/>
      <c r="VAX16" s="64"/>
      <c r="VAY16" s="64"/>
      <c r="VBH16" s="64"/>
      <c r="VBM16" s="215"/>
      <c r="VBN16" s="64"/>
      <c r="VBO16" s="64"/>
      <c r="VBX16" s="64"/>
      <c r="VCC16" s="215"/>
      <c r="VCD16" s="64"/>
      <c r="VCE16" s="64"/>
      <c r="VCN16" s="64"/>
      <c r="VCS16" s="215"/>
      <c r="VCT16" s="64"/>
      <c r="VCU16" s="64"/>
      <c r="VDD16" s="64"/>
      <c r="VDI16" s="215"/>
      <c r="VDJ16" s="64"/>
      <c r="VDK16" s="64"/>
      <c r="VDT16" s="64"/>
      <c r="VDY16" s="215"/>
      <c r="VDZ16" s="64"/>
      <c r="VEA16" s="64"/>
      <c r="VEJ16" s="64"/>
      <c r="VEO16" s="215"/>
      <c r="VEP16" s="64"/>
      <c r="VEQ16" s="64"/>
      <c r="VEZ16" s="64"/>
      <c r="VFE16" s="215"/>
      <c r="VFF16" s="64"/>
      <c r="VFG16" s="64"/>
      <c r="VFP16" s="64"/>
      <c r="VFU16" s="215"/>
      <c r="VFV16" s="64"/>
      <c r="VFW16" s="64"/>
      <c r="VGF16" s="64"/>
      <c r="VGK16" s="215"/>
      <c r="VGL16" s="64"/>
      <c r="VGM16" s="64"/>
      <c r="VGV16" s="64"/>
      <c r="VHA16" s="215"/>
      <c r="VHB16" s="64"/>
      <c r="VHC16" s="64"/>
      <c r="VHL16" s="64"/>
      <c r="VHQ16" s="215"/>
      <c r="VHR16" s="64"/>
      <c r="VHS16" s="64"/>
      <c r="VIB16" s="64"/>
      <c r="VIG16" s="215"/>
      <c r="VIH16" s="64"/>
      <c r="VII16" s="64"/>
      <c r="VIR16" s="64"/>
      <c r="VIW16" s="215"/>
      <c r="VIX16" s="64"/>
      <c r="VIY16" s="64"/>
      <c r="VJH16" s="64"/>
      <c r="VJM16" s="215"/>
      <c r="VJN16" s="64"/>
      <c r="VJO16" s="64"/>
      <c r="VJX16" s="64"/>
      <c r="VKC16" s="215"/>
      <c r="VKD16" s="64"/>
      <c r="VKE16" s="64"/>
      <c r="VKN16" s="64"/>
      <c r="VKS16" s="215"/>
      <c r="VKT16" s="64"/>
      <c r="VKU16" s="64"/>
      <c r="VLD16" s="64"/>
      <c r="VLI16" s="215"/>
      <c r="VLJ16" s="64"/>
      <c r="VLK16" s="64"/>
      <c r="VLT16" s="64"/>
      <c r="VLY16" s="215"/>
      <c r="VLZ16" s="64"/>
      <c r="VMA16" s="64"/>
      <c r="VMJ16" s="64"/>
      <c r="VMO16" s="215"/>
      <c r="VMP16" s="64"/>
      <c r="VMQ16" s="64"/>
      <c r="VMZ16" s="64"/>
      <c r="VNE16" s="215"/>
      <c r="VNF16" s="64"/>
      <c r="VNG16" s="64"/>
      <c r="VNP16" s="64"/>
      <c r="VNU16" s="215"/>
      <c r="VNV16" s="64"/>
      <c r="VNW16" s="64"/>
      <c r="VOF16" s="64"/>
      <c r="VOK16" s="215"/>
      <c r="VOL16" s="64"/>
      <c r="VOM16" s="64"/>
      <c r="VOV16" s="64"/>
      <c r="VPA16" s="215"/>
      <c r="VPB16" s="64"/>
      <c r="VPC16" s="64"/>
      <c r="VPL16" s="64"/>
      <c r="VPQ16" s="215"/>
      <c r="VPR16" s="64"/>
      <c r="VPS16" s="64"/>
      <c r="VQB16" s="64"/>
      <c r="VQG16" s="215"/>
      <c r="VQH16" s="64"/>
      <c r="VQI16" s="64"/>
      <c r="VQR16" s="64"/>
      <c r="VQW16" s="215"/>
      <c r="VQX16" s="64"/>
      <c r="VQY16" s="64"/>
      <c r="VRH16" s="64"/>
      <c r="VRM16" s="215"/>
      <c r="VRN16" s="64"/>
      <c r="VRO16" s="64"/>
      <c r="VRX16" s="64"/>
      <c r="VSC16" s="215"/>
      <c r="VSD16" s="64"/>
      <c r="VSE16" s="64"/>
      <c r="VSN16" s="64"/>
      <c r="VSS16" s="215"/>
      <c r="VST16" s="64"/>
      <c r="VSU16" s="64"/>
      <c r="VTD16" s="64"/>
      <c r="VTI16" s="215"/>
      <c r="VTJ16" s="64"/>
      <c r="VTK16" s="64"/>
      <c r="VTT16" s="64"/>
      <c r="VTY16" s="215"/>
      <c r="VTZ16" s="64"/>
      <c r="VUA16" s="64"/>
      <c r="VUJ16" s="64"/>
      <c r="VUO16" s="215"/>
      <c r="VUP16" s="64"/>
      <c r="VUQ16" s="64"/>
      <c r="VUZ16" s="64"/>
      <c r="VVE16" s="215"/>
      <c r="VVF16" s="64"/>
      <c r="VVG16" s="64"/>
      <c r="VVP16" s="64"/>
      <c r="VVU16" s="215"/>
      <c r="VVV16" s="64"/>
      <c r="VVW16" s="64"/>
      <c r="VWF16" s="64"/>
      <c r="VWK16" s="215"/>
      <c r="VWL16" s="64"/>
      <c r="VWM16" s="64"/>
      <c r="VWV16" s="64"/>
      <c r="VXA16" s="215"/>
      <c r="VXB16" s="64"/>
      <c r="VXC16" s="64"/>
      <c r="VXL16" s="64"/>
      <c r="VXQ16" s="215"/>
      <c r="VXR16" s="64"/>
      <c r="VXS16" s="64"/>
      <c r="VYB16" s="64"/>
      <c r="VYG16" s="215"/>
      <c r="VYH16" s="64"/>
      <c r="VYI16" s="64"/>
      <c r="VYR16" s="64"/>
      <c r="VYW16" s="215"/>
      <c r="VYX16" s="64"/>
      <c r="VYY16" s="64"/>
      <c r="VZH16" s="64"/>
      <c r="VZM16" s="215"/>
      <c r="VZN16" s="64"/>
      <c r="VZO16" s="64"/>
      <c r="VZX16" s="64"/>
      <c r="WAC16" s="215"/>
      <c r="WAD16" s="64"/>
      <c r="WAE16" s="64"/>
      <c r="WAN16" s="64"/>
      <c r="WAS16" s="215"/>
      <c r="WAT16" s="64"/>
      <c r="WAU16" s="64"/>
      <c r="WBD16" s="64"/>
      <c r="WBI16" s="215"/>
      <c r="WBJ16" s="64"/>
      <c r="WBK16" s="64"/>
      <c r="WBT16" s="64"/>
      <c r="WBY16" s="215"/>
      <c r="WBZ16" s="64"/>
      <c r="WCA16" s="64"/>
      <c r="WCJ16" s="64"/>
      <c r="WCO16" s="215"/>
      <c r="WCP16" s="64"/>
      <c r="WCQ16" s="64"/>
      <c r="WCZ16" s="64"/>
      <c r="WDE16" s="215"/>
      <c r="WDF16" s="64"/>
      <c r="WDG16" s="64"/>
      <c r="WDP16" s="64"/>
      <c r="WDU16" s="215"/>
      <c r="WDV16" s="64"/>
      <c r="WDW16" s="64"/>
      <c r="WEF16" s="64"/>
      <c r="WEK16" s="215"/>
      <c r="WEL16" s="64"/>
      <c r="WEM16" s="64"/>
      <c r="WEV16" s="64"/>
      <c r="WFA16" s="215"/>
      <c r="WFB16" s="64"/>
      <c r="WFC16" s="64"/>
      <c r="WFL16" s="64"/>
      <c r="WFQ16" s="215"/>
      <c r="WFR16" s="64"/>
      <c r="WFS16" s="64"/>
      <c r="WGB16" s="64"/>
      <c r="WGG16" s="215"/>
      <c r="WGH16" s="64"/>
      <c r="WGI16" s="64"/>
      <c r="WGR16" s="64"/>
      <c r="WGW16" s="215"/>
      <c r="WGX16" s="64"/>
      <c r="WGY16" s="64"/>
      <c r="WHH16" s="64"/>
      <c r="WHM16" s="215"/>
      <c r="WHN16" s="64"/>
      <c r="WHO16" s="64"/>
      <c r="WHX16" s="64"/>
      <c r="WIC16" s="215"/>
      <c r="WID16" s="64"/>
      <c r="WIE16" s="64"/>
      <c r="WIN16" s="64"/>
      <c r="WIS16" s="215"/>
      <c r="WIT16" s="64"/>
      <c r="WIU16" s="64"/>
      <c r="WJD16" s="64"/>
      <c r="WJI16" s="215"/>
      <c r="WJJ16" s="64"/>
      <c r="WJK16" s="64"/>
      <c r="WJT16" s="64"/>
      <c r="WJY16" s="215"/>
      <c r="WJZ16" s="64"/>
      <c r="WKA16" s="64"/>
      <c r="WKJ16" s="64"/>
      <c r="WKO16" s="215"/>
      <c r="WKP16" s="64"/>
      <c r="WKQ16" s="64"/>
      <c r="WKZ16" s="64"/>
      <c r="WLE16" s="215"/>
      <c r="WLF16" s="64"/>
      <c r="WLG16" s="64"/>
      <c r="WLP16" s="64"/>
      <c r="WLU16" s="215"/>
      <c r="WLV16" s="64"/>
      <c r="WLW16" s="64"/>
      <c r="WMF16" s="64"/>
      <c r="WMK16" s="215"/>
      <c r="WML16" s="64"/>
      <c r="WMM16" s="64"/>
      <c r="WMV16" s="64"/>
      <c r="WNA16" s="215"/>
      <c r="WNB16" s="64"/>
      <c r="WNC16" s="64"/>
      <c r="WNL16" s="64"/>
      <c r="WNQ16" s="215"/>
      <c r="WNR16" s="64"/>
      <c r="WNS16" s="64"/>
      <c r="WOB16" s="64"/>
      <c r="WOG16" s="215"/>
      <c r="WOH16" s="64"/>
      <c r="WOI16" s="64"/>
      <c r="WOR16" s="64"/>
      <c r="WOW16" s="215"/>
      <c r="WOX16" s="64"/>
      <c r="WOY16" s="64"/>
      <c r="WPH16" s="64"/>
      <c r="WPM16" s="215"/>
      <c r="WPN16" s="64"/>
      <c r="WPO16" s="64"/>
      <c r="WPX16" s="64"/>
      <c r="WQC16" s="215"/>
      <c r="WQD16" s="64"/>
      <c r="WQE16" s="64"/>
      <c r="WQN16" s="64"/>
      <c r="WQS16" s="215"/>
      <c r="WQT16" s="64"/>
      <c r="WQU16" s="64"/>
      <c r="WRD16" s="64"/>
      <c r="WRI16" s="215"/>
      <c r="WRJ16" s="64"/>
      <c r="WRK16" s="64"/>
      <c r="WRT16" s="64"/>
      <c r="WRY16" s="215"/>
      <c r="WRZ16" s="64"/>
      <c r="WSA16" s="64"/>
      <c r="WSJ16" s="64"/>
      <c r="WSO16" s="215"/>
      <c r="WSP16" s="64"/>
      <c r="WSQ16" s="64"/>
      <c r="WSZ16" s="64"/>
      <c r="WTE16" s="215"/>
      <c r="WTF16" s="64"/>
      <c r="WTG16" s="64"/>
      <c r="WTP16" s="64"/>
      <c r="WTU16" s="215"/>
      <c r="WTV16" s="64"/>
      <c r="WTW16" s="64"/>
      <c r="WUF16" s="64"/>
      <c r="WUK16" s="215"/>
      <c r="WUL16" s="64"/>
      <c r="WUM16" s="64"/>
      <c r="WUV16" s="64"/>
      <c r="WVA16" s="215"/>
      <c r="WVB16" s="64"/>
      <c r="WVC16" s="64"/>
      <c r="WVL16" s="64"/>
      <c r="WVQ16" s="215"/>
      <c r="WVR16" s="64"/>
      <c r="WVS16" s="64"/>
      <c r="WWB16" s="64"/>
      <c r="WWG16" s="215"/>
      <c r="WWH16" s="64"/>
      <c r="WWI16" s="64"/>
      <c r="WWR16" s="64"/>
      <c r="WWW16" s="215"/>
      <c r="WWX16" s="64"/>
      <c r="WWY16" s="64"/>
      <c r="WXH16" s="64"/>
      <c r="WXM16" s="215"/>
      <c r="WXN16" s="64"/>
      <c r="WXO16" s="64"/>
      <c r="WXX16" s="64"/>
      <c r="WYC16" s="215"/>
      <c r="WYD16" s="64"/>
      <c r="WYE16" s="64"/>
      <c r="WYN16" s="64"/>
      <c r="WYS16" s="215"/>
      <c r="WYT16" s="64"/>
      <c r="WYU16" s="64"/>
      <c r="WZD16" s="64"/>
      <c r="WZI16" s="215"/>
      <c r="WZJ16" s="64"/>
      <c r="WZK16" s="64"/>
      <c r="WZT16" s="64"/>
      <c r="WZY16" s="215"/>
      <c r="WZZ16" s="64"/>
      <c r="XAA16" s="64"/>
      <c r="XAJ16" s="64"/>
      <c r="XAO16" s="215"/>
      <c r="XAP16" s="64"/>
      <c r="XAQ16" s="64"/>
      <c r="XAZ16" s="64"/>
      <c r="XBE16" s="215"/>
      <c r="XBF16" s="64"/>
      <c r="XBG16" s="64"/>
      <c r="XBP16" s="64"/>
      <c r="XBU16" s="215"/>
      <c r="XBV16" s="64"/>
      <c r="XBW16" s="64"/>
      <c r="XCF16" s="64"/>
      <c r="XCK16" s="215"/>
      <c r="XCL16" s="64"/>
      <c r="XCM16" s="64"/>
      <c r="XCV16" s="64"/>
      <c r="XDA16" s="215"/>
      <c r="XDB16" s="64"/>
      <c r="XDC16" s="64"/>
      <c r="XDL16" s="64"/>
      <c r="XDQ16" s="215"/>
      <c r="XDR16" s="64"/>
      <c r="XDS16" s="64"/>
      <c r="XEB16" s="64"/>
      <c r="XEG16" s="215"/>
      <c r="XEH16" s="64"/>
      <c r="XEI16" s="64"/>
      <c r="XER16" s="64"/>
    </row>
    <row r="17" spans="1:9" ht="15.75" x14ac:dyDescent="0.2">
      <c r="A17" s="215"/>
      <c r="B17" s="73" t="s">
        <v>974</v>
      </c>
      <c r="C17" s="68">
        <v>0</v>
      </c>
      <c r="D17" s="68">
        <v>0</v>
      </c>
      <c r="E17" s="69">
        <v>67.150728619999995</v>
      </c>
      <c r="F17" s="70" t="s">
        <v>1000</v>
      </c>
      <c r="G17" s="71">
        <v>0</v>
      </c>
      <c r="H17" s="72">
        <v>0</v>
      </c>
      <c r="I17" s="63"/>
    </row>
    <row r="18" spans="1:9" ht="15.75" x14ac:dyDescent="0.2">
      <c r="A18" s="215"/>
      <c r="B18" s="67" t="s">
        <v>976</v>
      </c>
      <c r="C18" s="68">
        <v>0</v>
      </c>
      <c r="D18" s="68">
        <v>0</v>
      </c>
      <c r="E18" s="69">
        <v>21.940835</v>
      </c>
      <c r="F18" s="70" t="s">
        <v>1001</v>
      </c>
      <c r="G18" s="71">
        <v>0</v>
      </c>
      <c r="H18" s="72">
        <v>0</v>
      </c>
      <c r="I18" s="63"/>
    </row>
    <row r="19" spans="1:9" ht="15.75" x14ac:dyDescent="0.2">
      <c r="A19" s="215"/>
      <c r="B19" s="73" t="s">
        <v>980</v>
      </c>
      <c r="C19" s="68">
        <v>0</v>
      </c>
      <c r="D19" s="68">
        <v>0</v>
      </c>
      <c r="E19" s="69">
        <v>21.77231694</v>
      </c>
      <c r="F19" s="280" t="s">
        <v>697</v>
      </c>
      <c r="G19" s="71">
        <v>0</v>
      </c>
      <c r="H19" s="72">
        <v>0</v>
      </c>
      <c r="I19" s="63"/>
    </row>
    <row r="20" spans="1:9" ht="15.75" x14ac:dyDescent="0.2">
      <c r="A20" s="215"/>
      <c r="B20" s="73" t="s">
        <v>914</v>
      </c>
      <c r="C20" s="82">
        <v>36</v>
      </c>
      <c r="D20" s="82">
        <v>0</v>
      </c>
      <c r="E20" s="69">
        <v>1147.001591</v>
      </c>
      <c r="F20" s="70" t="s">
        <v>1074</v>
      </c>
      <c r="G20" s="71">
        <v>0</v>
      </c>
      <c r="H20" s="72">
        <v>0</v>
      </c>
      <c r="I20" s="63"/>
    </row>
    <row r="21" spans="1:9" ht="15.75" x14ac:dyDescent="0.2">
      <c r="A21" s="215"/>
      <c r="B21" s="73" t="s">
        <v>1072</v>
      </c>
      <c r="C21" s="82">
        <v>0</v>
      </c>
      <c r="D21" s="82">
        <v>0</v>
      </c>
      <c r="E21" s="69">
        <v>9.1760101200000008</v>
      </c>
      <c r="F21" s="70" t="s">
        <v>1075</v>
      </c>
      <c r="G21" s="71">
        <v>0.45</v>
      </c>
      <c r="H21" s="72">
        <v>0.64</v>
      </c>
      <c r="I21" s="63"/>
    </row>
    <row r="22" spans="1:9" ht="15.75" x14ac:dyDescent="0.2">
      <c r="A22" s="215"/>
      <c r="B22" s="500" t="s">
        <v>666</v>
      </c>
      <c r="C22" s="501">
        <v>0</v>
      </c>
      <c r="D22" s="501">
        <v>0</v>
      </c>
      <c r="E22" s="69">
        <v>19.207599770000002</v>
      </c>
      <c r="F22" s="70" t="s">
        <v>1076</v>
      </c>
      <c r="G22" s="71">
        <v>0.96</v>
      </c>
      <c r="H22" s="72">
        <v>1</v>
      </c>
      <c r="I22" s="63"/>
    </row>
    <row r="23" spans="1:9" ht="15.75" x14ac:dyDescent="0.2">
      <c r="A23" s="215"/>
      <c r="B23" s="67" t="s">
        <v>1005</v>
      </c>
      <c r="C23" s="82">
        <v>0</v>
      </c>
      <c r="D23" s="82">
        <v>0</v>
      </c>
      <c r="E23" s="69">
        <v>25.909744119999999</v>
      </c>
      <c r="F23" s="70" t="s">
        <v>364</v>
      </c>
      <c r="G23" s="71">
        <v>0.87</v>
      </c>
      <c r="H23" s="72">
        <v>0.99</v>
      </c>
      <c r="I23" s="63"/>
    </row>
    <row r="24" spans="1:9" ht="15.75" x14ac:dyDescent="0.2">
      <c r="A24" s="215"/>
      <c r="B24" s="512" t="s">
        <v>1073</v>
      </c>
      <c r="C24" s="501">
        <v>0</v>
      </c>
      <c r="D24" s="501">
        <v>0</v>
      </c>
      <c r="E24" s="69">
        <v>11.52730846</v>
      </c>
      <c r="F24" s="70" t="s">
        <v>483</v>
      </c>
      <c r="G24" s="71">
        <v>0.88</v>
      </c>
      <c r="H24" s="72">
        <v>1</v>
      </c>
      <c r="I24" s="63"/>
    </row>
    <row r="25" spans="1:9" ht="15.75" x14ac:dyDescent="0.2">
      <c r="A25" s="215"/>
      <c r="B25" s="67" t="s">
        <v>1078</v>
      </c>
      <c r="C25" s="82">
        <v>0</v>
      </c>
      <c r="D25" s="82">
        <v>0</v>
      </c>
      <c r="E25" s="69">
        <v>37.45060454</v>
      </c>
      <c r="F25" s="70" t="s">
        <v>483</v>
      </c>
      <c r="G25" s="71">
        <v>1</v>
      </c>
      <c r="H25" s="72">
        <v>1</v>
      </c>
      <c r="I25" s="63"/>
    </row>
    <row r="26" spans="1:9" ht="15.75" x14ac:dyDescent="0.2">
      <c r="A26" s="215"/>
      <c r="B26" s="73" t="s">
        <v>1079</v>
      </c>
      <c r="C26" s="82">
        <v>0</v>
      </c>
      <c r="D26" s="82">
        <v>0</v>
      </c>
      <c r="E26" s="69">
        <v>30.543034939999998</v>
      </c>
      <c r="F26" s="70" t="s">
        <v>1113</v>
      </c>
      <c r="G26" s="71">
        <v>0.97</v>
      </c>
      <c r="H26" s="72">
        <v>0.99</v>
      </c>
      <c r="I26" s="63"/>
    </row>
    <row r="27" spans="1:9" ht="15.75" x14ac:dyDescent="0.2">
      <c r="A27" s="215"/>
      <c r="B27" s="73" t="s">
        <v>1081</v>
      </c>
      <c r="C27" s="82">
        <v>0</v>
      </c>
      <c r="D27" s="82">
        <v>0</v>
      </c>
      <c r="E27" s="83">
        <v>0.23595517999999999</v>
      </c>
      <c r="F27" s="71" t="s">
        <v>1114</v>
      </c>
      <c r="G27" s="71">
        <v>0</v>
      </c>
      <c r="H27" s="72">
        <v>0</v>
      </c>
      <c r="I27" s="63">
        <v>0.66</v>
      </c>
    </row>
    <row r="28" spans="1:9" ht="15.75" x14ac:dyDescent="0.2">
      <c r="A28" s="215"/>
      <c r="B28" s="73" t="s">
        <v>1003</v>
      </c>
      <c r="C28" s="82">
        <v>0</v>
      </c>
      <c r="D28" s="82">
        <v>0</v>
      </c>
      <c r="E28" s="83">
        <v>15.339036159999999</v>
      </c>
      <c r="F28" s="71" t="s">
        <v>1115</v>
      </c>
      <c r="G28" s="71">
        <v>0</v>
      </c>
      <c r="H28" s="72">
        <v>0</v>
      </c>
      <c r="I28" s="63">
        <v>0.65</v>
      </c>
    </row>
    <row r="29" spans="1:9" ht="15.75" x14ac:dyDescent="0.2">
      <c r="A29" s="215"/>
      <c r="B29" s="73" t="s">
        <v>976</v>
      </c>
      <c r="C29" s="82">
        <v>0</v>
      </c>
      <c r="D29" s="82">
        <v>0</v>
      </c>
      <c r="E29" s="83">
        <v>6.3600307300000001</v>
      </c>
      <c r="F29" s="71" t="s">
        <v>1116</v>
      </c>
      <c r="G29" s="71">
        <v>0</v>
      </c>
      <c r="H29" s="72">
        <v>0</v>
      </c>
      <c r="I29" s="63"/>
    </row>
    <row r="30" spans="1:9" ht="15.75" x14ac:dyDescent="0.2">
      <c r="A30" s="215"/>
      <c r="B30" s="500" t="s">
        <v>1073</v>
      </c>
      <c r="C30" s="501">
        <v>0</v>
      </c>
      <c r="D30" s="501">
        <v>0</v>
      </c>
      <c r="E30" s="83">
        <v>0.12030454</v>
      </c>
      <c r="F30" s="71" t="s">
        <v>483</v>
      </c>
      <c r="G30" s="71">
        <v>0.88</v>
      </c>
      <c r="H30" s="72">
        <v>1</v>
      </c>
      <c r="I30" s="63">
        <v>1</v>
      </c>
    </row>
    <row r="31" spans="1:9" ht="15.75" x14ac:dyDescent="0.2">
      <c r="A31" s="215"/>
      <c r="B31" s="500" t="s">
        <v>1004</v>
      </c>
      <c r="C31" s="501">
        <v>0</v>
      </c>
      <c r="D31" s="501">
        <v>0</v>
      </c>
      <c r="E31" s="83">
        <v>39.096091149999999</v>
      </c>
      <c r="F31" s="71" t="s">
        <v>364</v>
      </c>
      <c r="G31" s="71">
        <v>1</v>
      </c>
      <c r="H31" s="72">
        <v>1</v>
      </c>
      <c r="I31" s="63">
        <v>0.92</v>
      </c>
    </row>
    <row r="32" spans="1:9" ht="15.75" x14ac:dyDescent="0.2">
      <c r="A32" s="215"/>
      <c r="B32" s="500" t="s">
        <v>1120</v>
      </c>
      <c r="C32" s="501">
        <v>0</v>
      </c>
      <c r="D32" s="501">
        <v>0</v>
      </c>
      <c r="E32" s="83">
        <v>71.486454249999994</v>
      </c>
      <c r="F32" s="71" t="s">
        <v>483</v>
      </c>
      <c r="G32" s="71">
        <v>0</v>
      </c>
      <c r="H32" s="72">
        <v>0</v>
      </c>
      <c r="I32" s="63">
        <v>0.98</v>
      </c>
    </row>
    <row r="33" spans="1:9" ht="15.75" x14ac:dyDescent="0.2">
      <c r="A33" s="215"/>
      <c r="B33" s="500" t="s">
        <v>1120</v>
      </c>
      <c r="C33" s="501">
        <v>0</v>
      </c>
      <c r="D33" s="501">
        <v>0</v>
      </c>
      <c r="E33" s="83">
        <v>108.45615178</v>
      </c>
      <c r="F33" s="71" t="s">
        <v>483</v>
      </c>
      <c r="G33" s="71">
        <v>0</v>
      </c>
      <c r="H33" s="72">
        <v>0</v>
      </c>
      <c r="I33" s="63">
        <v>1</v>
      </c>
    </row>
    <row r="34" spans="1:9" ht="16.899999999999999" customHeight="1" x14ac:dyDescent="0.2">
      <c r="A34" s="215"/>
      <c r="B34" s="500" t="s">
        <v>1080</v>
      </c>
      <c r="C34" s="501">
        <v>0</v>
      </c>
      <c r="D34" s="501">
        <v>0</v>
      </c>
      <c r="E34" s="83">
        <v>64.639884190000004</v>
      </c>
      <c r="F34" s="71" t="s">
        <v>1113</v>
      </c>
      <c r="G34" s="71">
        <v>7.0000000000000007E-2</v>
      </c>
      <c r="H34" s="72">
        <v>0</v>
      </c>
      <c r="I34" s="63">
        <v>0</v>
      </c>
    </row>
    <row r="35" spans="1:9" ht="15.75" x14ac:dyDescent="0.2">
      <c r="A35" s="215"/>
      <c r="B35" s="73" t="s">
        <v>1138</v>
      </c>
      <c r="C35" s="82">
        <v>0</v>
      </c>
      <c r="D35" s="82">
        <v>0</v>
      </c>
      <c r="E35" s="83">
        <v>0.36229473000000001</v>
      </c>
      <c r="F35" s="71" t="s">
        <v>364</v>
      </c>
      <c r="G35" s="71">
        <v>0.25</v>
      </c>
      <c r="H35" s="72">
        <v>0.15</v>
      </c>
      <c r="I35" s="63"/>
    </row>
    <row r="36" spans="1:9" ht="15.75" x14ac:dyDescent="0.2">
      <c r="A36" s="215"/>
      <c r="B36" s="73" t="s">
        <v>1138</v>
      </c>
      <c r="C36" s="82">
        <v>0</v>
      </c>
      <c r="D36" s="82">
        <v>0</v>
      </c>
      <c r="E36" s="83">
        <v>8.8253880000000007E-2</v>
      </c>
      <c r="F36" s="71" t="s">
        <v>364</v>
      </c>
      <c r="G36" s="71">
        <v>0.25</v>
      </c>
      <c r="H36" s="72">
        <v>0.15</v>
      </c>
      <c r="I36" s="63"/>
    </row>
    <row r="37" spans="1:9" ht="15.75" x14ac:dyDescent="0.2">
      <c r="A37" s="215"/>
      <c r="B37" s="500" t="s">
        <v>974</v>
      </c>
      <c r="C37" s="501">
        <v>0</v>
      </c>
      <c r="D37" s="501">
        <v>0</v>
      </c>
      <c r="E37" s="502">
        <v>154.3467</v>
      </c>
      <c r="F37" s="71" t="s">
        <v>1000</v>
      </c>
      <c r="G37" s="71">
        <v>0</v>
      </c>
      <c r="H37" s="72">
        <v>0</v>
      </c>
      <c r="I37" s="63"/>
    </row>
    <row r="38" spans="1:9" ht="31.5" x14ac:dyDescent="0.2">
      <c r="A38" s="215"/>
      <c r="B38" s="500" t="s">
        <v>1214</v>
      </c>
      <c r="C38" s="501">
        <v>0</v>
      </c>
      <c r="D38" s="501">
        <v>0</v>
      </c>
      <c r="E38" s="502">
        <v>0.64389638999999999</v>
      </c>
      <c r="F38" s="71" t="s">
        <v>1000</v>
      </c>
      <c r="G38" s="71">
        <v>7.0000000000000007E-2</v>
      </c>
      <c r="H38" s="72">
        <v>0</v>
      </c>
      <c r="I38" s="63"/>
    </row>
    <row r="39" spans="1:9" ht="15.75" x14ac:dyDescent="0.2">
      <c r="A39" s="215"/>
      <c r="B39" s="500" t="s">
        <v>977</v>
      </c>
      <c r="C39" s="501">
        <v>0</v>
      </c>
      <c r="D39" s="501">
        <v>0</v>
      </c>
      <c r="E39" s="502">
        <v>6.9672159999999997E-2</v>
      </c>
      <c r="F39" s="71" t="s">
        <v>368</v>
      </c>
      <c r="G39" s="71">
        <v>0.56999999999999995</v>
      </c>
      <c r="H39" s="72">
        <v>0.95</v>
      </c>
      <c r="I39" s="63"/>
    </row>
    <row r="40" spans="1:9" ht="15.75" x14ac:dyDescent="0.2">
      <c r="A40" s="215"/>
      <c r="B40" s="500" t="s">
        <v>1081</v>
      </c>
      <c r="C40" s="501">
        <v>0</v>
      </c>
      <c r="D40" s="501">
        <v>0</v>
      </c>
      <c r="E40" s="502">
        <v>16.67865875</v>
      </c>
      <c r="F40" s="71" t="s">
        <v>1336</v>
      </c>
      <c r="G40" s="71">
        <v>0</v>
      </c>
      <c r="H40" s="72">
        <v>0</v>
      </c>
      <c r="I40" s="63"/>
    </row>
    <row r="41" spans="1:9" ht="31.5" x14ac:dyDescent="0.2">
      <c r="A41" s="215"/>
      <c r="B41" s="500" t="s">
        <v>1214</v>
      </c>
      <c r="C41" s="501">
        <v>0</v>
      </c>
      <c r="D41" s="501">
        <v>0</v>
      </c>
      <c r="E41" s="502">
        <v>0.45321594999999998</v>
      </c>
      <c r="F41" s="71" t="s">
        <v>1113</v>
      </c>
      <c r="G41" s="71">
        <v>7.0000000000000007E-2</v>
      </c>
      <c r="H41" s="72">
        <v>0</v>
      </c>
      <c r="I41" s="63"/>
    </row>
    <row r="42" spans="1:9" ht="15.75" x14ac:dyDescent="0.2">
      <c r="A42" s="215"/>
      <c r="B42" s="500" t="s">
        <v>974</v>
      </c>
      <c r="C42" s="501">
        <v>0</v>
      </c>
      <c r="D42" s="501">
        <v>0</v>
      </c>
      <c r="E42" s="502">
        <v>31.018586320000001</v>
      </c>
      <c r="F42" s="71" t="s">
        <v>1000</v>
      </c>
      <c r="G42" s="71">
        <v>0</v>
      </c>
      <c r="H42" s="72">
        <v>0</v>
      </c>
      <c r="I42" s="63"/>
    </row>
    <row r="43" spans="1:9" ht="31.5" x14ac:dyDescent="0.2">
      <c r="A43" s="215"/>
      <c r="B43" s="500" t="s">
        <v>1214</v>
      </c>
      <c r="C43" s="501">
        <v>0</v>
      </c>
      <c r="D43" s="501">
        <v>0</v>
      </c>
      <c r="E43" s="502">
        <v>0.27192957000000001</v>
      </c>
      <c r="F43" s="71" t="s">
        <v>1000</v>
      </c>
      <c r="G43" s="71">
        <v>0</v>
      </c>
      <c r="H43" s="72">
        <v>0</v>
      </c>
      <c r="I43" s="63"/>
    </row>
    <row r="44" spans="1:9" ht="15.75" x14ac:dyDescent="0.2">
      <c r="A44" s="215"/>
      <c r="B44" s="500" t="s">
        <v>974</v>
      </c>
      <c r="C44" s="501">
        <v>0</v>
      </c>
      <c r="D44" s="501">
        <v>0</v>
      </c>
      <c r="E44" s="502">
        <v>0.2326394</v>
      </c>
      <c r="F44" s="71" t="s">
        <v>1000</v>
      </c>
      <c r="G44" s="71">
        <v>0</v>
      </c>
      <c r="H44" s="72">
        <v>0</v>
      </c>
      <c r="I44" s="63"/>
    </row>
    <row r="45" spans="1:9" ht="15.75" x14ac:dyDescent="0.2">
      <c r="A45" s="215"/>
      <c r="B45" s="500" t="s">
        <v>916</v>
      </c>
      <c r="C45" s="501">
        <v>0</v>
      </c>
      <c r="D45" s="501">
        <v>0</v>
      </c>
      <c r="E45" s="502">
        <v>6.5593520000000002E-2</v>
      </c>
      <c r="F45" s="677" t="s">
        <v>1000</v>
      </c>
      <c r="G45" s="677">
        <v>0.91</v>
      </c>
      <c r="H45" s="678">
        <v>1</v>
      </c>
      <c r="I45" s="63"/>
    </row>
    <row r="46" spans="1:9" ht="15.75" x14ac:dyDescent="0.2">
      <c r="A46" s="215"/>
      <c r="B46" s="500" t="s">
        <v>1455</v>
      </c>
      <c r="C46" s="501">
        <v>0</v>
      </c>
      <c r="D46" s="501">
        <v>0</v>
      </c>
      <c r="E46" s="502">
        <v>4306.0776867300001</v>
      </c>
      <c r="F46" s="71" t="s">
        <v>697</v>
      </c>
      <c r="G46" s="683">
        <v>0</v>
      </c>
      <c r="H46" s="684">
        <v>0</v>
      </c>
      <c r="I46" s="63"/>
    </row>
    <row r="47" spans="1:9" ht="15.75" x14ac:dyDescent="0.2">
      <c r="A47" s="215"/>
      <c r="B47" s="500" t="s">
        <v>1392</v>
      </c>
      <c r="C47" s="501">
        <v>0</v>
      </c>
      <c r="D47" s="501">
        <v>0</v>
      </c>
      <c r="E47" s="502">
        <v>11.72475141</v>
      </c>
      <c r="F47" s="71" t="s">
        <v>1000</v>
      </c>
      <c r="G47" s="683">
        <v>0.87</v>
      </c>
      <c r="H47" s="684">
        <v>0.99</v>
      </c>
      <c r="I47" s="63"/>
    </row>
    <row r="48" spans="1:9" ht="15.75" hidden="1" x14ac:dyDescent="0.2">
      <c r="A48" s="215"/>
      <c r="B48" s="500"/>
      <c r="C48" s="501"/>
      <c r="D48" s="501"/>
      <c r="E48" s="502"/>
      <c r="F48" s="897"/>
      <c r="G48" s="897"/>
      <c r="H48" s="898"/>
    </row>
    <row r="49" spans="1:8" ht="15.75" hidden="1" x14ac:dyDescent="0.2">
      <c r="A49" s="215"/>
      <c r="B49" s="500"/>
      <c r="C49" s="501"/>
      <c r="D49" s="501"/>
      <c r="E49" s="502"/>
      <c r="F49" s="897"/>
      <c r="G49" s="897"/>
      <c r="H49" s="898"/>
    </row>
    <row r="50" spans="1:8" ht="15.75" hidden="1" x14ac:dyDescent="0.2">
      <c r="A50" s="215"/>
      <c r="B50" s="500"/>
      <c r="C50" s="501"/>
      <c r="D50" s="501"/>
      <c r="E50" s="502"/>
      <c r="F50" s="897"/>
      <c r="G50" s="897"/>
      <c r="H50" s="898"/>
    </row>
    <row r="51" spans="1:8" ht="15.75" hidden="1" x14ac:dyDescent="0.2">
      <c r="A51" s="215"/>
      <c r="B51" s="500"/>
      <c r="C51" s="501"/>
      <c r="D51" s="501"/>
      <c r="E51" s="502"/>
      <c r="F51" s="897"/>
      <c r="G51" s="897"/>
      <c r="H51" s="898"/>
    </row>
    <row r="52" spans="1:8" ht="15.75" hidden="1" x14ac:dyDescent="0.2">
      <c r="A52" s="215"/>
      <c r="B52" s="500"/>
      <c r="C52" s="501"/>
      <c r="D52" s="501"/>
      <c r="E52" s="502"/>
      <c r="F52" s="897"/>
      <c r="G52" s="897"/>
      <c r="H52" s="898"/>
    </row>
    <row r="53" spans="1:8" ht="15.75" hidden="1" x14ac:dyDescent="0.2">
      <c r="A53" s="215"/>
      <c r="B53" s="500"/>
      <c r="C53" s="501"/>
      <c r="D53" s="501"/>
      <c r="E53" s="502"/>
      <c r="F53" s="897"/>
      <c r="G53" s="897"/>
      <c r="H53" s="898"/>
    </row>
    <row r="54" spans="1:8" ht="15.75" hidden="1" x14ac:dyDescent="0.2">
      <c r="A54" s="215"/>
      <c r="B54" s="500"/>
      <c r="C54" s="501"/>
      <c r="D54" s="501"/>
      <c r="E54" s="502"/>
      <c r="F54" s="897"/>
      <c r="G54" s="897"/>
      <c r="H54" s="898"/>
    </row>
    <row r="55" spans="1:8" ht="15.75" hidden="1" x14ac:dyDescent="0.2">
      <c r="A55" s="215"/>
      <c r="B55" s="500"/>
      <c r="C55" s="501"/>
      <c r="D55" s="501"/>
      <c r="E55" s="502"/>
      <c r="F55" s="897"/>
      <c r="G55" s="897"/>
      <c r="H55" s="898"/>
    </row>
    <row r="56" spans="1:8" ht="15.75" hidden="1" x14ac:dyDescent="0.2">
      <c r="A56" s="215"/>
      <c r="B56" s="500"/>
      <c r="C56" s="501"/>
      <c r="D56" s="501"/>
      <c r="E56" s="502"/>
      <c r="F56" s="71"/>
      <c r="G56" s="897"/>
      <c r="H56" s="898"/>
    </row>
    <row r="57" spans="1:8" ht="15.75" hidden="1" x14ac:dyDescent="0.2">
      <c r="A57" s="215"/>
      <c r="B57" s="500"/>
      <c r="C57" s="501"/>
      <c r="D57" s="501"/>
      <c r="E57" s="502"/>
      <c r="F57" s="897"/>
      <c r="G57" s="897"/>
      <c r="H57" s="898"/>
    </row>
    <row r="58" spans="1:8" ht="15.75" hidden="1" x14ac:dyDescent="0.2">
      <c r="A58" s="215"/>
      <c r="B58" s="500"/>
      <c r="C58" s="501"/>
      <c r="D58" s="501"/>
      <c r="E58" s="502"/>
      <c r="F58" s="897"/>
      <c r="G58" s="897"/>
      <c r="H58" s="898"/>
    </row>
    <row r="59" spans="1:8" ht="15.75" hidden="1" x14ac:dyDescent="0.2">
      <c r="A59" s="215"/>
      <c r="B59" s="500"/>
      <c r="C59" s="501"/>
      <c r="D59" s="501"/>
      <c r="E59" s="502"/>
      <c r="F59" s="897"/>
      <c r="G59" s="897"/>
      <c r="H59" s="898"/>
    </row>
    <row r="60" spans="1:8" ht="15.75" hidden="1" x14ac:dyDescent="0.2">
      <c r="A60" s="215"/>
      <c r="B60" s="500"/>
      <c r="C60" s="501"/>
      <c r="D60" s="501"/>
      <c r="E60" s="502"/>
      <c r="F60" s="897"/>
      <c r="G60" s="897"/>
      <c r="H60" s="898"/>
    </row>
    <row r="61" spans="1:8" ht="15.75" hidden="1" x14ac:dyDescent="0.2">
      <c r="A61" s="215"/>
      <c r="B61" s="500"/>
      <c r="C61" s="501"/>
      <c r="D61" s="501"/>
      <c r="E61" s="502"/>
      <c r="F61" s="897"/>
      <c r="G61" s="897"/>
      <c r="H61" s="898"/>
    </row>
    <row r="62" spans="1:8" ht="15.75" hidden="1" x14ac:dyDescent="0.2">
      <c r="A62" s="215"/>
      <c r="B62" s="500"/>
      <c r="C62" s="501"/>
      <c r="D62" s="501"/>
      <c r="E62" s="502"/>
      <c r="F62" s="897"/>
      <c r="G62" s="897"/>
      <c r="H62" s="898"/>
    </row>
    <row r="63" spans="1:8" ht="15.75" hidden="1" x14ac:dyDescent="0.2">
      <c r="A63" s="215"/>
      <c r="B63" s="500"/>
      <c r="C63" s="501"/>
      <c r="D63" s="501"/>
      <c r="E63" s="502"/>
      <c r="F63" s="897"/>
      <c r="G63" s="897"/>
      <c r="H63" s="898"/>
    </row>
    <row r="64" spans="1:8" ht="15.75" hidden="1" x14ac:dyDescent="0.2">
      <c r="A64" s="215"/>
      <c r="B64" s="500"/>
      <c r="C64" s="501"/>
      <c r="D64" s="501"/>
      <c r="E64" s="502"/>
      <c r="F64" s="897"/>
      <c r="G64" s="897"/>
      <c r="H64" s="898"/>
    </row>
    <row r="65" spans="1:9" ht="15.75" hidden="1" x14ac:dyDescent="0.2">
      <c r="A65" s="215"/>
      <c r="B65" s="500"/>
      <c r="C65" s="501"/>
      <c r="D65" s="501"/>
      <c r="E65" s="502"/>
      <c r="F65" s="897"/>
      <c r="G65" s="897"/>
      <c r="H65" s="898"/>
    </row>
    <row r="66" spans="1:9" ht="15.75" hidden="1" x14ac:dyDescent="0.2">
      <c r="A66" s="215"/>
      <c r="B66" s="500"/>
      <c r="C66" s="501"/>
      <c r="D66" s="501"/>
      <c r="E66" s="502"/>
      <c r="F66" s="897"/>
      <c r="G66" s="897"/>
      <c r="H66" s="898"/>
    </row>
    <row r="67" spans="1:9" ht="15.75" hidden="1" x14ac:dyDescent="0.2">
      <c r="A67" s="215"/>
      <c r="B67" s="500"/>
      <c r="C67" s="501"/>
      <c r="D67" s="501"/>
      <c r="E67" s="502"/>
      <c r="F67" s="897"/>
      <c r="G67" s="897"/>
      <c r="H67" s="898"/>
    </row>
    <row r="68" spans="1:9" ht="15.75" hidden="1" x14ac:dyDescent="0.2">
      <c r="A68" s="215"/>
      <c r="B68" s="500"/>
      <c r="C68" s="501"/>
      <c r="D68" s="501"/>
      <c r="E68" s="502"/>
      <c r="F68" s="922"/>
      <c r="G68" s="922"/>
      <c r="H68" s="923"/>
    </row>
    <row r="69" spans="1:9" ht="15.75" hidden="1" x14ac:dyDescent="0.2">
      <c r="A69" s="215"/>
      <c r="B69" s="500"/>
      <c r="C69" s="501"/>
      <c r="D69" s="501"/>
      <c r="E69" s="502"/>
      <c r="F69" s="934"/>
      <c r="G69" s="934"/>
      <c r="H69" s="935"/>
    </row>
    <row r="70" spans="1:9" ht="15.75" hidden="1" x14ac:dyDescent="0.2">
      <c r="A70" s="215"/>
      <c r="B70" s="500"/>
      <c r="C70" s="501"/>
      <c r="D70" s="501"/>
      <c r="E70" s="502"/>
      <c r="F70" s="934"/>
      <c r="G70" s="934"/>
      <c r="H70" s="935"/>
    </row>
    <row r="71" spans="1:9" ht="15.75" hidden="1" x14ac:dyDescent="0.2">
      <c r="A71" s="215"/>
      <c r="B71" s="500"/>
      <c r="C71" s="501"/>
      <c r="D71" s="501"/>
      <c r="E71" s="502"/>
      <c r="F71" s="934"/>
      <c r="G71" s="934"/>
      <c r="H71" s="935"/>
    </row>
    <row r="72" spans="1:9" ht="15.75" hidden="1" x14ac:dyDescent="0.2">
      <c r="A72" s="215"/>
      <c r="B72" s="500"/>
      <c r="C72" s="501"/>
      <c r="D72" s="501"/>
      <c r="E72" s="502"/>
      <c r="F72" s="934"/>
      <c r="G72" s="934"/>
      <c r="H72" s="935"/>
    </row>
    <row r="73" spans="1:9" ht="15.75" hidden="1" x14ac:dyDescent="0.2">
      <c r="A73" s="215"/>
      <c r="B73" s="500"/>
      <c r="C73" s="501"/>
      <c r="D73" s="501"/>
      <c r="E73" s="502"/>
      <c r="F73" s="943"/>
      <c r="G73" s="943"/>
      <c r="H73" s="944"/>
    </row>
    <row r="74" spans="1:9" ht="15.75" hidden="1" x14ac:dyDescent="0.2">
      <c r="A74" s="215"/>
      <c r="B74" s="500"/>
      <c r="C74" s="501"/>
      <c r="D74" s="501"/>
      <c r="E74" s="502"/>
      <c r="F74" s="943"/>
      <c r="G74" s="943"/>
      <c r="H74" s="944"/>
    </row>
    <row r="75" spans="1:9" ht="15.75" hidden="1" x14ac:dyDescent="0.2">
      <c r="A75" s="215"/>
      <c r="B75" s="500"/>
      <c r="C75" s="501"/>
      <c r="D75" s="501"/>
      <c r="E75" s="502"/>
      <c r="F75" s="943"/>
      <c r="G75" s="943"/>
      <c r="H75" s="944"/>
    </row>
    <row r="76" spans="1:9" ht="15.75" hidden="1" x14ac:dyDescent="0.2">
      <c r="A76" s="215"/>
      <c r="B76" s="500"/>
      <c r="C76" s="501"/>
      <c r="D76" s="501"/>
      <c r="E76" s="502"/>
      <c r="F76" s="943"/>
      <c r="G76" s="943"/>
      <c r="H76" s="944"/>
    </row>
    <row r="77" spans="1:9" ht="15.75" hidden="1" x14ac:dyDescent="0.2">
      <c r="A77" s="215"/>
      <c r="B77" s="500"/>
      <c r="C77" s="501"/>
      <c r="D77" s="501"/>
      <c r="E77" s="502"/>
      <c r="F77" s="943"/>
      <c r="G77" s="943"/>
      <c r="H77" s="944"/>
    </row>
    <row r="78" spans="1:9" ht="15.75" hidden="1" x14ac:dyDescent="0.2">
      <c r="A78" s="215"/>
      <c r="B78" s="500"/>
      <c r="C78" s="501"/>
      <c r="D78" s="501"/>
      <c r="E78" s="502"/>
      <c r="F78" s="897"/>
      <c r="G78" s="897"/>
      <c r="H78" s="898"/>
    </row>
    <row r="79" spans="1:9" ht="15.75" x14ac:dyDescent="0.2">
      <c r="A79" s="215"/>
      <c r="B79" s="292" t="s">
        <v>45</v>
      </c>
      <c r="C79" s="293">
        <f>SUM(C10:C78)</f>
        <v>108</v>
      </c>
      <c r="D79" s="293">
        <f>SUM(D10:D78)</f>
        <v>0</v>
      </c>
      <c r="E79" s="299">
        <f>SUM(E10:E78)</f>
        <v>8688.6984551099995</v>
      </c>
    </row>
    <row r="80" spans="1:9" ht="15.75" x14ac:dyDescent="0.2">
      <c r="A80" s="215"/>
      <c r="B80" s="77"/>
      <c r="C80" s="77"/>
      <c r="D80" s="78"/>
      <c r="E80" s="79"/>
      <c r="F80" s="80"/>
      <c r="G80" s="62"/>
      <c r="H80" s="62"/>
      <c r="I80" s="63"/>
    </row>
    <row r="81" spans="1:9" ht="15" customHeight="1" x14ac:dyDescent="0.2">
      <c r="A81" s="215"/>
      <c r="C81" s="77"/>
      <c r="D81" s="78"/>
      <c r="E81" s="79"/>
      <c r="F81" s="80"/>
      <c r="G81" s="62"/>
      <c r="H81" s="62"/>
      <c r="I81" s="63"/>
    </row>
    <row r="82" spans="1:9" ht="24.75" customHeight="1" x14ac:dyDescent="0.2">
      <c r="A82" s="215"/>
      <c r="B82" s="1882" t="s">
        <v>315</v>
      </c>
      <c r="C82" s="1883"/>
      <c r="D82" s="1884"/>
      <c r="E82" s="1884"/>
      <c r="F82" s="1884"/>
      <c r="G82" s="1884"/>
      <c r="H82" s="1885"/>
      <c r="I82" s="63"/>
    </row>
    <row r="83" spans="1:9" ht="15.75" x14ac:dyDescent="0.2">
      <c r="A83" s="215"/>
      <c r="B83" s="217" t="s">
        <v>175</v>
      </c>
      <c r="C83" s="217" t="s">
        <v>68</v>
      </c>
      <c r="D83" s="65" t="s">
        <v>246</v>
      </c>
      <c r="E83" s="65" t="s">
        <v>123</v>
      </c>
      <c r="F83" s="65" t="s">
        <v>43</v>
      </c>
      <c r="G83" s="65" t="s">
        <v>127</v>
      </c>
      <c r="H83" s="65" t="s">
        <v>44</v>
      </c>
      <c r="I83" s="63"/>
    </row>
    <row r="84" spans="1:9" s="550" customFormat="1" ht="15.75" x14ac:dyDescent="0.2">
      <c r="A84" s="542"/>
      <c r="B84" s="543" t="s">
        <v>920</v>
      </c>
      <c r="C84" s="544">
        <v>0</v>
      </c>
      <c r="D84" s="544">
        <v>0</v>
      </c>
      <c r="E84" s="545">
        <v>2.4550206000000001</v>
      </c>
      <c r="F84" s="546" t="s">
        <v>1002</v>
      </c>
      <c r="G84" s="547">
        <v>1</v>
      </c>
      <c r="H84" s="548">
        <v>0</v>
      </c>
      <c r="I84" s="549"/>
    </row>
    <row r="85" spans="1:9" s="550" customFormat="1" ht="15.75" x14ac:dyDescent="0.2">
      <c r="A85" s="542"/>
      <c r="B85" s="543" t="s">
        <v>975</v>
      </c>
      <c r="C85" s="544">
        <v>0</v>
      </c>
      <c r="D85" s="544">
        <v>0</v>
      </c>
      <c r="E85" s="545">
        <v>82.973200759999997</v>
      </c>
      <c r="F85" s="546" t="s">
        <v>404</v>
      </c>
      <c r="G85" s="547">
        <v>1</v>
      </c>
      <c r="H85" s="548">
        <v>0</v>
      </c>
      <c r="I85" s="549">
        <v>0</v>
      </c>
    </row>
    <row r="86" spans="1:9" s="550" customFormat="1" ht="15.75" x14ac:dyDescent="0.2">
      <c r="A86" s="542"/>
      <c r="B86" s="543" t="s">
        <v>978</v>
      </c>
      <c r="C86" s="544">
        <v>0</v>
      </c>
      <c r="D86" s="544">
        <v>0</v>
      </c>
      <c r="E86" s="545">
        <v>8.7844050000000007E-2</v>
      </c>
      <c r="F86" s="546" t="s">
        <v>404</v>
      </c>
      <c r="G86" s="547">
        <v>1</v>
      </c>
      <c r="H86" s="548">
        <v>0</v>
      </c>
      <c r="I86" s="549">
        <v>0</v>
      </c>
    </row>
    <row r="87" spans="1:9" s="550" customFormat="1" ht="15.75" x14ac:dyDescent="0.2">
      <c r="A87" s="542"/>
      <c r="B87" s="543" t="s">
        <v>1117</v>
      </c>
      <c r="C87" s="544">
        <v>107</v>
      </c>
      <c r="D87" s="544">
        <v>0</v>
      </c>
      <c r="E87" s="545">
        <v>3575.0570231900001</v>
      </c>
      <c r="F87" s="546" t="s">
        <v>1076</v>
      </c>
      <c r="G87" s="547">
        <v>0</v>
      </c>
      <c r="H87" s="548">
        <v>0</v>
      </c>
      <c r="I87" s="549">
        <v>0</v>
      </c>
    </row>
    <row r="88" spans="1:9" s="550" customFormat="1" ht="15.75" x14ac:dyDescent="0.2">
      <c r="A88" s="542"/>
      <c r="B88" s="551" t="s">
        <v>1387</v>
      </c>
      <c r="C88" s="544">
        <v>40</v>
      </c>
      <c r="D88" s="552">
        <v>40</v>
      </c>
      <c r="E88" s="553">
        <v>1057.4269112500001</v>
      </c>
      <c r="F88" s="546" t="s">
        <v>1224</v>
      </c>
      <c r="G88" s="547">
        <v>1</v>
      </c>
      <c r="H88" s="548">
        <v>0</v>
      </c>
      <c r="I88" s="549"/>
    </row>
    <row r="89" spans="1:9" s="550" customFormat="1" ht="15.75" x14ac:dyDescent="0.2">
      <c r="A89" s="542"/>
      <c r="B89" s="551" t="s">
        <v>1388</v>
      </c>
      <c r="C89" s="544">
        <v>26</v>
      </c>
      <c r="D89" s="552">
        <v>0</v>
      </c>
      <c r="E89" s="545">
        <v>595.03969731999996</v>
      </c>
      <c r="F89" s="546" t="s">
        <v>1389</v>
      </c>
      <c r="G89" s="547">
        <v>1</v>
      </c>
      <c r="H89" s="548">
        <v>0</v>
      </c>
      <c r="I89" s="549"/>
    </row>
    <row r="90" spans="1:9" s="550" customFormat="1" ht="15.75" x14ac:dyDescent="0.2">
      <c r="A90" s="542"/>
      <c r="B90" s="551" t="s">
        <v>1170</v>
      </c>
      <c r="C90" s="544">
        <v>32</v>
      </c>
      <c r="D90" s="552">
        <v>0</v>
      </c>
      <c r="E90" s="553">
        <v>899.3185853</v>
      </c>
      <c r="F90" s="546" t="s">
        <v>1457</v>
      </c>
      <c r="G90" s="547">
        <v>1</v>
      </c>
      <c r="H90" s="548">
        <v>0</v>
      </c>
      <c r="I90" s="549"/>
    </row>
    <row r="91" spans="1:9" s="550" customFormat="1" ht="15.75" x14ac:dyDescent="0.2">
      <c r="A91" s="542"/>
      <c r="B91" s="551" t="s">
        <v>1456</v>
      </c>
      <c r="C91" s="544">
        <v>77</v>
      </c>
      <c r="D91" s="544">
        <v>77</v>
      </c>
      <c r="E91" s="553">
        <v>2608.4000905399998</v>
      </c>
      <c r="F91" s="546" t="s">
        <v>404</v>
      </c>
      <c r="G91" s="547">
        <v>0</v>
      </c>
      <c r="H91" s="548">
        <v>0</v>
      </c>
      <c r="I91" s="549"/>
    </row>
    <row r="92" spans="1:9" s="550" customFormat="1" ht="31.5" x14ac:dyDescent="0.2">
      <c r="A92" s="542"/>
      <c r="B92" s="551" t="s">
        <v>918</v>
      </c>
      <c r="C92" s="544">
        <v>0</v>
      </c>
      <c r="D92" s="544">
        <v>0</v>
      </c>
      <c r="E92" s="553">
        <v>9.8636719999999997E-2</v>
      </c>
      <c r="F92" s="546"/>
      <c r="G92" s="547"/>
      <c r="H92" s="548"/>
      <c r="I92" s="549"/>
    </row>
    <row r="93" spans="1:9" s="550" customFormat="1" ht="15.75" hidden="1" x14ac:dyDescent="0.2">
      <c r="A93" s="542"/>
      <c r="B93" s="551"/>
      <c r="C93" s="544"/>
      <c r="D93" s="552"/>
      <c r="E93" s="553"/>
      <c r="F93" s="546"/>
      <c r="G93" s="547"/>
      <c r="H93" s="548"/>
      <c r="I93" s="549"/>
    </row>
    <row r="94" spans="1:9" s="550" customFormat="1" ht="15.75" hidden="1" x14ac:dyDescent="0.2">
      <c r="A94" s="542"/>
      <c r="B94" s="551"/>
      <c r="C94" s="544"/>
      <c r="D94" s="552"/>
      <c r="E94" s="553"/>
      <c r="F94" s="546"/>
      <c r="G94" s="547"/>
      <c r="H94" s="548"/>
      <c r="I94" s="549"/>
    </row>
    <row r="95" spans="1:9" s="550" customFormat="1" ht="15.75" hidden="1" x14ac:dyDescent="0.2">
      <c r="A95" s="542"/>
      <c r="B95" s="500"/>
      <c r="C95" s="544"/>
      <c r="D95" s="552"/>
      <c r="E95" s="502"/>
      <c r="F95" s="546"/>
      <c r="G95" s="547"/>
      <c r="H95" s="548"/>
      <c r="I95" s="549"/>
    </row>
    <row r="96" spans="1:9" s="550" customFormat="1" ht="15.75" hidden="1" x14ac:dyDescent="0.2">
      <c r="A96" s="542"/>
      <c r="B96" s="500"/>
      <c r="C96" s="544"/>
      <c r="D96" s="544"/>
      <c r="E96" s="553"/>
      <c r="F96" s="84"/>
      <c r="G96" s="547"/>
      <c r="H96" s="548"/>
    </row>
    <row r="97" spans="1:8" s="550" customFormat="1" ht="15.75" hidden="1" x14ac:dyDescent="0.2">
      <c r="A97" s="542"/>
      <c r="B97" s="551"/>
      <c r="C97" s="544"/>
      <c r="D97" s="544"/>
      <c r="E97" s="553"/>
      <c r="F97" s="546"/>
      <c r="G97" s="547"/>
      <c r="H97" s="548"/>
    </row>
    <row r="98" spans="1:8" s="550" customFormat="1" ht="15.75" hidden="1" x14ac:dyDescent="0.2">
      <c r="A98" s="542"/>
      <c r="B98" s="500"/>
      <c r="C98" s="544"/>
      <c r="D98" s="552"/>
      <c r="E98" s="502"/>
      <c r="F98" s="84"/>
      <c r="G98" s="71"/>
      <c r="H98" s="72"/>
    </row>
    <row r="99" spans="1:8" s="550" customFormat="1" ht="15.75" hidden="1" x14ac:dyDescent="0.2">
      <c r="A99" s="542"/>
      <c r="B99" s="551"/>
      <c r="C99" s="544"/>
      <c r="D99" s="552"/>
      <c r="E99" s="553"/>
      <c r="F99" s="546"/>
      <c r="G99" s="547"/>
      <c r="H99" s="548"/>
    </row>
    <row r="100" spans="1:8" ht="15.75" hidden="1" x14ac:dyDescent="0.2">
      <c r="A100" s="215"/>
      <c r="B100" s="500"/>
      <c r="C100" s="544"/>
      <c r="D100" s="552"/>
      <c r="E100" s="502"/>
      <c r="F100" s="546"/>
      <c r="G100" s="547"/>
      <c r="H100" s="548"/>
    </row>
    <row r="101" spans="1:8" ht="15.75" hidden="1" x14ac:dyDescent="0.2">
      <c r="A101" s="215"/>
      <c r="B101" s="500"/>
      <c r="C101" s="544"/>
      <c r="D101" s="544"/>
      <c r="E101" s="502"/>
      <c r="F101" s="84"/>
      <c r="G101" s="71"/>
      <c r="H101" s="72"/>
    </row>
    <row r="102" spans="1:8" ht="15.75" hidden="1" x14ac:dyDescent="0.2">
      <c r="A102" s="215"/>
      <c r="B102" s="500"/>
      <c r="C102" s="501"/>
      <c r="D102" s="501"/>
      <c r="E102" s="502"/>
      <c r="F102" s="546"/>
      <c r="G102" s="547"/>
      <c r="H102" s="548"/>
    </row>
    <row r="103" spans="1:8" ht="15.75" hidden="1" x14ac:dyDescent="0.2">
      <c r="A103" s="215"/>
      <c r="B103" s="500"/>
      <c r="C103" s="501"/>
      <c r="D103" s="501"/>
      <c r="E103" s="502"/>
      <c r="F103" s="546"/>
      <c r="G103" s="547"/>
      <c r="H103" s="548"/>
    </row>
    <row r="104" spans="1:8" ht="15.75" hidden="1" x14ac:dyDescent="0.2">
      <c r="A104" s="215"/>
      <c r="B104" s="500"/>
      <c r="C104" s="501"/>
      <c r="D104" s="501"/>
      <c r="E104" s="502"/>
      <c r="F104" s="546"/>
      <c r="G104" s="547"/>
      <c r="H104" s="548"/>
    </row>
    <row r="105" spans="1:8" ht="15.75" hidden="1" x14ac:dyDescent="0.2">
      <c r="A105" s="215"/>
      <c r="B105" s="500"/>
      <c r="C105" s="501"/>
      <c r="D105" s="501"/>
      <c r="E105" s="502"/>
      <c r="F105" s="546"/>
      <c r="G105" s="547"/>
      <c r="H105" s="548"/>
    </row>
    <row r="106" spans="1:8" ht="15.75" hidden="1" x14ac:dyDescent="0.2">
      <c r="A106" s="215"/>
      <c r="B106" s="500"/>
      <c r="C106" s="501"/>
      <c r="D106" s="501"/>
      <c r="E106" s="502"/>
      <c r="F106" s="908"/>
      <c r="G106" s="909"/>
      <c r="H106" s="910"/>
    </row>
    <row r="107" spans="1:8" ht="15.75" hidden="1" x14ac:dyDescent="0.2">
      <c r="A107" s="215"/>
      <c r="B107" s="500"/>
      <c r="C107" s="501"/>
      <c r="D107" s="501"/>
      <c r="E107" s="502"/>
      <c r="F107" s="908"/>
      <c r="G107" s="909"/>
      <c r="H107" s="910"/>
    </row>
    <row r="108" spans="1:8" ht="15.75" hidden="1" x14ac:dyDescent="0.2">
      <c r="A108" s="215"/>
      <c r="B108" s="500"/>
      <c r="C108" s="501"/>
      <c r="D108" s="501"/>
      <c r="E108" s="502"/>
      <c r="F108" s="908"/>
      <c r="G108" s="909"/>
      <c r="H108" s="910"/>
    </row>
    <row r="109" spans="1:8" ht="15.75" hidden="1" x14ac:dyDescent="0.2">
      <c r="A109" s="215"/>
      <c r="B109" s="500"/>
      <c r="C109" s="501"/>
      <c r="D109" s="501"/>
      <c r="E109" s="502"/>
      <c r="F109" s="908"/>
      <c r="G109" s="909"/>
      <c r="H109" s="910"/>
    </row>
    <row r="110" spans="1:8" ht="15.75" hidden="1" x14ac:dyDescent="0.2">
      <c r="A110" s="215"/>
      <c r="B110" s="500"/>
      <c r="C110" s="501"/>
      <c r="D110" s="501"/>
      <c r="E110" s="502"/>
      <c r="F110" s="908"/>
      <c r="G110" s="909"/>
      <c r="H110" s="910"/>
    </row>
    <row r="111" spans="1:8" ht="15.75" hidden="1" x14ac:dyDescent="0.2">
      <c r="A111" s="215"/>
      <c r="B111" s="500"/>
      <c r="C111" s="501"/>
      <c r="D111" s="501"/>
      <c r="E111" s="502"/>
      <c r="F111" s="908"/>
      <c r="G111" s="909"/>
      <c r="H111" s="910"/>
    </row>
    <row r="112" spans="1:8" ht="15.75" hidden="1" x14ac:dyDescent="0.2">
      <c r="A112" s="215"/>
      <c r="B112" s="500"/>
      <c r="C112" s="501"/>
      <c r="D112" s="501"/>
      <c r="E112" s="502"/>
      <c r="F112" s="945"/>
      <c r="G112" s="946"/>
      <c r="H112" s="947"/>
    </row>
    <row r="113" spans="1:8" ht="15.75" hidden="1" x14ac:dyDescent="0.2">
      <c r="A113" s="215"/>
      <c r="B113" s="500"/>
      <c r="C113" s="501"/>
      <c r="D113" s="501"/>
      <c r="E113" s="502"/>
      <c r="F113" s="546"/>
      <c r="G113" s="547"/>
      <c r="H113" s="548"/>
    </row>
    <row r="114" spans="1:8" ht="15.75" hidden="1" x14ac:dyDescent="0.2">
      <c r="A114" s="215"/>
      <c r="B114" s="500"/>
      <c r="C114" s="501"/>
      <c r="D114" s="501"/>
      <c r="E114" s="502"/>
      <c r="F114" s="899"/>
      <c r="G114" s="900"/>
      <c r="H114" s="901"/>
    </row>
    <row r="115" spans="1:8" s="550" customFormat="1" ht="15.75" x14ac:dyDescent="0.2">
      <c r="A115" s="542"/>
      <c r="B115" s="787" t="s">
        <v>45</v>
      </c>
      <c r="C115" s="788">
        <f>SUM(C84:C113)</f>
        <v>282</v>
      </c>
      <c r="D115" s="788">
        <f>SUM(D84:D113)</f>
        <v>117</v>
      </c>
      <c r="E115" s="789">
        <f>SUM(E84:E113)</f>
        <v>8820.8570097300017</v>
      </c>
      <c r="F115" s="554"/>
      <c r="G115" s="554"/>
      <c r="H115" s="554"/>
    </row>
    <row r="116" spans="1:8" ht="21" customHeight="1" x14ac:dyDescent="0.2">
      <c r="A116" s="215"/>
      <c r="B116" s="214"/>
      <c r="C116" s="86"/>
      <c r="D116" s="86"/>
      <c r="E116" s="87"/>
      <c r="F116" s="62"/>
      <c r="G116" s="62"/>
      <c r="H116" s="62"/>
    </row>
    <row r="117" spans="1:8" ht="24.75" customHeight="1" x14ac:dyDescent="0.2">
      <c r="A117" s="215"/>
      <c r="B117" s="1882" t="s">
        <v>314</v>
      </c>
      <c r="C117" s="1883"/>
      <c r="D117" s="1884"/>
      <c r="E117" s="1884"/>
      <c r="F117" s="1884"/>
      <c r="G117" s="1884"/>
      <c r="H117" s="1885"/>
    </row>
    <row r="118" spans="1:8" ht="39" customHeight="1" x14ac:dyDescent="0.2">
      <c r="A118" s="215"/>
      <c r="B118" s="217" t="s">
        <v>175</v>
      </c>
      <c r="C118" s="217" t="s">
        <v>68</v>
      </c>
      <c r="D118" s="65" t="s">
        <v>246</v>
      </c>
      <c r="E118" s="65" t="s">
        <v>123</v>
      </c>
      <c r="F118" s="65" t="s">
        <v>43</v>
      </c>
      <c r="G118" s="65" t="s">
        <v>127</v>
      </c>
      <c r="H118" s="65" t="s">
        <v>44</v>
      </c>
    </row>
    <row r="119" spans="1:8" ht="15.75" hidden="1" x14ac:dyDescent="0.2">
      <c r="A119" s="215"/>
      <c r="B119" s="81"/>
      <c r="C119" s="82"/>
      <c r="D119" s="82"/>
      <c r="E119" s="83"/>
      <c r="F119" s="84"/>
      <c r="G119" s="71"/>
      <c r="H119" s="72"/>
    </row>
    <row r="120" spans="1:8" ht="15.75" x14ac:dyDescent="0.2">
      <c r="A120" s="215"/>
      <c r="B120" s="292" t="s">
        <v>45</v>
      </c>
      <c r="C120" s="293">
        <f>SUM(C119:C119)</f>
        <v>0</v>
      </c>
      <c r="D120" s="293">
        <f>SUM(D119:D119)</f>
        <v>0</v>
      </c>
      <c r="E120" s="299">
        <f>SUM(E119:E119)</f>
        <v>0</v>
      </c>
      <c r="F120" s="62"/>
      <c r="G120" s="62"/>
      <c r="H120" s="62"/>
    </row>
    <row r="121" spans="1:8" ht="15.75" x14ac:dyDescent="0.2">
      <c r="A121" s="215"/>
      <c r="B121" s="214"/>
      <c r="C121" s="214"/>
      <c r="D121" s="86"/>
      <c r="E121" s="87"/>
      <c r="F121" s="88"/>
      <c r="G121" s="75"/>
      <c r="H121" s="76"/>
    </row>
    <row r="122" spans="1:8" ht="24.75" customHeight="1" x14ac:dyDescent="0.2">
      <c r="A122" s="215"/>
      <c r="B122" s="1882" t="s">
        <v>148</v>
      </c>
      <c r="C122" s="1883"/>
      <c r="D122" s="1884"/>
      <c r="E122" s="1884"/>
      <c r="F122" s="1884"/>
      <c r="G122" s="1884"/>
      <c r="H122" s="1885"/>
    </row>
    <row r="123" spans="1:8" ht="28.5" customHeight="1" x14ac:dyDescent="0.2">
      <c r="A123" s="215"/>
      <c r="B123" s="217" t="s">
        <v>243</v>
      </c>
      <c r="C123" s="217" t="s">
        <v>68</v>
      </c>
      <c r="D123" s="65" t="s">
        <v>246</v>
      </c>
      <c r="E123" s="65" t="s">
        <v>123</v>
      </c>
      <c r="F123" s="65" t="s">
        <v>43</v>
      </c>
      <c r="G123" s="65" t="s">
        <v>127</v>
      </c>
      <c r="H123" s="65" t="s">
        <v>44</v>
      </c>
    </row>
    <row r="124" spans="1:8" ht="43.5" hidden="1" customHeight="1" x14ac:dyDescent="0.2">
      <c r="A124" s="215"/>
      <c r="B124" s="73" t="s">
        <v>474</v>
      </c>
      <c r="C124" s="82">
        <v>0</v>
      </c>
      <c r="D124" s="82">
        <v>0</v>
      </c>
      <c r="E124" s="83"/>
      <c r="F124" s="280" t="s">
        <v>475</v>
      </c>
      <c r="G124" s="294"/>
      <c r="H124" s="294"/>
    </row>
    <row r="125" spans="1:8" ht="43.5" hidden="1" customHeight="1" x14ac:dyDescent="0.2">
      <c r="A125" s="215"/>
      <c r="B125" s="73" t="s">
        <v>474</v>
      </c>
      <c r="C125" s="82"/>
      <c r="D125" s="82"/>
      <c r="E125" s="83"/>
      <c r="F125" s="280" t="s">
        <v>475</v>
      </c>
      <c r="G125" s="294"/>
      <c r="H125" s="294"/>
    </row>
    <row r="126" spans="1:8" ht="33.75" hidden="1" customHeight="1" x14ac:dyDescent="0.2">
      <c r="A126" s="215"/>
      <c r="B126" s="73" t="s">
        <v>636</v>
      </c>
      <c r="C126" s="82"/>
      <c r="D126" s="82"/>
      <c r="E126" s="83"/>
      <c r="F126" s="280" t="s">
        <v>637</v>
      </c>
      <c r="G126" s="294"/>
      <c r="H126" s="294"/>
    </row>
    <row r="127" spans="1:8" ht="33.75" hidden="1" customHeight="1" x14ac:dyDescent="0.2">
      <c r="A127" s="215"/>
      <c r="B127" s="73"/>
      <c r="C127" s="82"/>
      <c r="D127" s="82"/>
      <c r="E127" s="83"/>
      <c r="F127" s="280"/>
      <c r="G127" s="294"/>
      <c r="H127" s="294"/>
    </row>
    <row r="128" spans="1:8" ht="33.75" hidden="1" customHeight="1" x14ac:dyDescent="0.2">
      <c r="A128" s="215"/>
      <c r="B128" s="73"/>
      <c r="C128" s="82"/>
      <c r="D128" s="82"/>
      <c r="E128" s="83"/>
      <c r="F128" s="280"/>
      <c r="G128" s="294"/>
      <c r="H128" s="294"/>
    </row>
    <row r="129" spans="1:8" ht="35.25" hidden="1" customHeight="1" x14ac:dyDescent="0.2">
      <c r="A129" s="215"/>
      <c r="B129" s="73"/>
      <c r="C129" s="82"/>
      <c r="D129" s="82"/>
      <c r="E129" s="83"/>
      <c r="F129" s="280"/>
      <c r="G129" s="294"/>
      <c r="H129" s="294"/>
    </row>
    <row r="130" spans="1:8" ht="19.5" hidden="1" customHeight="1" x14ac:dyDescent="0.2">
      <c r="A130" s="215"/>
      <c r="B130" s="73"/>
      <c r="C130" s="82"/>
      <c r="D130" s="82"/>
      <c r="E130" s="83"/>
      <c r="F130" s="280"/>
      <c r="G130" s="294"/>
      <c r="H130" s="294"/>
    </row>
    <row r="131" spans="1:8" ht="19.5" hidden="1" customHeight="1" x14ac:dyDescent="0.2">
      <c r="A131" s="215"/>
      <c r="B131" s="73"/>
      <c r="C131" s="82"/>
      <c r="D131" s="82"/>
      <c r="E131" s="83"/>
      <c r="F131" s="280"/>
      <c r="G131" s="294"/>
      <c r="H131" s="294"/>
    </row>
    <row r="132" spans="1:8" ht="19.5" hidden="1" customHeight="1" x14ac:dyDescent="0.2">
      <c r="A132" s="215"/>
      <c r="B132" s="73"/>
      <c r="C132" s="82"/>
      <c r="D132" s="82"/>
      <c r="E132" s="83"/>
      <c r="F132" s="280"/>
      <c r="G132" s="294"/>
      <c r="H132" s="294"/>
    </row>
    <row r="133" spans="1:8" ht="27" hidden="1" customHeight="1" x14ac:dyDescent="0.2">
      <c r="A133" s="215"/>
      <c r="B133" s="73"/>
      <c r="C133" s="82"/>
      <c r="D133" s="82"/>
      <c r="E133" s="502"/>
      <c r="F133" s="280"/>
      <c r="G133" s="294"/>
      <c r="H133" s="294"/>
    </row>
    <row r="134" spans="1:8" ht="27" hidden="1" customHeight="1" x14ac:dyDescent="0.2">
      <c r="A134" s="215"/>
      <c r="B134" s="500"/>
      <c r="C134" s="82"/>
      <c r="D134" s="82"/>
      <c r="E134" s="502"/>
      <c r="F134" s="280"/>
      <c r="G134" s="294"/>
      <c r="H134" s="294"/>
    </row>
    <row r="135" spans="1:8" ht="27" hidden="1" customHeight="1" x14ac:dyDescent="0.2">
      <c r="A135" s="215"/>
      <c r="B135" s="500"/>
      <c r="C135" s="82"/>
      <c r="D135" s="82"/>
      <c r="E135" s="502"/>
      <c r="F135" s="280"/>
      <c r="G135" s="294"/>
      <c r="H135" s="294"/>
    </row>
    <row r="136" spans="1:8" ht="29.25" hidden="1" customHeight="1" x14ac:dyDescent="0.2">
      <c r="A136" s="215"/>
      <c r="B136" s="500"/>
      <c r="C136" s="82"/>
      <c r="D136" s="82"/>
      <c r="E136" s="502"/>
      <c r="F136" s="280"/>
      <c r="G136" s="294"/>
      <c r="H136" s="294"/>
    </row>
    <row r="137" spans="1:8" ht="29.25" hidden="1" customHeight="1" x14ac:dyDescent="0.2">
      <c r="A137" s="215"/>
      <c r="B137" s="500"/>
      <c r="C137" s="501"/>
      <c r="D137" s="501"/>
      <c r="E137" s="502"/>
      <c r="F137" s="280"/>
      <c r="G137" s="294"/>
      <c r="H137" s="294"/>
    </row>
    <row r="138" spans="1:8" ht="29.25" hidden="1" customHeight="1" x14ac:dyDescent="0.2">
      <c r="A138" s="215"/>
      <c r="B138" s="500"/>
      <c r="C138" s="501"/>
      <c r="D138" s="501"/>
      <c r="E138" s="502"/>
      <c r="F138" s="280"/>
      <c r="G138" s="294"/>
      <c r="H138" s="294"/>
    </row>
    <row r="139" spans="1:8" ht="15.75" x14ac:dyDescent="0.2">
      <c r="A139" s="215"/>
      <c r="B139" s="292" t="s">
        <v>45</v>
      </c>
      <c r="C139" s="293">
        <f>SUM(C124:C138)</f>
        <v>0</v>
      </c>
      <c r="D139" s="293">
        <f>SUM(D124:D138)</f>
        <v>0</v>
      </c>
      <c r="E139" s="299">
        <f>SUM(E124:E138)</f>
        <v>0</v>
      </c>
      <c r="F139" s="88"/>
      <c r="G139" s="88"/>
      <c r="H139" s="75"/>
    </row>
    <row r="140" spans="1:8" ht="24.95" customHeight="1" x14ac:dyDescent="0.2">
      <c r="A140" s="215"/>
      <c r="B140" s="214"/>
      <c r="C140" s="214"/>
      <c r="D140" s="86"/>
      <c r="E140" s="87"/>
      <c r="F140" s="88"/>
      <c r="G140" s="88"/>
      <c r="H140" s="75"/>
    </row>
    <row r="141" spans="1:8" ht="15" customHeight="1" x14ac:dyDescent="0.2">
      <c r="A141" s="215"/>
      <c r="B141" s="214"/>
      <c r="C141" s="214"/>
      <c r="D141" s="78"/>
      <c r="E141" s="79"/>
      <c r="F141" s="80"/>
      <c r="G141" s="80"/>
      <c r="H141" s="62"/>
    </row>
    <row r="142" spans="1:8" ht="24.75" customHeight="1" x14ac:dyDescent="0.2">
      <c r="A142" s="215"/>
      <c r="B142" s="1882" t="s">
        <v>150</v>
      </c>
      <c r="C142" s="1883"/>
      <c r="D142" s="1884"/>
      <c r="E142" s="1884"/>
      <c r="F142" s="1884"/>
      <c r="G142" s="1884"/>
      <c r="H142" s="1885"/>
    </row>
    <row r="143" spans="1:8" ht="31.5" x14ac:dyDescent="0.2">
      <c r="A143" s="215"/>
      <c r="B143" s="217" t="s">
        <v>243</v>
      </c>
      <c r="C143" s="217" t="s">
        <v>68</v>
      </c>
      <c r="D143" s="65" t="s">
        <v>246</v>
      </c>
      <c r="E143" s="65" t="s">
        <v>111</v>
      </c>
      <c r="F143" s="89" t="s">
        <v>46</v>
      </c>
      <c r="G143" s="65" t="s">
        <v>62</v>
      </c>
      <c r="H143" s="89" t="s">
        <v>47</v>
      </c>
    </row>
    <row r="144" spans="1:8" ht="15.75" x14ac:dyDescent="0.2">
      <c r="A144" s="215"/>
      <c r="B144" s="73" t="s">
        <v>1337</v>
      </c>
      <c r="C144" s="82">
        <v>0</v>
      </c>
      <c r="D144" s="82">
        <v>0</v>
      </c>
      <c r="E144" s="83">
        <v>94.016000000000005</v>
      </c>
      <c r="F144" s="481">
        <v>45918</v>
      </c>
      <c r="G144" s="84" t="s">
        <v>502</v>
      </c>
      <c r="H144" s="71" t="s">
        <v>1338</v>
      </c>
    </row>
    <row r="145" spans="1:8" ht="31.5" x14ac:dyDescent="0.2">
      <c r="A145" s="215"/>
      <c r="B145" s="690" t="s">
        <v>919</v>
      </c>
      <c r="C145" s="679">
        <v>0</v>
      </c>
      <c r="D145" s="679">
        <v>0</v>
      </c>
      <c r="E145" s="700">
        <v>2.8113779999999999</v>
      </c>
      <c r="F145" s="680">
        <v>45705</v>
      </c>
      <c r="G145" s="84" t="s">
        <v>1458</v>
      </c>
      <c r="H145" s="71" t="s">
        <v>1338</v>
      </c>
    </row>
    <row r="146" spans="1:8" ht="15.75" hidden="1" x14ac:dyDescent="0.2">
      <c r="A146" s="215"/>
      <c r="B146" s="911"/>
      <c r="C146" s="912"/>
      <c r="D146" s="912"/>
      <c r="E146" s="913"/>
      <c r="F146" s="914"/>
      <c r="G146" s="84"/>
      <c r="H146" s="897"/>
    </row>
    <row r="147" spans="1:8" ht="15.75" hidden="1" x14ac:dyDescent="0.2">
      <c r="A147" s="215"/>
      <c r="B147" s="1158"/>
      <c r="C147" s="1159"/>
      <c r="D147" s="1159"/>
      <c r="E147" s="1163"/>
      <c r="F147" s="1161"/>
      <c r="G147" s="1164"/>
      <c r="H147" s="1165"/>
    </row>
    <row r="148" spans="1:8" ht="15.75" hidden="1" x14ac:dyDescent="0.2">
      <c r="A148" s="215"/>
      <c r="B148" s="1158"/>
      <c r="C148" s="1159"/>
      <c r="D148" s="1159"/>
      <c r="E148" s="1163"/>
      <c r="F148" s="1161"/>
      <c r="G148" s="1164"/>
      <c r="H148" s="1165"/>
    </row>
    <row r="149" spans="1:8" ht="15.75" hidden="1" x14ac:dyDescent="0.2">
      <c r="A149" s="215"/>
      <c r="B149" s="1158"/>
      <c r="C149" s="1159"/>
      <c r="D149" s="1159"/>
      <c r="E149" s="1163"/>
      <c r="F149" s="1161"/>
      <c r="G149" s="1164"/>
      <c r="H149" s="1165"/>
    </row>
    <row r="150" spans="1:8" ht="15.75" hidden="1" x14ac:dyDescent="0.2">
      <c r="A150" s="215"/>
      <c r="B150" s="911"/>
      <c r="C150" s="912"/>
      <c r="D150" s="912"/>
      <c r="E150" s="913"/>
      <c r="F150" s="914"/>
      <c r="G150" s="84"/>
      <c r="H150" s="897"/>
    </row>
    <row r="151" spans="1:8" ht="15.75" x14ac:dyDescent="0.2">
      <c r="A151" s="215"/>
      <c r="B151" s="217" t="s">
        <v>131</v>
      </c>
      <c r="C151" s="85">
        <f>SUM(C144:C150)</f>
        <v>0</v>
      </c>
      <c r="D151" s="85">
        <f>SUM(D144:D150)</f>
        <v>0</v>
      </c>
      <c r="E151" s="790">
        <f>SUM(E144:E150)</f>
        <v>96.82737800000001</v>
      </c>
      <c r="F151" s="84"/>
      <c r="G151" s="84"/>
      <c r="H151" s="71"/>
    </row>
    <row r="152" spans="1:8" ht="15" customHeight="1" x14ac:dyDescent="0.2">
      <c r="A152" s="215"/>
      <c r="B152" s="214"/>
      <c r="C152" s="86"/>
      <c r="D152" s="86"/>
      <c r="E152" s="87"/>
      <c r="F152" s="80"/>
      <c r="G152" s="80"/>
      <c r="H152" s="96"/>
    </row>
    <row r="153" spans="1:8" ht="14.25" customHeight="1" x14ac:dyDescent="0.2">
      <c r="A153" s="215"/>
      <c r="B153" s="77"/>
      <c r="C153" s="77"/>
      <c r="D153" s="792"/>
      <c r="E153" s="80"/>
      <c r="F153" s="79"/>
      <c r="G153" s="80"/>
      <c r="H153" s="62"/>
    </row>
    <row r="154" spans="1:8" ht="24.75" customHeight="1" x14ac:dyDescent="0.2">
      <c r="A154" s="215"/>
      <c r="B154" s="1882" t="s">
        <v>244</v>
      </c>
      <c r="C154" s="1883"/>
      <c r="D154" s="1884"/>
      <c r="E154" s="1884"/>
      <c r="F154" s="1884"/>
      <c r="G154" s="1884"/>
      <c r="H154" s="1885"/>
    </row>
    <row r="155" spans="1:8" s="64" customFormat="1" ht="15.75" x14ac:dyDescent="0.2">
      <c r="A155" s="215"/>
      <c r="B155" s="65" t="s">
        <v>1077</v>
      </c>
      <c r="C155" s="65" t="s">
        <v>68</v>
      </c>
      <c r="D155" s="65" t="s">
        <v>246</v>
      </c>
      <c r="E155" s="65" t="s">
        <v>123</v>
      </c>
      <c r="F155" s="65" t="s">
        <v>46</v>
      </c>
      <c r="G155" s="65" t="s">
        <v>62</v>
      </c>
      <c r="H155" s="65" t="s">
        <v>43</v>
      </c>
    </row>
    <row r="156" spans="1:8" ht="30" customHeight="1" x14ac:dyDescent="0.2">
      <c r="A156" s="215"/>
      <c r="B156" s="73" t="s">
        <v>923</v>
      </c>
      <c r="C156" s="82">
        <v>150</v>
      </c>
      <c r="D156" s="82">
        <v>0</v>
      </c>
      <c r="E156" s="83">
        <v>3041.07060508</v>
      </c>
      <c r="F156" s="481"/>
      <c r="G156" s="294" t="s">
        <v>971</v>
      </c>
      <c r="H156" s="294" t="s">
        <v>973</v>
      </c>
    </row>
    <row r="157" spans="1:8" ht="38.25" customHeight="1" x14ac:dyDescent="0.2">
      <c r="A157" s="215"/>
      <c r="B157" s="73" t="s">
        <v>922</v>
      </c>
      <c r="C157" s="82">
        <v>1</v>
      </c>
      <c r="D157" s="82">
        <v>0</v>
      </c>
      <c r="E157" s="83">
        <v>20.841670579999999</v>
      </c>
      <c r="F157" s="481"/>
      <c r="G157" s="294" t="s">
        <v>972</v>
      </c>
      <c r="H157" s="294" t="s">
        <v>973</v>
      </c>
    </row>
    <row r="158" spans="1:8" ht="15.75" x14ac:dyDescent="0.2">
      <c r="A158" s="215"/>
      <c r="B158" s="73" t="s">
        <v>970</v>
      </c>
      <c r="C158" s="82">
        <v>87</v>
      </c>
      <c r="D158" s="82">
        <v>0</v>
      </c>
      <c r="E158" s="83">
        <v>1768.6359350099999</v>
      </c>
      <c r="F158" s="481"/>
      <c r="G158" s="294" t="s">
        <v>972</v>
      </c>
      <c r="H158" s="294" t="s">
        <v>973</v>
      </c>
    </row>
    <row r="159" spans="1:8" ht="31.5" x14ac:dyDescent="0.2">
      <c r="A159" s="215"/>
      <c r="B159" s="73" t="s">
        <v>1121</v>
      </c>
      <c r="C159" s="82">
        <v>13</v>
      </c>
      <c r="D159" s="82">
        <v>0</v>
      </c>
      <c r="E159" s="83">
        <v>215.67791468999999</v>
      </c>
      <c r="F159" s="481"/>
      <c r="G159" s="294" t="s">
        <v>1135</v>
      </c>
      <c r="H159" s="294" t="s">
        <v>1136</v>
      </c>
    </row>
    <row r="160" spans="1:8" ht="31.5" x14ac:dyDescent="0.2">
      <c r="A160" s="215"/>
      <c r="B160" s="73" t="s">
        <v>1215</v>
      </c>
      <c r="C160" s="82">
        <v>12</v>
      </c>
      <c r="D160" s="82">
        <v>0</v>
      </c>
      <c r="E160" s="83">
        <v>2282.9880296900001</v>
      </c>
      <c r="F160" s="481"/>
      <c r="G160" s="294" t="s">
        <v>972</v>
      </c>
      <c r="H160" s="294"/>
    </row>
    <row r="161" spans="1:8" ht="31.5" x14ac:dyDescent="0.2">
      <c r="A161" s="215"/>
      <c r="B161" s="73" t="s">
        <v>1137</v>
      </c>
      <c r="C161" s="82">
        <v>48</v>
      </c>
      <c r="D161" s="82">
        <v>0</v>
      </c>
      <c r="E161" s="83">
        <v>729.90691849999996</v>
      </c>
      <c r="F161" s="481"/>
      <c r="G161" s="294" t="s">
        <v>972</v>
      </c>
      <c r="H161" s="294" t="s">
        <v>1340</v>
      </c>
    </row>
    <row r="162" spans="1:8" ht="31.5" x14ac:dyDescent="0.2">
      <c r="A162" s="215"/>
      <c r="B162" s="73" t="s">
        <v>1339</v>
      </c>
      <c r="C162" s="82">
        <v>16</v>
      </c>
      <c r="D162" s="82">
        <v>0</v>
      </c>
      <c r="E162" s="83">
        <v>294.60405136000003</v>
      </c>
      <c r="F162" s="481"/>
      <c r="G162" s="294" t="s">
        <v>972</v>
      </c>
      <c r="H162" s="294" t="s">
        <v>732</v>
      </c>
    </row>
    <row r="163" spans="1:8" ht="31.5" x14ac:dyDescent="0.2">
      <c r="A163" s="215"/>
      <c r="B163" s="73" t="s">
        <v>1459</v>
      </c>
      <c r="C163" s="82">
        <v>62</v>
      </c>
      <c r="D163" s="82">
        <v>62</v>
      </c>
      <c r="E163" s="83">
        <v>1254.7917171300001</v>
      </c>
      <c r="F163" s="481"/>
      <c r="G163" s="294" t="s">
        <v>972</v>
      </c>
      <c r="H163" s="294" t="s">
        <v>973</v>
      </c>
    </row>
    <row r="164" spans="1:8" ht="31.5" x14ac:dyDescent="0.2">
      <c r="A164" s="215"/>
      <c r="B164" s="73" t="s">
        <v>1460</v>
      </c>
      <c r="C164" s="82">
        <v>8</v>
      </c>
      <c r="D164" s="82">
        <v>8</v>
      </c>
      <c r="E164" s="83">
        <v>158.66842688000008</v>
      </c>
      <c r="F164" s="481"/>
      <c r="G164" s="294"/>
      <c r="H164" s="294"/>
    </row>
    <row r="165" spans="1:8" ht="15.75" x14ac:dyDescent="0.2">
      <c r="A165" s="215"/>
      <c r="B165" s="73" t="s">
        <v>1216</v>
      </c>
      <c r="C165" s="82">
        <v>4</v>
      </c>
      <c r="D165" s="82">
        <v>0</v>
      </c>
      <c r="E165" s="701">
        <v>82.446489380000003</v>
      </c>
      <c r="F165" s="481"/>
      <c r="G165" s="294" t="s">
        <v>971</v>
      </c>
      <c r="H165" s="294" t="s">
        <v>973</v>
      </c>
    </row>
    <row r="166" spans="1:8" ht="15.75" x14ac:dyDescent="0.2">
      <c r="A166" s="215"/>
      <c r="B166" s="1158" t="s">
        <v>1217</v>
      </c>
      <c r="C166" s="1159">
        <v>3</v>
      </c>
      <c r="D166" s="1159">
        <v>0</v>
      </c>
      <c r="E166" s="1160">
        <v>61.28917285</v>
      </c>
      <c r="F166" s="1161"/>
      <c r="G166" s="294" t="s">
        <v>971</v>
      </c>
      <c r="H166" s="294" t="s">
        <v>973</v>
      </c>
    </row>
    <row r="167" spans="1:8" ht="15.75" hidden="1" x14ac:dyDescent="0.2">
      <c r="A167" s="215"/>
      <c r="B167" s="1170"/>
      <c r="C167" s="1171"/>
      <c r="D167" s="1171"/>
      <c r="E167" s="1172"/>
      <c r="F167" s="1173"/>
      <c r="G167" s="1174"/>
      <c r="H167" s="1174"/>
    </row>
    <row r="168" spans="1:8" ht="15.75" hidden="1" x14ac:dyDescent="0.2">
      <c r="A168" s="215"/>
      <c r="B168" s="1170"/>
      <c r="C168" s="1171"/>
      <c r="D168" s="1171"/>
      <c r="E168" s="1172"/>
      <c r="F168" s="1173"/>
      <c r="G168" s="1174"/>
      <c r="H168" s="1174"/>
    </row>
    <row r="169" spans="1:8" ht="15.75" hidden="1" x14ac:dyDescent="0.2">
      <c r="A169" s="215"/>
      <c r="B169" s="1211"/>
      <c r="C169" s="1212"/>
      <c r="D169" s="1212"/>
      <c r="E169" s="1213"/>
      <c r="F169" s="1214"/>
      <c r="G169" s="1215"/>
      <c r="H169" s="1215"/>
    </row>
    <row r="170" spans="1:8" ht="15.75" hidden="1" x14ac:dyDescent="0.2">
      <c r="A170" s="215"/>
      <c r="B170" s="1211"/>
      <c r="C170" s="1212"/>
      <c r="D170" s="1212"/>
      <c r="E170" s="1213"/>
      <c r="F170" s="1214"/>
      <c r="G170" s="1215"/>
      <c r="H170" s="1215"/>
    </row>
    <row r="171" spans="1:8" ht="15.75" hidden="1" x14ac:dyDescent="0.2">
      <c r="A171" s="215"/>
      <c r="B171" s="1211"/>
      <c r="C171" s="1212"/>
      <c r="D171" s="1212"/>
      <c r="E171" s="1213"/>
      <c r="F171" s="1214"/>
      <c r="G171" s="1215"/>
      <c r="H171" s="1215"/>
    </row>
    <row r="172" spans="1:8" ht="15.75" hidden="1" x14ac:dyDescent="0.2">
      <c r="A172" s="215"/>
      <c r="B172" s="1211"/>
      <c r="C172" s="1212"/>
      <c r="D172" s="1212"/>
      <c r="E172" s="1213"/>
      <c r="F172" s="1214"/>
      <c r="G172" s="1215"/>
      <c r="H172" s="1215"/>
    </row>
    <row r="173" spans="1:8" ht="15.75" hidden="1" x14ac:dyDescent="0.2">
      <c r="A173" s="215"/>
      <c r="B173" s="1211"/>
      <c r="C173" s="1212"/>
      <c r="D173" s="1212"/>
      <c r="E173" s="1213"/>
      <c r="F173" s="1214"/>
      <c r="G173" s="1215"/>
      <c r="H173" s="1215"/>
    </row>
    <row r="174" spans="1:8" ht="15.75" hidden="1" x14ac:dyDescent="0.2">
      <c r="A174" s="215"/>
      <c r="B174" s="1170"/>
      <c r="C174" s="1171"/>
      <c r="D174" s="1171"/>
      <c r="E174" s="1172"/>
      <c r="F174" s="1173"/>
      <c r="G174" s="1174"/>
      <c r="H174" s="1174"/>
    </row>
    <row r="175" spans="1:8" ht="15.75" hidden="1" x14ac:dyDescent="0.2">
      <c r="A175" s="215"/>
      <c r="B175" s="500"/>
      <c r="C175" s="501"/>
      <c r="D175" s="501"/>
      <c r="E175" s="1217"/>
      <c r="F175" s="1218"/>
      <c r="G175" s="958"/>
      <c r="H175" s="958"/>
    </row>
    <row r="176" spans="1:8" ht="15.75" hidden="1" x14ac:dyDescent="0.2">
      <c r="A176" s="215"/>
      <c r="B176" s="500"/>
      <c r="C176" s="501"/>
      <c r="D176" s="501"/>
      <c r="E176" s="1217"/>
      <c r="F176" s="1218"/>
      <c r="G176" s="958"/>
      <c r="H176" s="958"/>
    </row>
    <row r="177" spans="1:8" ht="15.75" hidden="1" x14ac:dyDescent="0.2">
      <c r="A177" s="215"/>
      <c r="B177" s="500"/>
      <c r="C177" s="501"/>
      <c r="D177" s="501"/>
      <c r="E177" s="1217"/>
      <c r="F177" s="1218"/>
      <c r="G177" s="958"/>
      <c r="H177" s="958"/>
    </row>
    <row r="178" spans="1:8" ht="15.75" hidden="1" x14ac:dyDescent="0.2">
      <c r="A178" s="215"/>
      <c r="B178" s="500"/>
      <c r="C178" s="501"/>
      <c r="D178" s="501"/>
      <c r="E178" s="1217"/>
      <c r="F178" s="1218"/>
      <c r="G178" s="958"/>
      <c r="H178" s="958"/>
    </row>
    <row r="179" spans="1:8" ht="15.75" x14ac:dyDescent="0.2">
      <c r="A179" s="215"/>
      <c r="B179" s="292" t="s">
        <v>144</v>
      </c>
      <c r="C179" s="293">
        <f>SUM(C156:C178)</f>
        <v>404</v>
      </c>
      <c r="D179" s="293">
        <f>SUM(D156:D174)</f>
        <v>70</v>
      </c>
      <c r="E179" s="1703">
        <f>SUM(E156:E178)</f>
        <v>9910.9209311499981</v>
      </c>
      <c r="F179" s="90"/>
      <c r="G179" s="88"/>
      <c r="H179" s="75"/>
    </row>
    <row r="180" spans="1:8" ht="15.75" x14ac:dyDescent="0.2">
      <c r="A180" s="215"/>
      <c r="B180" s="214"/>
      <c r="C180" s="214"/>
      <c r="D180" s="86"/>
      <c r="E180" s="87"/>
      <c r="F180" s="64"/>
      <c r="G180" s="64"/>
      <c r="H180" s="64"/>
    </row>
    <row r="181" spans="1:8" ht="15.75" x14ac:dyDescent="0.2">
      <c r="A181" s="215"/>
      <c r="B181" s="1882" t="s">
        <v>1225</v>
      </c>
      <c r="C181" s="1883"/>
      <c r="D181" s="1884"/>
      <c r="E181" s="1884"/>
      <c r="F181" s="1884"/>
      <c r="G181" s="1884"/>
      <c r="H181" s="1885"/>
    </row>
    <row r="182" spans="1:8" ht="38.450000000000003" customHeight="1" x14ac:dyDescent="0.2">
      <c r="A182" s="215"/>
      <c r="B182" s="73" t="s">
        <v>1171</v>
      </c>
      <c r="C182" s="82">
        <v>26</v>
      </c>
      <c r="D182" s="82">
        <v>26</v>
      </c>
      <c r="E182" s="83">
        <v>476.58342256999998</v>
      </c>
      <c r="F182" s="481"/>
      <c r="G182" s="294" t="s">
        <v>296</v>
      </c>
      <c r="H182" s="294" t="s">
        <v>368</v>
      </c>
    </row>
    <row r="183" spans="1:8" ht="36.6" customHeight="1" x14ac:dyDescent="0.2">
      <c r="A183" s="215"/>
      <c r="B183" s="73" t="s">
        <v>1341</v>
      </c>
      <c r="C183" s="82">
        <v>32</v>
      </c>
      <c r="D183" s="82">
        <v>32</v>
      </c>
      <c r="E183" s="83">
        <v>587.18413455999996</v>
      </c>
      <c r="F183" s="481"/>
      <c r="G183" s="294" t="s">
        <v>296</v>
      </c>
      <c r="H183" s="294" t="s">
        <v>368</v>
      </c>
    </row>
    <row r="184" spans="1:8" ht="38.450000000000003" customHeight="1" x14ac:dyDescent="0.2">
      <c r="A184" s="215"/>
      <c r="B184" s="1704" t="s">
        <v>1394</v>
      </c>
      <c r="C184" s="1705">
        <v>39</v>
      </c>
      <c r="D184" s="1705">
        <v>39</v>
      </c>
      <c r="E184" s="1706">
        <v>718.89591141000005</v>
      </c>
      <c r="F184" s="1707"/>
      <c r="G184" s="1708"/>
      <c r="H184" s="1708"/>
    </row>
    <row r="185" spans="1:8" ht="38.450000000000003" customHeight="1" x14ac:dyDescent="0.2">
      <c r="A185" s="215"/>
      <c r="B185" s="1704" t="s">
        <v>1461</v>
      </c>
      <c r="C185" s="1705">
        <v>0</v>
      </c>
      <c r="D185" s="1705">
        <v>0</v>
      </c>
      <c r="E185" s="1706">
        <v>47.303973239999998</v>
      </c>
      <c r="F185" s="1707"/>
      <c r="G185" s="1708"/>
      <c r="H185" s="1708"/>
    </row>
    <row r="186" spans="1:8" ht="38.450000000000003" customHeight="1" x14ac:dyDescent="0.2">
      <c r="A186" s="215"/>
      <c r="B186" s="1704" t="s">
        <v>1462</v>
      </c>
      <c r="C186" s="1705">
        <v>38</v>
      </c>
      <c r="D186" s="1705">
        <v>39</v>
      </c>
      <c r="E186" s="1706">
        <v>718.07774199000005</v>
      </c>
      <c r="F186" s="1707"/>
      <c r="G186" s="1708"/>
      <c r="H186" s="1708"/>
    </row>
    <row r="187" spans="1:8" ht="38.450000000000003" customHeight="1" x14ac:dyDescent="0.2">
      <c r="A187" s="215"/>
      <c r="B187" s="1704" t="s">
        <v>1393</v>
      </c>
      <c r="C187" s="1705">
        <v>5</v>
      </c>
      <c r="D187" s="1705">
        <v>5</v>
      </c>
      <c r="E187" s="1706">
        <v>4.1959018300000004</v>
      </c>
      <c r="F187" s="1707"/>
      <c r="G187" s="1708"/>
      <c r="H187" s="1708"/>
    </row>
    <row r="188" spans="1:8" ht="15.75" x14ac:dyDescent="0.2">
      <c r="A188" s="215"/>
      <c r="B188" s="292" t="s">
        <v>144</v>
      </c>
      <c r="C188" s="293">
        <f>SUM(C182:C187)</f>
        <v>140</v>
      </c>
      <c r="D188" s="293">
        <f>SUM(D182:D187)</f>
        <v>141</v>
      </c>
      <c r="E188" s="1499">
        <f>SUM(E182:E187)</f>
        <v>2552.2410856000001</v>
      </c>
      <c r="F188" s="90"/>
      <c r="G188" s="88"/>
      <c r="H188" s="75"/>
    </row>
    <row r="189" spans="1:8" ht="15.75" x14ac:dyDescent="0.2">
      <c r="A189" s="215"/>
      <c r="B189" s="214"/>
      <c r="C189" s="214"/>
      <c r="D189" s="86"/>
      <c r="E189" s="87"/>
      <c r="F189" s="64"/>
      <c r="G189" s="64"/>
      <c r="H189" s="64"/>
    </row>
    <row r="190" spans="1:8" s="491" customFormat="1" ht="15" customHeight="1" x14ac:dyDescent="0.25">
      <c r="A190" s="489"/>
      <c r="B190" s="483" t="s">
        <v>143</v>
      </c>
      <c r="C190" s="484">
        <v>1344</v>
      </c>
      <c r="D190" s="484">
        <v>1344</v>
      </c>
      <c r="E190" s="485">
        <v>25754.425805279498</v>
      </c>
      <c r="F190" s="490"/>
      <c r="G190" s="1162"/>
      <c r="H190" s="490"/>
    </row>
    <row r="191" spans="1:8" ht="15" customHeight="1" x14ac:dyDescent="0.2">
      <c r="A191" s="215"/>
      <c r="B191" s="214"/>
      <c r="C191" s="214"/>
      <c r="D191" s="78"/>
      <c r="E191" s="91"/>
      <c r="F191" s="64"/>
      <c r="G191" s="537"/>
      <c r="H191" s="64"/>
    </row>
    <row r="192" spans="1:8" ht="15" customHeight="1" x14ac:dyDescent="0.2">
      <c r="A192" s="215"/>
      <c r="B192" s="214"/>
      <c r="C192" s="214"/>
      <c r="D192" s="78"/>
      <c r="E192" s="91"/>
      <c r="F192" s="64"/>
      <c r="G192" s="64"/>
      <c r="H192" s="64"/>
    </row>
    <row r="193" spans="1:8" ht="15" customHeight="1" x14ac:dyDescent="0.25">
      <c r="A193" s="215"/>
      <c r="B193" s="483" t="s">
        <v>179</v>
      </c>
      <c r="C193" s="484">
        <f>+C79+C115+C120+C151+C139+C190+C179+C188</f>
        <v>2278</v>
      </c>
      <c r="D193" s="484">
        <f>+D79+D115+D120+D151+D139+D190+D179+D188</f>
        <v>1672</v>
      </c>
      <c r="E193" s="484">
        <f>+E79+E115+E120+E151+E139+E190+E179+E188</f>
        <v>55823.970664869492</v>
      </c>
      <c r="F193" s="174"/>
      <c r="G193" s="63"/>
      <c r="H193" s="174"/>
    </row>
    <row r="194" spans="1:8" ht="15" customHeight="1" x14ac:dyDescent="0.25">
      <c r="A194" s="215"/>
      <c r="B194" s="486"/>
      <c r="C194" s="487"/>
      <c r="D194" s="487"/>
      <c r="E194" s="488"/>
      <c r="F194" s="174"/>
      <c r="G194" s="537"/>
      <c r="H194" s="174"/>
    </row>
    <row r="195" spans="1:8" ht="15" customHeight="1" x14ac:dyDescent="0.2">
      <c r="A195" s="215"/>
      <c r="B195" s="214"/>
      <c r="C195" s="214"/>
      <c r="D195" s="78"/>
      <c r="E195" s="91"/>
      <c r="F195" s="64"/>
      <c r="G195" s="174"/>
      <c r="H195" s="64"/>
    </row>
    <row r="196" spans="1:8" ht="25.5" customHeight="1" x14ac:dyDescent="0.2">
      <c r="A196" s="215"/>
      <c r="B196" s="1887" t="s">
        <v>270</v>
      </c>
      <c r="C196" s="1887"/>
      <c r="D196" s="1887"/>
      <c r="E196" s="1887"/>
      <c r="F196" s="1887"/>
      <c r="G196" s="1887"/>
      <c r="H196" s="1887"/>
    </row>
    <row r="197" spans="1:8" ht="11.45" customHeight="1" x14ac:dyDescent="0.2">
      <c r="A197" s="215"/>
      <c r="B197" s="214"/>
      <c r="C197" s="214"/>
      <c r="D197" s="214"/>
      <c r="E197" s="214"/>
      <c r="F197" s="214"/>
      <c r="G197" s="214"/>
      <c r="H197" s="214"/>
    </row>
    <row r="198" spans="1:8" ht="15.75" x14ac:dyDescent="0.2">
      <c r="A198" s="215"/>
      <c r="B198" s="217" t="s">
        <v>245</v>
      </c>
      <c r="C198" s="217" t="s">
        <v>68</v>
      </c>
      <c r="D198" s="217" t="s">
        <v>246</v>
      </c>
      <c r="E198" s="89" t="s">
        <v>49</v>
      </c>
      <c r="F198" s="64"/>
      <c r="G198" s="64"/>
      <c r="H198" s="64"/>
    </row>
    <row r="199" spans="1:8" ht="15.75" x14ac:dyDescent="0.2">
      <c r="A199" s="215"/>
      <c r="B199" s="73" t="s">
        <v>914</v>
      </c>
      <c r="C199" s="82">
        <v>0</v>
      </c>
      <c r="D199" s="82">
        <v>0</v>
      </c>
      <c r="E199" s="83">
        <v>0</v>
      </c>
      <c r="F199" s="64"/>
      <c r="G199" s="64"/>
      <c r="H199" s="64"/>
    </row>
    <row r="200" spans="1:8" ht="31.5" x14ac:dyDescent="0.2">
      <c r="A200" s="215"/>
      <c r="B200" s="73" t="s">
        <v>915</v>
      </c>
      <c r="C200" s="82">
        <v>0</v>
      </c>
      <c r="D200" s="82">
        <v>0</v>
      </c>
      <c r="E200" s="83">
        <v>0</v>
      </c>
      <c r="F200" s="537"/>
      <c r="G200" s="64"/>
      <c r="H200" s="64"/>
    </row>
    <row r="201" spans="1:8" ht="15.75" x14ac:dyDescent="0.2">
      <c r="A201" s="215"/>
      <c r="B201" s="73" t="s">
        <v>1118</v>
      </c>
      <c r="C201" s="82">
        <v>0</v>
      </c>
      <c r="D201" s="82">
        <v>0</v>
      </c>
      <c r="E201" s="83">
        <v>0</v>
      </c>
      <c r="F201" s="64"/>
      <c r="G201" s="64"/>
      <c r="H201" s="64"/>
    </row>
    <row r="202" spans="1:8" ht="33" customHeight="1" x14ac:dyDescent="0.2">
      <c r="A202" s="215"/>
      <c r="B202" s="73" t="s">
        <v>1119</v>
      </c>
      <c r="C202" s="82">
        <v>0</v>
      </c>
      <c r="D202" s="82">
        <v>0</v>
      </c>
      <c r="E202" s="83">
        <v>0</v>
      </c>
      <c r="F202" s="64"/>
      <c r="G202" s="64"/>
      <c r="H202" s="64"/>
    </row>
    <row r="203" spans="1:8" ht="33.950000000000003" customHeight="1" x14ac:dyDescent="0.2">
      <c r="A203" s="215"/>
      <c r="B203" s="73" t="s">
        <v>921</v>
      </c>
      <c r="C203" s="82">
        <v>0</v>
      </c>
      <c r="D203" s="82">
        <v>0</v>
      </c>
      <c r="E203" s="83">
        <v>0</v>
      </c>
      <c r="F203" s="64"/>
      <c r="G203" s="64"/>
      <c r="H203" s="64"/>
    </row>
    <row r="204" spans="1:8" ht="17.100000000000001" customHeight="1" x14ac:dyDescent="0.2">
      <c r="A204" s="215"/>
      <c r="B204" s="1075" t="s">
        <v>974</v>
      </c>
      <c r="C204" s="82">
        <v>0</v>
      </c>
      <c r="D204" s="82">
        <v>0</v>
      </c>
      <c r="E204" s="1076">
        <v>0</v>
      </c>
      <c r="F204" s="64"/>
      <c r="G204" s="64"/>
      <c r="H204" s="64"/>
    </row>
    <row r="205" spans="1:8" ht="15.75" x14ac:dyDescent="0.2">
      <c r="A205" s="215"/>
      <c r="B205" s="1075" t="s">
        <v>975</v>
      </c>
      <c r="C205" s="82">
        <v>0</v>
      </c>
      <c r="D205" s="82">
        <v>0</v>
      </c>
      <c r="E205" s="1076">
        <v>0</v>
      </c>
      <c r="F205" s="64"/>
      <c r="G205" s="64"/>
      <c r="H205" s="64"/>
    </row>
    <row r="206" spans="1:8" ht="15.75" x14ac:dyDescent="0.2">
      <c r="A206" s="215"/>
      <c r="B206" s="1075" t="s">
        <v>976</v>
      </c>
      <c r="C206" s="82">
        <v>0</v>
      </c>
      <c r="D206" s="82">
        <v>0</v>
      </c>
      <c r="E206" s="1076">
        <v>0</v>
      </c>
      <c r="F206" s="64"/>
      <c r="G206" s="64"/>
      <c r="H206" s="64"/>
    </row>
    <row r="207" spans="1:8" ht="15.75" x14ac:dyDescent="0.2">
      <c r="A207" s="215"/>
      <c r="B207" s="1156" t="s">
        <v>1139</v>
      </c>
      <c r="C207" s="82">
        <v>0</v>
      </c>
      <c r="D207" s="82">
        <v>0</v>
      </c>
      <c r="E207" s="1157">
        <v>0</v>
      </c>
      <c r="F207" s="64"/>
      <c r="G207" s="64"/>
      <c r="H207" s="64"/>
    </row>
    <row r="208" spans="1:8" ht="15.75" x14ac:dyDescent="0.2">
      <c r="A208" s="215"/>
      <c r="B208" s="1156" t="s">
        <v>1172</v>
      </c>
      <c r="C208" s="82">
        <v>0</v>
      </c>
      <c r="D208" s="82">
        <v>0</v>
      </c>
      <c r="E208" s="1157">
        <v>0</v>
      </c>
      <c r="F208" s="64"/>
      <c r="G208" s="64"/>
      <c r="H208" s="64"/>
    </row>
    <row r="209" spans="1:8" ht="15.75" x14ac:dyDescent="0.2">
      <c r="A209" s="215"/>
      <c r="B209" s="1156" t="s">
        <v>1218</v>
      </c>
      <c r="C209" s="82">
        <v>0</v>
      </c>
      <c r="D209" s="82">
        <v>0</v>
      </c>
      <c r="E209" s="1157">
        <v>0</v>
      </c>
      <c r="F209" s="64"/>
      <c r="G209" s="64"/>
      <c r="H209" s="64"/>
    </row>
    <row r="210" spans="1:8" ht="15.75" x14ac:dyDescent="0.2">
      <c r="A210" s="215"/>
      <c r="B210" s="1156" t="s">
        <v>1390</v>
      </c>
      <c r="C210" s="82">
        <v>0</v>
      </c>
      <c r="D210" s="82">
        <v>0</v>
      </c>
      <c r="E210" s="1157">
        <v>0</v>
      </c>
      <c r="F210" s="64"/>
      <c r="G210" s="64"/>
      <c r="H210" s="64"/>
    </row>
    <row r="211" spans="1:8" ht="16.899999999999999" customHeight="1" x14ac:dyDescent="0.2">
      <c r="A211" s="215"/>
      <c r="B211" s="1156" t="s">
        <v>1391</v>
      </c>
      <c r="C211" s="82">
        <v>0</v>
      </c>
      <c r="D211" s="82">
        <v>0</v>
      </c>
      <c r="E211" s="1157">
        <v>0</v>
      </c>
      <c r="F211" s="64"/>
      <c r="G211" s="64"/>
      <c r="H211" s="64"/>
    </row>
    <row r="212" spans="1:8" ht="31.5" x14ac:dyDescent="0.2">
      <c r="A212" s="215"/>
      <c r="B212" s="1156" t="s">
        <v>1393</v>
      </c>
      <c r="C212" s="82">
        <v>0</v>
      </c>
      <c r="D212" s="82">
        <v>0</v>
      </c>
      <c r="E212" s="1157">
        <v>0</v>
      </c>
      <c r="F212" s="64"/>
      <c r="G212" s="64"/>
      <c r="H212" s="64"/>
    </row>
    <row r="213" spans="1:8" ht="15.75" x14ac:dyDescent="0.2">
      <c r="A213" s="215"/>
      <c r="B213" s="1156" t="s">
        <v>1463</v>
      </c>
      <c r="C213" s="82">
        <v>0</v>
      </c>
      <c r="D213" s="82">
        <v>0</v>
      </c>
      <c r="E213" s="1157">
        <v>0</v>
      </c>
      <c r="F213" s="64"/>
      <c r="G213" s="64"/>
      <c r="H213" s="64"/>
    </row>
    <row r="214" spans="1:8" ht="16.899999999999999" customHeight="1" x14ac:dyDescent="0.2">
      <c r="A214" s="215"/>
      <c r="B214" s="1156" t="s">
        <v>1464</v>
      </c>
      <c r="C214" s="82">
        <v>0</v>
      </c>
      <c r="D214" s="82">
        <v>0</v>
      </c>
      <c r="E214" s="1157">
        <v>0</v>
      </c>
      <c r="F214" s="64"/>
      <c r="G214" s="64"/>
      <c r="H214" s="64"/>
    </row>
    <row r="215" spans="1:8" ht="15.75" hidden="1" x14ac:dyDescent="0.2">
      <c r="A215" s="215"/>
      <c r="B215" s="1075"/>
      <c r="C215" s="82"/>
      <c r="D215" s="82"/>
      <c r="E215" s="1076"/>
      <c r="F215" s="64"/>
      <c r="G215" s="64"/>
      <c r="H215" s="64"/>
    </row>
    <row r="216" spans="1:8" ht="15.75" hidden="1" x14ac:dyDescent="0.2">
      <c r="A216" s="215"/>
      <c r="B216" s="1075"/>
      <c r="C216" s="82"/>
      <c r="D216" s="82"/>
      <c r="E216" s="1076"/>
      <c r="F216" s="64"/>
      <c r="G216" s="64"/>
      <c r="H216" s="64"/>
    </row>
    <row r="217" spans="1:8" ht="15.75" hidden="1" x14ac:dyDescent="0.2">
      <c r="A217" s="215"/>
      <c r="B217" s="1075"/>
      <c r="C217" s="82"/>
      <c r="D217" s="82"/>
      <c r="E217" s="1076"/>
      <c r="F217" s="64"/>
      <c r="G217" s="64"/>
      <c r="H217" s="64"/>
    </row>
    <row r="218" spans="1:8" ht="15.75" hidden="1" x14ac:dyDescent="0.2">
      <c r="A218" s="215"/>
      <c r="B218" s="1075"/>
      <c r="C218" s="82"/>
      <c r="D218" s="82"/>
      <c r="E218" s="1076"/>
      <c r="F218" s="64"/>
      <c r="G218" s="64"/>
      <c r="H218" s="64"/>
    </row>
    <row r="219" spans="1:8" ht="15.75" hidden="1" x14ac:dyDescent="0.2">
      <c r="A219" s="215"/>
      <c r="B219" s="1075"/>
      <c r="C219" s="82"/>
      <c r="D219" s="82"/>
      <c r="E219" s="1076"/>
      <c r="F219" s="64"/>
      <c r="G219" s="64"/>
      <c r="H219" s="64"/>
    </row>
    <row r="220" spans="1:8" ht="15.75" hidden="1" x14ac:dyDescent="0.2">
      <c r="A220" s="215"/>
      <c r="B220" s="1075"/>
      <c r="C220" s="82"/>
      <c r="D220" s="82"/>
      <c r="E220" s="1076"/>
      <c r="F220" s="64"/>
      <c r="G220" s="64"/>
      <c r="H220" s="64"/>
    </row>
    <row r="221" spans="1:8" ht="15.75" hidden="1" x14ac:dyDescent="0.2">
      <c r="A221" s="215"/>
      <c r="B221" s="1075"/>
      <c r="C221" s="82"/>
      <c r="D221" s="82"/>
      <c r="E221" s="1076"/>
      <c r="F221" s="64"/>
      <c r="G221" s="64"/>
      <c r="H221" s="64"/>
    </row>
    <row r="222" spans="1:8" ht="15.75" hidden="1" x14ac:dyDescent="0.2">
      <c r="A222" s="215"/>
      <c r="B222" s="1075"/>
      <c r="C222" s="82"/>
      <c r="D222" s="82"/>
      <c r="E222" s="1076"/>
      <c r="F222" s="64"/>
      <c r="G222" s="64"/>
      <c r="H222" s="64"/>
    </row>
    <row r="223" spans="1:8" ht="15.75" hidden="1" x14ac:dyDescent="0.2">
      <c r="A223" s="215"/>
      <c r="B223" s="1075"/>
      <c r="C223" s="82"/>
      <c r="D223" s="82"/>
      <c r="E223" s="1076"/>
      <c r="F223" s="64"/>
      <c r="G223" s="64"/>
      <c r="H223" s="64"/>
    </row>
    <row r="224" spans="1:8" ht="15.75" hidden="1" x14ac:dyDescent="0.2">
      <c r="A224" s="215"/>
      <c r="B224" s="1075"/>
      <c r="C224" s="82"/>
      <c r="D224" s="82"/>
      <c r="E224" s="1076"/>
      <c r="F224" s="64"/>
      <c r="G224" s="64"/>
      <c r="H224" s="64"/>
    </row>
    <row r="225" spans="1:8" ht="15.75" hidden="1" x14ac:dyDescent="0.2">
      <c r="A225" s="215"/>
      <c r="B225" s="1075"/>
      <c r="C225" s="82"/>
      <c r="D225" s="82"/>
      <c r="E225" s="1076"/>
      <c r="F225" s="64"/>
      <c r="G225" s="64"/>
      <c r="H225" s="64"/>
    </row>
    <row r="226" spans="1:8" ht="15.75" hidden="1" x14ac:dyDescent="0.2">
      <c r="A226" s="215"/>
      <c r="B226" s="1075"/>
      <c r="C226" s="82"/>
      <c r="D226" s="82"/>
      <c r="E226" s="1076"/>
      <c r="F226" s="64"/>
      <c r="G226" s="64"/>
      <c r="H226" s="64"/>
    </row>
    <row r="227" spans="1:8" ht="15.75" hidden="1" x14ac:dyDescent="0.2">
      <c r="A227" s="215"/>
      <c r="B227" s="1075"/>
      <c r="C227" s="82"/>
      <c r="D227" s="82"/>
      <c r="E227" s="1076"/>
      <c r="F227" s="64"/>
      <c r="G227" s="64"/>
      <c r="H227" s="64"/>
    </row>
    <row r="228" spans="1:8" ht="15.75" hidden="1" x14ac:dyDescent="0.2">
      <c r="A228" s="215"/>
      <c r="B228" s="1075"/>
      <c r="C228" s="82"/>
      <c r="D228" s="82"/>
      <c r="E228" s="1076"/>
      <c r="F228" s="64"/>
      <c r="G228" s="64"/>
      <c r="H228" s="64"/>
    </row>
    <row r="229" spans="1:8" ht="15.75" hidden="1" x14ac:dyDescent="0.2">
      <c r="A229" s="215"/>
      <c r="B229" s="1075"/>
      <c r="C229" s="82"/>
      <c r="D229" s="82"/>
      <c r="E229" s="1076"/>
      <c r="F229" s="64"/>
      <c r="G229" s="64"/>
      <c r="H229" s="64"/>
    </row>
    <row r="230" spans="1:8" ht="15.75" hidden="1" x14ac:dyDescent="0.2">
      <c r="A230" s="215"/>
      <c r="B230" s="1075"/>
      <c r="C230" s="82"/>
      <c r="D230" s="82"/>
      <c r="E230" s="1076"/>
      <c r="F230" s="64"/>
      <c r="G230" s="64"/>
      <c r="H230" s="64"/>
    </row>
    <row r="231" spans="1:8" ht="15.75" hidden="1" x14ac:dyDescent="0.2">
      <c r="A231" s="215"/>
      <c r="B231" s="1075"/>
      <c r="C231" s="82"/>
      <c r="D231" s="82"/>
      <c r="E231" s="1076"/>
      <c r="F231" s="64"/>
      <c r="G231" s="64"/>
      <c r="H231" s="64"/>
    </row>
    <row r="232" spans="1:8" ht="15.75" hidden="1" x14ac:dyDescent="0.2">
      <c r="A232" s="215"/>
      <c r="B232" s="1075"/>
      <c r="C232" s="82"/>
      <c r="D232" s="82"/>
      <c r="E232" s="1076"/>
      <c r="F232" s="64"/>
      <c r="G232" s="64"/>
      <c r="H232" s="64"/>
    </row>
    <row r="233" spans="1:8" ht="15.75" hidden="1" x14ac:dyDescent="0.2">
      <c r="A233" s="215"/>
      <c r="B233" s="1075"/>
      <c r="C233" s="82"/>
      <c r="D233" s="82"/>
      <c r="E233" s="1076"/>
      <c r="F233" s="64"/>
      <c r="G233" s="64"/>
      <c r="H233" s="64"/>
    </row>
    <row r="234" spans="1:8" ht="15.75" hidden="1" x14ac:dyDescent="0.2">
      <c r="A234" s="215"/>
      <c r="B234" s="1075"/>
      <c r="C234" s="82"/>
      <c r="D234" s="82"/>
      <c r="E234" s="1076"/>
      <c r="F234" s="64"/>
      <c r="G234" s="64"/>
      <c r="H234" s="64"/>
    </row>
    <row r="235" spans="1:8" ht="15.75" hidden="1" x14ac:dyDescent="0.2">
      <c r="A235" s="215"/>
      <c r="B235" s="1075"/>
      <c r="C235" s="82"/>
      <c r="D235" s="82"/>
      <c r="E235" s="1076"/>
      <c r="F235" s="64"/>
      <c r="G235" s="64"/>
      <c r="H235" s="64"/>
    </row>
    <row r="236" spans="1:8" ht="15.75" hidden="1" x14ac:dyDescent="0.2">
      <c r="A236" s="215"/>
      <c r="B236" s="1075"/>
      <c r="C236" s="1061"/>
      <c r="D236" s="1061"/>
      <c r="E236" s="1076"/>
      <c r="F236" s="64"/>
      <c r="G236" s="64"/>
      <c r="H236" s="64"/>
    </row>
    <row r="237" spans="1:8" ht="15.75" hidden="1" x14ac:dyDescent="0.2">
      <c r="A237" s="215"/>
      <c r="B237" s="1075"/>
      <c r="C237" s="1061"/>
      <c r="D237" s="1061"/>
      <c r="E237" s="1076"/>
      <c r="F237" s="64"/>
      <c r="G237" s="64"/>
      <c r="H237" s="64"/>
    </row>
    <row r="238" spans="1:8" ht="15.75" hidden="1" x14ac:dyDescent="0.2">
      <c r="A238" s="215"/>
      <c r="B238" s="1075"/>
      <c r="C238" s="1061"/>
      <c r="D238" s="1061"/>
      <c r="E238" s="1076"/>
      <c r="F238" s="64"/>
      <c r="G238" s="64"/>
      <c r="H238" s="64"/>
    </row>
    <row r="239" spans="1:8" ht="15.75" hidden="1" x14ac:dyDescent="0.2">
      <c r="A239" s="215"/>
      <c r="B239" s="1075"/>
      <c r="C239" s="1061"/>
      <c r="D239" s="1061"/>
      <c r="E239" s="1076"/>
      <c r="F239" s="64"/>
      <c r="G239" s="64"/>
      <c r="H239" s="64"/>
    </row>
    <row r="240" spans="1:8" ht="15.75" hidden="1" x14ac:dyDescent="0.2">
      <c r="A240" s="215"/>
      <c r="B240" s="1075"/>
      <c r="C240" s="1061"/>
      <c r="D240" s="1061"/>
      <c r="E240" s="1076"/>
      <c r="F240" s="64"/>
      <c r="G240" s="64"/>
      <c r="H240" s="64"/>
    </row>
    <row r="241" spans="1:8" ht="15.75" hidden="1" x14ac:dyDescent="0.2">
      <c r="A241" s="215"/>
      <c r="B241" s="1075"/>
      <c r="C241" s="1061"/>
      <c r="D241" s="1061"/>
      <c r="E241" s="1076"/>
      <c r="F241" s="64"/>
      <c r="G241" s="64"/>
      <c r="H241" s="64"/>
    </row>
    <row r="242" spans="1:8" ht="15.75" hidden="1" x14ac:dyDescent="0.2">
      <c r="A242" s="215"/>
      <c r="B242" s="1075"/>
      <c r="C242" s="1061"/>
      <c r="D242" s="1061"/>
      <c r="E242" s="1076"/>
      <c r="F242" s="64"/>
      <c r="G242" s="64"/>
      <c r="H242" s="64"/>
    </row>
    <row r="243" spans="1:8" ht="15.75" hidden="1" x14ac:dyDescent="0.2">
      <c r="A243" s="215"/>
      <c r="B243" s="1075"/>
      <c r="C243" s="1061"/>
      <c r="D243" s="1061"/>
      <c r="E243" s="1076"/>
      <c r="F243" s="64"/>
      <c r="G243" s="64"/>
      <c r="H243" s="64"/>
    </row>
    <row r="244" spans="1:8" ht="15.75" hidden="1" x14ac:dyDescent="0.2">
      <c r="A244" s="215"/>
      <c r="B244" s="1075"/>
      <c r="C244" s="1061"/>
      <c r="D244" s="1061"/>
      <c r="E244" s="1076"/>
      <c r="F244" s="64"/>
      <c r="G244" s="64"/>
      <c r="H244" s="64"/>
    </row>
    <row r="245" spans="1:8" ht="15.75" hidden="1" x14ac:dyDescent="0.2">
      <c r="A245" s="215"/>
      <c r="B245" s="1075"/>
      <c r="C245" s="1061"/>
      <c r="D245" s="1061"/>
      <c r="E245" s="1076"/>
      <c r="F245" s="64"/>
      <c r="G245" s="64"/>
      <c r="H245" s="64"/>
    </row>
    <row r="246" spans="1:8" ht="15.75" hidden="1" x14ac:dyDescent="0.2">
      <c r="A246" s="215"/>
      <c r="B246" s="1075"/>
      <c r="C246" s="1061"/>
      <c r="D246" s="1061"/>
      <c r="E246" s="1076"/>
      <c r="F246" s="64"/>
      <c r="G246" s="64"/>
      <c r="H246" s="64"/>
    </row>
    <row r="247" spans="1:8" ht="15.75" x14ac:dyDescent="0.25">
      <c r="A247" s="215"/>
      <c r="B247" s="217" t="s">
        <v>141</v>
      </c>
      <c r="C247" s="85">
        <f>SUM(C199:C228)</f>
        <v>0</v>
      </c>
      <c r="D247" s="85">
        <f>SUM(D199:D228)</f>
        <v>0</v>
      </c>
      <c r="E247" s="485">
        <f>SUM(E199:E246)</f>
        <v>0</v>
      </c>
      <c r="F247" s="64"/>
      <c r="G247" s="64"/>
      <c r="H247" s="64"/>
    </row>
    <row r="248" spans="1:8" ht="15" customHeight="1" x14ac:dyDescent="0.2">
      <c r="A248" s="215"/>
      <c r="B248" s="77"/>
      <c r="C248" s="77"/>
      <c r="D248" s="63"/>
      <c r="E248" s="87"/>
      <c r="F248" s="64"/>
      <c r="G248" s="64"/>
      <c r="H248" s="64"/>
    </row>
    <row r="249" spans="1:8" ht="15" customHeight="1" x14ac:dyDescent="0.2">
      <c r="A249" s="215"/>
      <c r="B249" s="457" t="s">
        <v>143</v>
      </c>
      <c r="C249" s="457" t="s">
        <v>68</v>
      </c>
      <c r="D249" s="457" t="s">
        <v>246</v>
      </c>
      <c r="E249" s="458" t="s">
        <v>49</v>
      </c>
      <c r="F249" s="64"/>
      <c r="G249" s="64"/>
      <c r="H249" s="64"/>
    </row>
    <row r="250" spans="1:8" ht="15" customHeight="1" x14ac:dyDescent="0.2">
      <c r="A250" s="215"/>
      <c r="B250" s="73" t="s">
        <v>143</v>
      </c>
      <c r="C250" s="82">
        <v>0</v>
      </c>
      <c r="D250" s="82">
        <v>0</v>
      </c>
      <c r="E250" s="83">
        <v>0</v>
      </c>
      <c r="F250" s="64"/>
      <c r="G250" s="64"/>
      <c r="H250" s="64"/>
    </row>
    <row r="251" spans="1:8" ht="15" customHeight="1" x14ac:dyDescent="0.2">
      <c r="A251" s="215"/>
      <c r="B251" s="277"/>
      <c r="C251" s="78"/>
      <c r="D251" s="78"/>
      <c r="E251" s="91"/>
      <c r="F251" s="64"/>
      <c r="G251" s="64"/>
      <c r="H251" s="64"/>
    </row>
    <row r="252" spans="1:8" ht="15" customHeight="1" x14ac:dyDescent="0.25">
      <c r="A252" s="215"/>
      <c r="B252" s="483" t="s">
        <v>142</v>
      </c>
      <c r="C252" s="484">
        <f>C250+C247</f>
        <v>0</v>
      </c>
      <c r="D252" s="484">
        <f>D250+D247</f>
        <v>0</v>
      </c>
      <c r="E252" s="485">
        <f>E250+E247</f>
        <v>0</v>
      </c>
      <c r="F252" s="64"/>
      <c r="G252" s="64"/>
      <c r="H252" s="64"/>
    </row>
    <row r="253" spans="1:8" ht="15" customHeight="1" x14ac:dyDescent="0.2">
      <c r="A253" s="215"/>
      <c r="B253" s="77"/>
      <c r="C253" s="77"/>
      <c r="D253" s="63"/>
      <c r="E253" s="87"/>
      <c r="F253" s="64"/>
      <c r="G253" s="64"/>
      <c r="H253" s="64"/>
    </row>
    <row r="254" spans="1:8" ht="15" customHeight="1" x14ac:dyDescent="0.2">
      <c r="A254" s="215"/>
      <c r="B254" s="77"/>
      <c r="C254" s="77"/>
      <c r="D254" s="63"/>
      <c r="E254" s="87"/>
      <c r="F254" s="64"/>
      <c r="G254" s="64"/>
      <c r="H254" s="64"/>
    </row>
    <row r="255" spans="1:8" ht="40.15" customHeight="1" x14ac:dyDescent="0.2">
      <c r="A255" s="215"/>
      <c r="B255" s="1485" t="s">
        <v>180</v>
      </c>
      <c r="C255" s="1486">
        <f>+C193+C252</f>
        <v>2278</v>
      </c>
      <c r="D255" s="1486">
        <f>+D193+D252</f>
        <v>1672</v>
      </c>
      <c r="E255" s="1487">
        <f>+E252+E193</f>
        <v>55823.970664869492</v>
      </c>
      <c r="F255" s="92"/>
      <c r="G255" s="92"/>
      <c r="H255" s="93"/>
    </row>
    <row r="256" spans="1:8" ht="15" customHeight="1" x14ac:dyDescent="0.2">
      <c r="A256" s="215"/>
      <c r="B256" s="214"/>
      <c r="C256" s="214"/>
      <c r="D256" s="66"/>
      <c r="E256" s="87"/>
      <c r="F256" s="88"/>
      <c r="G256" s="88"/>
      <c r="H256" s="94"/>
    </row>
    <row r="257" spans="1:8" ht="15" customHeight="1" x14ac:dyDescent="0.2">
      <c r="A257" s="215"/>
      <c r="B257" s="64"/>
      <c r="C257" s="64"/>
    </row>
    <row r="258" spans="1:8" ht="24.95" customHeight="1" x14ac:dyDescent="0.2">
      <c r="A258" s="215"/>
      <c r="B258" s="1874" t="s">
        <v>813</v>
      </c>
      <c r="C258" s="1874"/>
      <c r="D258" s="1874"/>
      <c r="E258" s="1874"/>
      <c r="F258" s="1874"/>
      <c r="G258" s="1874"/>
      <c r="H258" s="1874"/>
    </row>
    <row r="259" spans="1:8" ht="24.95" customHeight="1" x14ac:dyDescent="0.2">
      <c r="A259" s="215"/>
      <c r="B259" s="214"/>
      <c r="C259" s="214"/>
    </row>
    <row r="260" spans="1:8" ht="24.95" customHeight="1" x14ac:dyDescent="0.2">
      <c r="A260" s="215"/>
      <c r="B260" s="1888" t="s">
        <v>645</v>
      </c>
      <c r="C260" s="1888"/>
      <c r="D260" s="1888"/>
      <c r="E260" s="1888"/>
      <c r="F260" s="278"/>
      <c r="G260" s="278"/>
    </row>
    <row r="261" spans="1:8" ht="35.450000000000003" customHeight="1" x14ac:dyDescent="0.2">
      <c r="A261" s="215"/>
      <c r="B261" s="217" t="s">
        <v>813</v>
      </c>
      <c r="C261" s="217" t="s">
        <v>68</v>
      </c>
      <c r="D261" s="65" t="s">
        <v>42</v>
      </c>
      <c r="E261" s="65" t="s">
        <v>123</v>
      </c>
      <c r="F261" s="235"/>
      <c r="G261" s="235"/>
    </row>
    <row r="262" spans="1:8" ht="15.75" x14ac:dyDescent="0.2">
      <c r="A262" s="215"/>
      <c r="B262" s="200" t="s">
        <v>1082</v>
      </c>
      <c r="C262" s="82">
        <v>0</v>
      </c>
      <c r="D262" s="1135">
        <v>0</v>
      </c>
      <c r="E262" s="98">
        <v>0</v>
      </c>
      <c r="F262" s="235"/>
      <c r="G262" s="235"/>
    </row>
    <row r="263" spans="1:8" ht="15.75" hidden="1" x14ac:dyDescent="0.2">
      <c r="A263" s="215"/>
      <c r="B263" s="200"/>
      <c r="C263" s="82"/>
      <c r="D263" s="1135"/>
      <c r="E263" s="98"/>
      <c r="F263" s="235"/>
      <c r="G263" s="235"/>
    </row>
    <row r="264" spans="1:8" ht="15.75" hidden="1" x14ac:dyDescent="0.2">
      <c r="A264" s="215"/>
      <c r="B264" s="200"/>
      <c r="C264" s="82"/>
      <c r="D264" s="82"/>
      <c r="E264" s="98"/>
      <c r="F264" s="96"/>
      <c r="G264" s="96"/>
      <c r="H264" s="214"/>
    </row>
    <row r="265" spans="1:8" ht="15.75" x14ac:dyDescent="0.2">
      <c r="A265" s="215"/>
      <c r="B265" s="200"/>
      <c r="C265" s="82"/>
      <c r="D265" s="280"/>
      <c r="E265" s="98"/>
      <c r="F265" s="96"/>
      <c r="G265" s="96"/>
      <c r="H265" s="214"/>
    </row>
    <row r="266" spans="1:8" ht="15.75" x14ac:dyDescent="0.2">
      <c r="A266" s="215"/>
      <c r="B266" s="201" t="s">
        <v>1087</v>
      </c>
      <c r="C266" s="85">
        <f>SUM(C264:C265)</f>
        <v>0</v>
      </c>
      <c r="D266" s="82">
        <f>SUM(D264:D265)</f>
        <v>0</v>
      </c>
      <c r="E266" s="233">
        <f>SUM(E262:E265)</f>
        <v>0</v>
      </c>
      <c r="F266" s="74"/>
      <c r="G266" s="74"/>
      <c r="H266" s="75"/>
    </row>
    <row r="267" spans="1:8" ht="15.75" x14ac:dyDescent="0.2">
      <c r="A267" s="215"/>
      <c r="B267" s="1401"/>
      <c r="C267" s="86"/>
      <c r="D267" s="78"/>
      <c r="E267" s="216"/>
      <c r="F267" s="74"/>
      <c r="G267" s="74"/>
      <c r="H267" s="75"/>
    </row>
    <row r="268" spans="1:8" ht="15.75" x14ac:dyDescent="0.2">
      <c r="A268" s="215"/>
      <c r="B268" s="65" t="s">
        <v>1083</v>
      </c>
      <c r="C268" s="65" t="s">
        <v>68</v>
      </c>
      <c r="D268" s="65" t="s">
        <v>246</v>
      </c>
      <c r="E268" s="65" t="s">
        <v>1084</v>
      </c>
      <c r="F268" s="65" t="s">
        <v>43</v>
      </c>
      <c r="G268" s="65" t="s">
        <v>62</v>
      </c>
      <c r="H268" s="75"/>
    </row>
    <row r="269" spans="1:8" ht="15.75" x14ac:dyDescent="0.2">
      <c r="A269" s="215"/>
      <c r="B269" s="73" t="s">
        <v>618</v>
      </c>
      <c r="C269" s="82">
        <v>0</v>
      </c>
      <c r="D269" s="82">
        <v>0</v>
      </c>
      <c r="E269" s="83">
        <v>13.60908586</v>
      </c>
      <c r="F269" s="481" t="s">
        <v>1085</v>
      </c>
      <c r="G269" s="294" t="s">
        <v>1086</v>
      </c>
      <c r="H269" s="75"/>
    </row>
    <row r="270" spans="1:8" ht="15.75" x14ac:dyDescent="0.2">
      <c r="A270" s="215"/>
      <c r="B270" s="73" t="s">
        <v>618</v>
      </c>
      <c r="C270" s="82">
        <v>0</v>
      </c>
      <c r="D270" s="82">
        <v>0</v>
      </c>
      <c r="E270" s="83">
        <v>1.79229846</v>
      </c>
      <c r="F270" s="481" t="s">
        <v>1085</v>
      </c>
      <c r="G270" s="294" t="s">
        <v>1086</v>
      </c>
      <c r="H270" s="75"/>
    </row>
    <row r="271" spans="1:8" ht="15.75" x14ac:dyDescent="0.2">
      <c r="A271" s="215"/>
      <c r="B271" s="73" t="s">
        <v>1088</v>
      </c>
      <c r="C271" s="82">
        <v>0</v>
      </c>
      <c r="D271" s="82">
        <v>0</v>
      </c>
      <c r="E271" s="83">
        <v>1.9603856399999999</v>
      </c>
      <c r="F271" s="481" t="s">
        <v>1122</v>
      </c>
      <c r="G271" s="294" t="s">
        <v>502</v>
      </c>
      <c r="H271" s="75"/>
    </row>
    <row r="272" spans="1:8" ht="31.5" x14ac:dyDescent="0.2">
      <c r="A272" s="215"/>
      <c r="B272" s="73" t="s">
        <v>981</v>
      </c>
      <c r="C272" s="82">
        <v>0</v>
      </c>
      <c r="D272" s="82">
        <v>0</v>
      </c>
      <c r="E272" s="83">
        <v>1.2104691000000001</v>
      </c>
      <c r="F272" s="481" t="s">
        <v>1123</v>
      </c>
      <c r="G272" s="294" t="s">
        <v>137</v>
      </c>
      <c r="H272" s="75"/>
    </row>
    <row r="273" spans="1:8" ht="15.75" x14ac:dyDescent="0.2">
      <c r="A273" s="215"/>
      <c r="B273" s="73" t="s">
        <v>618</v>
      </c>
      <c r="C273" s="82">
        <v>0</v>
      </c>
      <c r="D273" s="82">
        <v>0</v>
      </c>
      <c r="E273" s="83">
        <v>52.576088149999997</v>
      </c>
      <c r="F273" s="481" t="s">
        <v>1173</v>
      </c>
      <c r="G273" s="294" t="s">
        <v>1086</v>
      </c>
      <c r="H273" s="75"/>
    </row>
    <row r="274" spans="1:8" ht="15.75" x14ac:dyDescent="0.2">
      <c r="A274" s="215"/>
      <c r="B274" s="1442" t="s">
        <v>1342</v>
      </c>
      <c r="C274" s="82">
        <v>0</v>
      </c>
      <c r="D274" s="82">
        <v>0</v>
      </c>
      <c r="E274" s="1443">
        <v>4.49607007</v>
      </c>
      <c r="F274" s="481" t="s">
        <v>1173</v>
      </c>
      <c r="G274" s="294" t="s">
        <v>1086</v>
      </c>
      <c r="H274" s="75"/>
    </row>
    <row r="275" spans="1:8" ht="15.75" x14ac:dyDescent="0.2">
      <c r="A275" s="215"/>
      <c r="B275" s="1442" t="s">
        <v>1342</v>
      </c>
      <c r="C275" s="82">
        <v>0</v>
      </c>
      <c r="D275" s="82">
        <v>0</v>
      </c>
      <c r="E275" s="1443">
        <v>20.487807</v>
      </c>
      <c r="F275" s="481" t="s">
        <v>1173</v>
      </c>
      <c r="G275" s="294" t="s">
        <v>1086</v>
      </c>
      <c r="H275" s="75"/>
    </row>
    <row r="276" spans="1:8" ht="15.75" x14ac:dyDescent="0.2">
      <c r="A276" s="215"/>
      <c r="B276" s="1442" t="s">
        <v>1342</v>
      </c>
      <c r="C276" s="82">
        <v>0</v>
      </c>
      <c r="D276" s="82">
        <v>0</v>
      </c>
      <c r="E276" s="1443">
        <v>9.2019136100000001</v>
      </c>
      <c r="F276" s="481" t="s">
        <v>1173</v>
      </c>
      <c r="G276" s="294" t="s">
        <v>1086</v>
      </c>
      <c r="H276" s="75"/>
    </row>
    <row r="277" spans="1:8" ht="15.75" x14ac:dyDescent="0.2">
      <c r="A277" s="215"/>
      <c r="E277" s="1489"/>
      <c r="H277" s="75"/>
    </row>
    <row r="278" spans="1:8" ht="15" customHeight="1" x14ac:dyDescent="0.2">
      <c r="A278" s="215"/>
      <c r="C278"/>
      <c r="D278" s="214"/>
      <c r="E278" s="1488"/>
      <c r="F278" s="587"/>
      <c r="G278" s="96"/>
      <c r="H278" s="96"/>
    </row>
    <row r="279" spans="1:8" ht="15.75" x14ac:dyDescent="0.2">
      <c r="A279" s="215"/>
      <c r="B279" s="201" t="s">
        <v>132</v>
      </c>
      <c r="C279" s="85">
        <f>SUM(C269:C270)</f>
        <v>0</v>
      </c>
      <c r="D279" s="82">
        <f>SUM(D269:D270)</f>
        <v>0</v>
      </c>
      <c r="E279" s="233">
        <f>SUM(E269:E276)</f>
        <v>105.33411789</v>
      </c>
      <c r="F279" s="74"/>
      <c r="G279" s="74"/>
      <c r="H279" s="75"/>
    </row>
    <row r="280" spans="1:8" ht="30" customHeight="1" x14ac:dyDescent="0.2">
      <c r="A280" s="215"/>
      <c r="B280" s="201" t="s">
        <v>924</v>
      </c>
      <c r="C280" s="85">
        <f>C266</f>
        <v>0</v>
      </c>
      <c r="D280" s="85">
        <f>D266</f>
        <v>0</v>
      </c>
      <c r="E280" s="233">
        <f>E279+E266</f>
        <v>105.33411789</v>
      </c>
      <c r="F280" s="75"/>
      <c r="G280" s="74"/>
      <c r="H280" s="75"/>
    </row>
    <row r="281" spans="1:8" ht="15" customHeight="1" x14ac:dyDescent="0.2">
      <c r="A281" s="215"/>
      <c r="C281"/>
      <c r="D281" s="214"/>
      <c r="E281" s="535"/>
      <c r="F281" s="587"/>
      <c r="G281" s="96"/>
      <c r="H281" s="96"/>
    </row>
    <row r="282" spans="1:8" ht="15" customHeight="1" x14ac:dyDescent="0.2">
      <c r="A282" s="215"/>
      <c r="C282" s="214"/>
      <c r="D282" s="78"/>
      <c r="E282" s="91"/>
      <c r="F282" s="96"/>
      <c r="G282" s="96"/>
      <c r="H282" s="96"/>
    </row>
    <row r="283" spans="1:8" ht="25.5" customHeight="1" x14ac:dyDescent="0.2">
      <c r="A283" s="215"/>
      <c r="B283" s="1121" t="s">
        <v>165</v>
      </c>
      <c r="C283" s="1121"/>
      <c r="D283" s="1121"/>
      <c r="E283" s="1121"/>
      <c r="F283" s="1121"/>
      <c r="G283" s="1121"/>
      <c r="H283" s="1121"/>
    </row>
    <row r="284" spans="1:8" ht="15.75" x14ac:dyDescent="0.2">
      <c r="A284" s="215"/>
      <c r="F284" s="96"/>
      <c r="G284" s="96"/>
    </row>
    <row r="285" spans="1:8" ht="31.5" x14ac:dyDescent="0.2">
      <c r="A285" s="215"/>
      <c r="B285" s="217" t="s">
        <v>243</v>
      </c>
      <c r="C285" s="217" t="s">
        <v>68</v>
      </c>
      <c r="D285" s="65" t="s">
        <v>42</v>
      </c>
      <c r="E285" s="65" t="s">
        <v>123</v>
      </c>
      <c r="F285" s="96"/>
      <c r="G285" s="96"/>
      <c r="H285" s="214"/>
    </row>
    <row r="286" spans="1:8" ht="15.75" x14ac:dyDescent="0.2">
      <c r="A286" s="215"/>
      <c r="B286" s="200" t="s">
        <v>925</v>
      </c>
      <c r="C286" s="280">
        <v>0</v>
      </c>
      <c r="D286" s="280">
        <v>0</v>
      </c>
      <c r="E286" s="98">
        <v>0</v>
      </c>
      <c r="F286" s="96"/>
      <c r="G286" s="96"/>
      <c r="H286" s="214"/>
    </row>
    <row r="287" spans="1:8" ht="15.75" x14ac:dyDescent="0.2">
      <c r="A287" s="215"/>
      <c r="B287" s="73" t="s">
        <v>925</v>
      </c>
      <c r="C287" s="280">
        <v>0</v>
      </c>
      <c r="D287" s="280">
        <v>0</v>
      </c>
      <c r="E287" s="98">
        <v>0</v>
      </c>
      <c r="F287" s="96"/>
      <c r="G287" s="96"/>
      <c r="H287" s="214"/>
    </row>
    <row r="288" spans="1:8" ht="15.75" x14ac:dyDescent="0.2">
      <c r="A288" s="215"/>
      <c r="B288" s="73" t="s">
        <v>618</v>
      </c>
      <c r="C288" s="280">
        <v>0</v>
      </c>
      <c r="D288" s="280">
        <v>0</v>
      </c>
      <c r="E288" s="98">
        <v>0</v>
      </c>
      <c r="F288" s="96"/>
      <c r="G288" s="96"/>
      <c r="H288" s="214"/>
    </row>
    <row r="289" spans="1:8" ht="15.75" x14ac:dyDescent="0.2">
      <c r="A289" s="215"/>
      <c r="B289" s="73" t="s">
        <v>925</v>
      </c>
      <c r="C289" s="82">
        <v>0</v>
      </c>
      <c r="D289" s="82">
        <v>0</v>
      </c>
      <c r="E289" s="98">
        <v>0</v>
      </c>
      <c r="F289" s="96"/>
      <c r="G289" s="96"/>
      <c r="H289" s="214"/>
    </row>
    <row r="290" spans="1:8" ht="15.75" x14ac:dyDescent="0.2">
      <c r="A290" s="215"/>
      <c r="B290" s="749" t="s">
        <v>618</v>
      </c>
      <c r="C290" s="280">
        <v>0</v>
      </c>
      <c r="D290" s="280">
        <v>0</v>
      </c>
      <c r="E290" s="750">
        <v>0</v>
      </c>
      <c r="F290" s="96"/>
      <c r="G290" s="96"/>
      <c r="H290" s="214"/>
    </row>
    <row r="291" spans="1:8" ht="15.75" hidden="1" x14ac:dyDescent="0.2">
      <c r="A291" s="215"/>
      <c r="B291" s="749"/>
      <c r="C291" s="280"/>
      <c r="D291" s="280"/>
      <c r="E291" s="750"/>
      <c r="F291" s="96"/>
      <c r="G291" s="96"/>
      <c r="H291" s="214"/>
    </row>
    <row r="292" spans="1:8" ht="15.75" hidden="1" x14ac:dyDescent="0.2">
      <c r="A292" s="215"/>
      <c r="B292" s="911"/>
      <c r="C292" s="280"/>
      <c r="D292" s="280"/>
      <c r="E292" s="915"/>
      <c r="F292" s="96"/>
      <c r="G292" s="96"/>
      <c r="H292" s="214"/>
    </row>
    <row r="293" spans="1:8" ht="15.75" hidden="1" x14ac:dyDescent="0.2">
      <c r="A293" s="215"/>
      <c r="B293" s="911"/>
      <c r="C293" s="280"/>
      <c r="D293" s="280"/>
      <c r="E293" s="915"/>
      <c r="F293" s="96"/>
      <c r="G293" s="96"/>
      <c r="H293" s="214"/>
    </row>
    <row r="294" spans="1:8" ht="15.75" hidden="1" x14ac:dyDescent="0.2">
      <c r="A294" s="215"/>
      <c r="B294" s="911"/>
      <c r="C294" s="82"/>
      <c r="D294" s="82"/>
      <c r="E294" s="915"/>
      <c r="F294" s="96"/>
      <c r="G294" s="96"/>
      <c r="H294" s="214"/>
    </row>
    <row r="295" spans="1:8" ht="15.75" hidden="1" x14ac:dyDescent="0.2">
      <c r="A295" s="215"/>
      <c r="B295" s="911"/>
      <c r="C295" s="82"/>
      <c r="D295" s="82"/>
      <c r="E295" s="915"/>
      <c r="F295" s="96"/>
      <c r="G295" s="96"/>
      <c r="H295" s="214"/>
    </row>
    <row r="296" spans="1:8" ht="15.75" hidden="1" x14ac:dyDescent="0.2">
      <c r="A296" s="215"/>
      <c r="B296" s="911"/>
      <c r="C296" s="82"/>
      <c r="D296" s="82"/>
      <c r="E296" s="915"/>
      <c r="F296" s="96"/>
      <c r="G296" s="96"/>
      <c r="H296" s="214"/>
    </row>
    <row r="297" spans="1:8" ht="15.75" hidden="1" x14ac:dyDescent="0.2">
      <c r="A297" s="215"/>
      <c r="B297" s="911"/>
      <c r="C297" s="280"/>
      <c r="D297" s="280"/>
      <c r="E297" s="915"/>
      <c r="F297" s="96"/>
      <c r="G297" s="96"/>
      <c r="H297" s="214"/>
    </row>
    <row r="298" spans="1:8" ht="15.75" hidden="1" x14ac:dyDescent="0.2">
      <c r="A298" s="215"/>
      <c r="B298" s="911"/>
      <c r="C298" s="82"/>
      <c r="D298" s="280"/>
      <c r="E298" s="915"/>
      <c r="F298" s="96"/>
      <c r="G298" s="96"/>
      <c r="H298" s="214"/>
    </row>
    <row r="299" spans="1:8" ht="15.75" hidden="1" x14ac:dyDescent="0.2">
      <c r="A299" s="215"/>
      <c r="B299" s="911"/>
      <c r="C299" s="82"/>
      <c r="D299" s="280"/>
      <c r="E299" s="915"/>
      <c r="F299" s="96"/>
      <c r="G299" s="96"/>
      <c r="H299" s="214"/>
    </row>
    <row r="300" spans="1:8" ht="15.75" hidden="1" x14ac:dyDescent="0.2">
      <c r="A300" s="215"/>
      <c r="B300" s="911"/>
      <c r="C300" s="82"/>
      <c r="D300" s="280"/>
      <c r="E300" s="915"/>
      <c r="F300" s="96"/>
      <c r="G300" s="96"/>
      <c r="H300" s="214"/>
    </row>
    <row r="301" spans="1:8" ht="15.75" hidden="1" x14ac:dyDescent="0.2">
      <c r="A301" s="215"/>
      <c r="B301" s="73"/>
      <c r="C301" s="82"/>
      <c r="D301" s="280"/>
      <c r="E301" s="98"/>
      <c r="F301" s="96"/>
      <c r="G301" s="96"/>
      <c r="H301" s="214"/>
    </row>
    <row r="302" spans="1:8" ht="15.75" hidden="1" x14ac:dyDescent="0.2">
      <c r="A302" s="215"/>
      <c r="B302" s="948"/>
      <c r="C302" s="949"/>
      <c r="D302" s="950"/>
      <c r="E302" s="951"/>
      <c r="F302" s="96"/>
      <c r="G302" s="96"/>
      <c r="H302" s="214"/>
    </row>
    <row r="303" spans="1:8" ht="15.75" hidden="1" x14ac:dyDescent="0.2">
      <c r="A303" s="215"/>
      <c r="B303" s="200"/>
      <c r="C303" s="949"/>
      <c r="D303" s="950"/>
      <c r="E303" s="951"/>
      <c r="F303" s="96"/>
      <c r="G303" s="96"/>
      <c r="H303" s="214"/>
    </row>
    <row r="304" spans="1:8" ht="15.75" hidden="1" x14ac:dyDescent="0.2">
      <c r="A304" s="215"/>
      <c r="B304" s="984"/>
      <c r="C304" s="949"/>
      <c r="D304" s="950"/>
      <c r="E304" s="951"/>
      <c r="F304" s="96"/>
      <c r="G304" s="96"/>
      <c r="H304" s="214"/>
    </row>
    <row r="305" spans="1:8" ht="15.75" hidden="1" x14ac:dyDescent="0.2">
      <c r="A305" s="215"/>
      <c r="B305" s="984"/>
      <c r="C305" s="949"/>
      <c r="D305" s="950"/>
      <c r="E305" s="951"/>
      <c r="F305" s="96"/>
      <c r="G305" s="96"/>
      <c r="H305" s="214"/>
    </row>
    <row r="306" spans="1:8" ht="15.75" hidden="1" x14ac:dyDescent="0.2">
      <c r="A306" s="215"/>
      <c r="B306" s="984"/>
      <c r="C306" s="1061"/>
      <c r="D306" s="1062"/>
      <c r="E306" s="1063"/>
      <c r="F306" s="96"/>
      <c r="G306" s="96"/>
      <c r="H306" s="214"/>
    </row>
    <row r="307" spans="1:8" ht="15.75" hidden="1" x14ac:dyDescent="0.2">
      <c r="A307" s="215"/>
      <c r="B307" s="1068"/>
      <c r="C307" s="1061"/>
      <c r="D307" s="1062"/>
      <c r="E307" s="1063"/>
      <c r="F307" s="96"/>
      <c r="G307" s="96"/>
      <c r="H307" s="214"/>
    </row>
    <row r="308" spans="1:8" ht="15.75" hidden="1" x14ac:dyDescent="0.2">
      <c r="A308" s="215"/>
      <c r="B308" s="1068"/>
      <c r="C308" s="1061"/>
      <c r="D308" s="1062"/>
      <c r="E308" s="1063"/>
      <c r="F308" s="96"/>
      <c r="G308" s="96"/>
      <c r="H308" s="214"/>
    </row>
    <row r="309" spans="1:8" ht="15.75" hidden="1" x14ac:dyDescent="0.2">
      <c r="A309" s="215"/>
      <c r="B309" s="1068"/>
      <c r="C309" s="1061"/>
      <c r="D309" s="1062"/>
      <c r="E309" s="1063"/>
      <c r="F309" s="96"/>
      <c r="G309" s="96"/>
      <c r="H309" s="214"/>
    </row>
    <row r="310" spans="1:8" ht="15.75" hidden="1" x14ac:dyDescent="0.2">
      <c r="A310" s="215"/>
      <c r="B310" s="1077"/>
      <c r="C310" s="1078"/>
      <c r="D310" s="1079"/>
      <c r="E310" s="1080"/>
      <c r="F310" s="96"/>
      <c r="G310" s="96"/>
      <c r="H310" s="214"/>
    </row>
    <row r="311" spans="1:8" ht="15.75" hidden="1" x14ac:dyDescent="0.2">
      <c r="A311" s="215"/>
      <c r="B311" s="1077"/>
      <c r="C311" s="1078"/>
      <c r="D311" s="1079"/>
      <c r="E311" s="1080"/>
      <c r="F311" s="96"/>
      <c r="G311" s="96"/>
      <c r="H311" s="214"/>
    </row>
    <row r="312" spans="1:8" ht="15.75" hidden="1" x14ac:dyDescent="0.2">
      <c r="A312" s="215"/>
      <c r="B312" s="1077"/>
      <c r="C312" s="1078"/>
      <c r="D312" s="1079"/>
      <c r="E312" s="1080"/>
      <c r="F312" s="96"/>
      <c r="G312" s="96"/>
      <c r="H312" s="214"/>
    </row>
    <row r="313" spans="1:8" ht="15.75" hidden="1" x14ac:dyDescent="0.2">
      <c r="A313" s="215"/>
      <c r="B313" s="1077"/>
      <c r="C313" s="1078"/>
      <c r="D313" s="1079"/>
      <c r="E313" s="1080"/>
      <c r="F313" s="96"/>
      <c r="G313" s="96"/>
      <c r="H313" s="214"/>
    </row>
    <row r="314" spans="1:8" ht="15.75" hidden="1" x14ac:dyDescent="0.2">
      <c r="A314" s="215"/>
      <c r="B314" s="1077"/>
      <c r="C314" s="1078"/>
      <c r="D314" s="1079"/>
      <c r="E314" s="1080"/>
      <c r="F314" s="96"/>
      <c r="G314" s="96"/>
      <c r="H314" s="214"/>
    </row>
    <row r="315" spans="1:8" ht="15.75" hidden="1" x14ac:dyDescent="0.2">
      <c r="A315" s="215"/>
      <c r="B315" s="1101"/>
      <c r="C315" s="1102"/>
      <c r="D315" s="1103"/>
      <c r="E315" s="1104"/>
      <c r="F315" s="96"/>
      <c r="G315" s="96"/>
      <c r="H315" s="214"/>
    </row>
    <row r="316" spans="1:8" ht="31.5" x14ac:dyDescent="0.2">
      <c r="A316" s="215"/>
      <c r="B316" s="281" t="s">
        <v>166</v>
      </c>
      <c r="C316" s="85">
        <f>SUM(C285:C306)</f>
        <v>0</v>
      </c>
      <c r="D316" s="85">
        <f>SUM(D285:D301)</f>
        <v>0</v>
      </c>
      <c r="E316" s="233">
        <f>SUM(E286:E290)</f>
        <v>0</v>
      </c>
      <c r="F316" s="96"/>
      <c r="G316" s="96"/>
      <c r="H316" s="75"/>
    </row>
    <row r="317" spans="1:8" ht="19.5" customHeight="1" x14ac:dyDescent="0.2">
      <c r="A317" s="215"/>
      <c r="B317" s="276"/>
      <c r="C317" s="86"/>
      <c r="D317" s="86"/>
      <c r="E317" s="216"/>
      <c r="F317" s="96"/>
      <c r="G317" s="96"/>
      <c r="H317" s="75"/>
    </row>
    <row r="318" spans="1:8" ht="31.5" customHeight="1" x14ac:dyDescent="0.2">
      <c r="A318" s="215"/>
      <c r="B318" s="281" t="s">
        <v>1089</v>
      </c>
      <c r="C318" s="85">
        <f>C316+C280</f>
        <v>0</v>
      </c>
      <c r="D318" s="85">
        <f>D316+D280</f>
        <v>0</v>
      </c>
      <c r="E318" s="233">
        <f>E316+E280</f>
        <v>105.33411789</v>
      </c>
      <c r="F318" s="61"/>
      <c r="G318" s="96"/>
      <c r="H318" s="75"/>
    </row>
    <row r="319" spans="1:8" ht="15" customHeight="1" x14ac:dyDescent="0.2">
      <c r="A319" s="215"/>
      <c r="F319" s="96"/>
      <c r="G319" s="96"/>
    </row>
    <row r="320" spans="1:8" ht="14.25" customHeight="1" x14ac:dyDescent="0.2">
      <c r="B320" s="283"/>
      <c r="C320" s="174"/>
      <c r="D320" s="304"/>
      <c r="E320" s="174"/>
    </row>
    <row r="321" spans="1:8" ht="25.5" customHeight="1" x14ac:dyDescent="0.2">
      <c r="A321" s="215"/>
      <c r="B321" s="1121" t="s">
        <v>814</v>
      </c>
      <c r="C321" s="1121"/>
      <c r="D321" s="1121"/>
      <c r="E321" s="1121"/>
      <c r="F321" s="1121"/>
      <c r="G321" s="1121"/>
      <c r="H321" s="1121"/>
    </row>
    <row r="322" spans="1:8" ht="15" customHeight="1" x14ac:dyDescent="0.2">
      <c r="B322" s="217" t="s">
        <v>815</v>
      </c>
      <c r="C322" s="217" t="s">
        <v>68</v>
      </c>
      <c r="D322" s="65" t="s">
        <v>246</v>
      </c>
      <c r="E322" s="65" t="s">
        <v>123</v>
      </c>
      <c r="F322" s="513"/>
      <c r="G322" s="513"/>
      <c r="H322" s="513"/>
    </row>
    <row r="323" spans="1:8" ht="24.75" hidden="1" customHeight="1" x14ac:dyDescent="0.2">
      <c r="B323" s="305"/>
      <c r="C323" s="82"/>
      <c r="D323" s="82"/>
      <c r="E323" s="482"/>
      <c r="F323" s="513"/>
      <c r="G323" s="513"/>
      <c r="H323" s="513"/>
    </row>
    <row r="324" spans="1:8" ht="27.75" hidden="1" customHeight="1" x14ac:dyDescent="0.2">
      <c r="B324" s="305" t="s">
        <v>407</v>
      </c>
      <c r="C324" s="82">
        <v>0</v>
      </c>
      <c r="D324" s="82">
        <v>0</v>
      </c>
      <c r="E324" s="482">
        <v>0</v>
      </c>
      <c r="F324" s="513"/>
      <c r="G324" s="513"/>
      <c r="H324" s="513"/>
    </row>
    <row r="325" spans="1:8" ht="27.75" hidden="1" customHeight="1" x14ac:dyDescent="0.2">
      <c r="B325" s="305" t="s">
        <v>408</v>
      </c>
      <c r="C325" s="82">
        <v>0</v>
      </c>
      <c r="D325" s="82">
        <v>0</v>
      </c>
      <c r="E325" s="482">
        <v>0</v>
      </c>
      <c r="F325" s="513"/>
      <c r="G325" s="513"/>
      <c r="H325" s="513"/>
    </row>
    <row r="326" spans="1:8" ht="27.75" hidden="1" customHeight="1" x14ac:dyDescent="0.2">
      <c r="B326" s="305" t="s">
        <v>409</v>
      </c>
      <c r="C326" s="82">
        <v>0</v>
      </c>
      <c r="D326" s="82">
        <v>0</v>
      </c>
      <c r="E326" s="482">
        <v>0</v>
      </c>
      <c r="F326" s="278"/>
      <c r="G326" s="278"/>
      <c r="H326" s="278"/>
    </row>
    <row r="327" spans="1:8" ht="15" hidden="1" customHeight="1" x14ac:dyDescent="0.2">
      <c r="B327" s="73"/>
      <c r="C327" s="82"/>
      <c r="D327" s="82"/>
      <c r="E327" s="482"/>
    </row>
    <row r="328" spans="1:8" ht="24.75" customHeight="1" x14ac:dyDescent="0.2">
      <c r="B328" s="236" t="s">
        <v>6</v>
      </c>
      <c r="C328" s="85">
        <f>SUM(C323:C327)</f>
        <v>0</v>
      </c>
      <c r="D328" s="85">
        <f>SUM(D323:D327)</f>
        <v>0</v>
      </c>
      <c r="E328" s="282">
        <f>SUM(E323:E327)</f>
        <v>0</v>
      </c>
      <c r="F328" s="513"/>
      <c r="G328" s="513"/>
      <c r="H328" s="513"/>
    </row>
    <row r="329" spans="1:8" ht="24.75" customHeight="1" x14ac:dyDescent="0.2">
      <c r="B329" s="586"/>
      <c r="C329" s="78"/>
      <c r="D329" s="78"/>
      <c r="E329" s="95"/>
      <c r="F329" s="513"/>
      <c r="G329" s="513"/>
      <c r="H329" s="513"/>
    </row>
    <row r="330" spans="1:8" ht="24.75" customHeight="1" x14ac:dyDescent="0.2">
      <c r="B330" s="236" t="s">
        <v>143</v>
      </c>
      <c r="C330" s="85">
        <f>C326</f>
        <v>0</v>
      </c>
      <c r="D330" s="85">
        <f>D326</f>
        <v>0</v>
      </c>
      <c r="E330" s="503">
        <f>E326</f>
        <v>0</v>
      </c>
      <c r="F330" s="513"/>
      <c r="G330" s="513"/>
      <c r="H330" s="513"/>
    </row>
    <row r="331" spans="1:8" ht="24.75" customHeight="1" x14ac:dyDescent="0.2">
      <c r="B331" s="586"/>
      <c r="C331" s="78"/>
      <c r="D331" s="78"/>
      <c r="E331" s="95"/>
      <c r="F331" s="513"/>
      <c r="G331" s="513"/>
      <c r="H331" s="513"/>
    </row>
    <row r="332" spans="1:8" ht="35.25" customHeight="1" x14ac:dyDescent="0.2">
      <c r="B332" s="236" t="s">
        <v>405</v>
      </c>
      <c r="C332" s="85">
        <f>C328</f>
        <v>0</v>
      </c>
      <c r="D332" s="85">
        <f>D328</f>
        <v>0</v>
      </c>
      <c r="E332" s="503">
        <f>E328</f>
        <v>0</v>
      </c>
      <c r="F332" s="513"/>
      <c r="G332" s="513"/>
      <c r="H332" s="513"/>
    </row>
    <row r="333" spans="1:8" ht="24.75" customHeight="1" x14ac:dyDescent="0.2">
      <c r="B333" s="283"/>
      <c r="C333" s="86"/>
      <c r="D333" s="86"/>
      <c r="E333" s="174"/>
      <c r="F333" s="513"/>
      <c r="G333" s="513"/>
      <c r="H333" s="513"/>
    </row>
    <row r="334" spans="1:8" ht="15" customHeight="1" x14ac:dyDescent="0.2">
      <c r="B334" s="217" t="s">
        <v>406</v>
      </c>
      <c r="C334" s="85">
        <f>C332</f>
        <v>0</v>
      </c>
      <c r="D334" s="85">
        <f>D332</f>
        <v>0</v>
      </c>
      <c r="E334" s="503">
        <f>E332</f>
        <v>0</v>
      </c>
    </row>
    <row r="335" spans="1:8" ht="15" customHeight="1" x14ac:dyDescent="0.2">
      <c r="B335" s="283"/>
      <c r="C335" s="174"/>
      <c r="D335" s="304"/>
      <c r="E335" s="174"/>
    </row>
    <row r="336" spans="1:8" ht="15" customHeight="1" x14ac:dyDescent="0.2">
      <c r="B336" s="283"/>
      <c r="C336" s="174"/>
      <c r="D336" s="304"/>
      <c r="E336" s="174"/>
    </row>
    <row r="337" spans="1:8" ht="15" customHeight="1" x14ac:dyDescent="0.2">
      <c r="B337" s="283"/>
      <c r="C337" s="174"/>
      <c r="D337" s="304"/>
      <c r="E337" s="174"/>
    </row>
    <row r="338" spans="1:8" ht="25.5" customHeight="1" x14ac:dyDescent="0.2">
      <c r="A338" s="215"/>
      <c r="B338" s="1874" t="s">
        <v>816</v>
      </c>
      <c r="C338" s="1874"/>
      <c r="D338" s="1874"/>
      <c r="E338" s="1874"/>
      <c r="F338" s="1874"/>
      <c r="G338" s="1874"/>
      <c r="H338" s="1874"/>
    </row>
    <row r="340" spans="1:8" ht="45" customHeight="1" x14ac:dyDescent="0.2">
      <c r="B340" s="217" t="s">
        <v>243</v>
      </c>
      <c r="C340" s="217" t="s">
        <v>68</v>
      </c>
      <c r="D340" s="65" t="s">
        <v>42</v>
      </c>
      <c r="E340" s="65" t="s">
        <v>123</v>
      </c>
      <c r="F340" s="96"/>
      <c r="G340" s="96"/>
      <c r="H340" s="214"/>
    </row>
    <row r="341" spans="1:8" ht="15.75" hidden="1" x14ac:dyDescent="0.2">
      <c r="B341" s="305" t="s">
        <v>367</v>
      </c>
      <c r="C341" s="82">
        <v>0</v>
      </c>
      <c r="D341" s="82">
        <v>0</v>
      </c>
      <c r="E341" s="482">
        <v>0</v>
      </c>
    </row>
    <row r="342" spans="1:8" ht="31.5" x14ac:dyDescent="0.2">
      <c r="B342" s="236" t="s">
        <v>817</v>
      </c>
      <c r="C342" s="85">
        <f>SUM(C341)</f>
        <v>0</v>
      </c>
      <c r="D342" s="85">
        <f>SUM(D341)</f>
        <v>0</v>
      </c>
      <c r="E342" s="282">
        <f>SUM(E341)</f>
        <v>0</v>
      </c>
    </row>
    <row r="343" spans="1:8" ht="15.75" x14ac:dyDescent="0.2">
      <c r="B343" s="283"/>
      <c r="C343" s="86"/>
      <c r="D343" s="86"/>
      <c r="E343" s="174"/>
    </row>
    <row r="344" spans="1:8" ht="15.75" x14ac:dyDescent="0.2">
      <c r="B344" s="236" t="s">
        <v>143</v>
      </c>
      <c r="C344" s="85">
        <v>0</v>
      </c>
      <c r="D344" s="85">
        <v>0</v>
      </c>
      <c r="E344" s="282">
        <v>0</v>
      </c>
    </row>
    <row r="345" spans="1:8" ht="15" customHeight="1" x14ac:dyDescent="0.2">
      <c r="B345" s="279"/>
      <c r="C345" s="174"/>
      <c r="D345" s="86"/>
      <c r="E345" s="86"/>
    </row>
    <row r="346" spans="1:8" ht="51" customHeight="1" x14ac:dyDescent="0.2">
      <c r="B346" s="791" t="s">
        <v>342</v>
      </c>
      <c r="C346" s="85">
        <f>C342+C334+C344</f>
        <v>0</v>
      </c>
      <c r="D346" s="85">
        <f>D342+D334+D344</f>
        <v>0</v>
      </c>
      <c r="E346" s="503">
        <f>E342+E334+E344</f>
        <v>0</v>
      </c>
    </row>
    <row r="348" spans="1:8" ht="15" customHeight="1" x14ac:dyDescent="0.2">
      <c r="A348" s="215"/>
    </row>
    <row r="349" spans="1:8" ht="24.75" hidden="1" customHeight="1" x14ac:dyDescent="0.2">
      <c r="A349" s="215"/>
      <c r="B349" s="1882" t="s">
        <v>709</v>
      </c>
      <c r="C349" s="1886"/>
      <c r="D349" s="1886"/>
      <c r="E349" s="1886"/>
      <c r="F349" s="1886"/>
      <c r="G349" s="1886"/>
      <c r="H349" s="1885"/>
    </row>
    <row r="350" spans="1:8" ht="15" hidden="1" customHeight="1" x14ac:dyDescent="0.2">
      <c r="A350" s="215"/>
      <c r="B350" s="217" t="s">
        <v>243</v>
      </c>
      <c r="C350" s="217" t="s">
        <v>68</v>
      </c>
      <c r="D350" s="65" t="s">
        <v>246</v>
      </c>
      <c r="E350" s="65" t="s">
        <v>123</v>
      </c>
      <c r="F350" s="65" t="s">
        <v>43</v>
      </c>
      <c r="G350" s="65" t="s">
        <v>127</v>
      </c>
      <c r="H350" s="65" t="s">
        <v>44</v>
      </c>
    </row>
    <row r="351" spans="1:8" ht="15" hidden="1" customHeight="1" x14ac:dyDescent="0.2">
      <c r="A351" s="215"/>
      <c r="B351" s="73"/>
      <c r="C351" s="82">
        <v>0</v>
      </c>
      <c r="D351" s="82">
        <v>0</v>
      </c>
      <c r="E351" s="504">
        <v>0</v>
      </c>
      <c r="F351" s="84"/>
      <c r="G351" s="71">
        <v>0</v>
      </c>
      <c r="H351" s="72">
        <v>0</v>
      </c>
    </row>
    <row r="352" spans="1:8" ht="15" hidden="1" customHeight="1" x14ac:dyDescent="0.2">
      <c r="A352" s="215"/>
      <c r="B352" s="217" t="s">
        <v>45</v>
      </c>
      <c r="C352" s="85">
        <f>SUM(C351)</f>
        <v>0</v>
      </c>
      <c r="D352" s="85">
        <f>SUM(D351)</f>
        <v>0</v>
      </c>
      <c r="E352" s="503">
        <f>SUM(E351)</f>
        <v>0</v>
      </c>
      <c r="F352" s="84"/>
      <c r="G352" s="71"/>
      <c r="H352" s="72"/>
    </row>
    <row r="354" spans="1:8" ht="25.5" customHeight="1" x14ac:dyDescent="0.2">
      <c r="A354" s="215"/>
      <c r="B354" s="1874" t="s">
        <v>818</v>
      </c>
      <c r="C354" s="1874"/>
      <c r="D354" s="1874"/>
      <c r="E354" s="1874"/>
      <c r="F354" s="1874"/>
      <c r="G354" s="1874"/>
      <c r="H354" s="1874"/>
    </row>
    <row r="356" spans="1:8" ht="34.5" customHeight="1" x14ac:dyDescent="0.2">
      <c r="B356" s="217" t="s">
        <v>243</v>
      </c>
      <c r="C356" s="217" t="s">
        <v>68</v>
      </c>
      <c r="D356" s="65" t="s">
        <v>42</v>
      </c>
      <c r="E356" s="65" t="s">
        <v>123</v>
      </c>
      <c r="F356" s="65" t="s">
        <v>43</v>
      </c>
      <c r="G356" s="65" t="s">
        <v>127</v>
      </c>
      <c r="H356" s="65" t="s">
        <v>44</v>
      </c>
    </row>
    <row r="357" spans="1:8" ht="15.75" x14ac:dyDescent="0.2">
      <c r="B357" s="1314" t="s">
        <v>819</v>
      </c>
      <c r="C357" s="1312"/>
      <c r="D357" s="1313"/>
      <c r="E357" s="1313"/>
      <c r="F357" s="1313"/>
      <c r="G357" s="1313"/>
      <c r="H357" s="1313"/>
    </row>
    <row r="358" spans="1:8" ht="15.75" x14ac:dyDescent="0.2">
      <c r="B358" s="1314" t="s">
        <v>176</v>
      </c>
      <c r="C358" s="82"/>
      <c r="D358" s="82"/>
      <c r="E358" s="482"/>
      <c r="F358" s="280"/>
      <c r="G358" s="294"/>
      <c r="H358" s="294"/>
    </row>
    <row r="359" spans="1:8" ht="15.75" x14ac:dyDescent="0.2">
      <c r="B359" s="1314" t="s">
        <v>820</v>
      </c>
      <c r="C359" s="85"/>
      <c r="D359" s="85"/>
      <c r="E359" s="282"/>
    </row>
    <row r="360" spans="1:8" ht="15.75" x14ac:dyDescent="0.2">
      <c r="B360" s="283"/>
      <c r="C360" s="174"/>
      <c r="D360" s="304"/>
      <c r="E360" s="174"/>
    </row>
    <row r="361" spans="1:8" ht="18.75" customHeight="1" x14ac:dyDescent="0.2">
      <c r="B361" s="236" t="s">
        <v>821</v>
      </c>
      <c r="C361" s="85"/>
      <c r="D361" s="85"/>
      <c r="E361" s="503"/>
      <c r="F361" s="280"/>
      <c r="G361" s="294"/>
      <c r="H361" s="294"/>
    </row>
    <row r="362" spans="1:8" ht="18.75" customHeight="1" x14ac:dyDescent="0.2">
      <c r="B362" s="283"/>
      <c r="C362" s="86"/>
      <c r="D362" s="86"/>
      <c r="E362" s="174"/>
      <c r="G362" s="519"/>
      <c r="H362" s="519"/>
    </row>
    <row r="363" spans="1:8" ht="25.5" customHeight="1" x14ac:dyDescent="0.2">
      <c r="A363" s="215"/>
      <c r="B363" s="1874" t="s">
        <v>822</v>
      </c>
      <c r="C363" s="1874"/>
      <c r="D363" s="1874"/>
      <c r="E363" s="1874"/>
      <c r="F363" s="1874"/>
      <c r="G363" s="1874"/>
      <c r="H363" s="1874"/>
    </row>
    <row r="365" spans="1:8" ht="34.5" customHeight="1" x14ac:dyDescent="0.2">
      <c r="B365" s="217" t="s">
        <v>243</v>
      </c>
      <c r="C365" s="217" t="s">
        <v>68</v>
      </c>
      <c r="D365" s="65" t="s">
        <v>42</v>
      </c>
      <c r="E365" s="65" t="s">
        <v>123</v>
      </c>
      <c r="F365" s="65" t="s">
        <v>43</v>
      </c>
      <c r="G365" s="65" t="s">
        <v>127</v>
      </c>
      <c r="H365" s="65" t="s">
        <v>44</v>
      </c>
    </row>
    <row r="366" spans="1:8" ht="48" hidden="1" customHeight="1" x14ac:dyDescent="0.2">
      <c r="B366" s="305" t="s">
        <v>409</v>
      </c>
      <c r="C366" s="82">
        <v>0</v>
      </c>
      <c r="D366" s="82">
        <v>0</v>
      </c>
      <c r="E366" s="482">
        <v>0</v>
      </c>
      <c r="F366" s="280"/>
      <c r="G366" s="294"/>
      <c r="H366" s="294"/>
    </row>
    <row r="367" spans="1:8" ht="15.75" x14ac:dyDescent="0.2">
      <c r="B367" s="1317" t="s">
        <v>823</v>
      </c>
      <c r="C367" s="1315"/>
      <c r="D367" s="1315"/>
      <c r="E367" s="1316"/>
      <c r="F367" s="1318"/>
      <c r="G367" s="1319"/>
      <c r="H367" s="1319"/>
    </row>
    <row r="368" spans="1:8" ht="15.75" x14ac:dyDescent="0.2">
      <c r="B368" s="1317" t="s">
        <v>143</v>
      </c>
      <c r="C368" s="1315"/>
      <c r="D368" s="1315"/>
      <c r="E368" s="1316"/>
      <c r="F368" s="1318"/>
      <c r="G368" s="1319"/>
      <c r="H368" s="1319"/>
    </row>
    <row r="369" spans="2:10" ht="47.25" x14ac:dyDescent="0.2">
      <c r="B369" s="1317" t="s">
        <v>824</v>
      </c>
      <c r="C369" s="1320">
        <f>SUM(C366:C366)</f>
        <v>0</v>
      </c>
      <c r="D369" s="1320">
        <f>SUM(D366:D366)</f>
        <v>0</v>
      </c>
      <c r="E369" s="1321">
        <f>SUM(E366:E366)</f>
        <v>0</v>
      </c>
      <c r="F369" s="1318"/>
      <c r="G369" s="1318"/>
      <c r="H369" s="1318"/>
    </row>
    <row r="370" spans="2:10" ht="15.75" x14ac:dyDescent="0.2">
      <c r="B370" s="283"/>
      <c r="C370" s="174"/>
      <c r="D370" s="304"/>
      <c r="E370" s="174"/>
    </row>
    <row r="371" spans="2:10" ht="14.25" customHeight="1" x14ac:dyDescent="0.2">
      <c r="B371" s="278"/>
      <c r="C371" s="86"/>
      <c r="D371" s="86"/>
      <c r="E371" s="87"/>
    </row>
    <row r="372" spans="2:10" ht="15.75" customHeight="1" x14ac:dyDescent="0.2">
      <c r="B372" s="1874" t="s">
        <v>1140</v>
      </c>
      <c r="C372" s="1874"/>
      <c r="D372" s="1874"/>
      <c r="E372" s="1874"/>
      <c r="F372" s="1874"/>
      <c r="G372" s="1874"/>
      <c r="H372" s="1874"/>
    </row>
    <row r="373" spans="2:10" ht="15.75" customHeight="1" x14ac:dyDescent="0.2">
      <c r="B373" s="278"/>
      <c r="C373" s="86"/>
      <c r="D373" s="86"/>
      <c r="E373" s="87"/>
    </row>
    <row r="374" spans="2:10" ht="15.75" customHeight="1" x14ac:dyDescent="0.2">
      <c r="B374" s="217" t="s">
        <v>243</v>
      </c>
      <c r="C374" s="217" t="s">
        <v>68</v>
      </c>
      <c r="D374" s="65" t="s">
        <v>42</v>
      </c>
      <c r="E374" s="1313" t="s">
        <v>123</v>
      </c>
      <c r="F374" s="64"/>
      <c r="G374" s="64"/>
      <c r="H374" s="64"/>
      <c r="I374" s="61"/>
      <c r="J374" s="61"/>
    </row>
    <row r="375" spans="2:10" ht="15.75" hidden="1" customHeight="1" x14ac:dyDescent="0.2">
      <c r="B375" s="1106" t="s">
        <v>679</v>
      </c>
      <c r="C375" s="82"/>
      <c r="D375" s="82"/>
      <c r="E375" s="1322"/>
      <c r="F375" s="64"/>
      <c r="G375" s="64"/>
      <c r="H375" s="64"/>
      <c r="I375" s="61"/>
      <c r="J375" s="61"/>
    </row>
    <row r="376" spans="2:10" ht="15.75" hidden="1" customHeight="1" x14ac:dyDescent="0.2">
      <c r="B376" s="1106" t="s">
        <v>683</v>
      </c>
      <c r="C376" s="82"/>
      <c r="D376" s="82"/>
      <c r="E376" s="1322"/>
      <c r="F376" s="64"/>
      <c r="G376" s="64"/>
      <c r="H376" s="64"/>
      <c r="I376" s="61"/>
      <c r="J376" s="61"/>
    </row>
    <row r="377" spans="2:10" ht="15.75" hidden="1" customHeight="1" x14ac:dyDescent="0.2">
      <c r="B377" s="1106" t="s">
        <v>668</v>
      </c>
      <c r="C377" s="82"/>
      <c r="D377" s="82"/>
      <c r="E377" s="1322"/>
      <c r="F377" s="64"/>
      <c r="G377" s="64"/>
      <c r="H377" s="64"/>
      <c r="I377" s="61"/>
      <c r="J377" s="61"/>
    </row>
    <row r="378" spans="2:10" ht="33" customHeight="1" x14ac:dyDescent="0.2">
      <c r="B378" s="1709" t="s">
        <v>1465</v>
      </c>
      <c r="C378" s="1710">
        <v>32</v>
      </c>
      <c r="D378" s="1710">
        <v>32</v>
      </c>
      <c r="E378" s="1711">
        <v>1064.6926312999999</v>
      </c>
      <c r="F378" s="64"/>
      <c r="G378" s="64"/>
      <c r="H378" s="64"/>
      <c r="I378" s="61"/>
      <c r="J378" s="61"/>
    </row>
    <row r="379" spans="2:10" ht="15.75" customHeight="1" x14ac:dyDescent="0.2">
      <c r="B379" s="1704" t="s">
        <v>1466</v>
      </c>
      <c r="C379" s="1705">
        <v>39</v>
      </c>
      <c r="D379" s="1705">
        <v>39</v>
      </c>
      <c r="E379" s="1706">
        <v>766.32163100000002</v>
      </c>
      <c r="F379" s="64"/>
      <c r="G379" s="64"/>
      <c r="H379" s="64"/>
      <c r="I379" s="61"/>
      <c r="J379" s="61"/>
    </row>
    <row r="380" spans="2:10" ht="15.75" x14ac:dyDescent="0.2">
      <c r="B380" s="948" t="s">
        <v>143</v>
      </c>
      <c r="C380" s="949">
        <v>189</v>
      </c>
      <c r="D380" s="949">
        <v>189</v>
      </c>
      <c r="E380" s="1322">
        <v>3705.6992718620004</v>
      </c>
      <c r="F380" s="64"/>
      <c r="G380" s="64"/>
      <c r="H380" s="64"/>
      <c r="I380" s="61"/>
      <c r="J380" s="61"/>
    </row>
    <row r="381" spans="2:10" ht="15.75" x14ac:dyDescent="0.2">
      <c r="B381" s="1324" t="s">
        <v>493</v>
      </c>
      <c r="C381" s="1315">
        <v>0</v>
      </c>
      <c r="D381" s="1315">
        <v>0</v>
      </c>
      <c r="E381" s="1322">
        <v>0</v>
      </c>
      <c r="F381" s="64"/>
      <c r="G381" s="64"/>
      <c r="H381" s="64"/>
      <c r="I381" s="61"/>
      <c r="J381" s="61"/>
    </row>
    <row r="382" spans="2:10" ht="15.75" x14ac:dyDescent="0.2">
      <c r="B382" s="277"/>
      <c r="C382" s="78"/>
      <c r="D382" s="78"/>
      <c r="E382" s="91"/>
      <c r="F382" s="64"/>
      <c r="G382" s="64"/>
      <c r="H382" s="64"/>
      <c r="I382" s="61"/>
      <c r="J382" s="61"/>
    </row>
    <row r="383" spans="2:10" ht="31.5" x14ac:dyDescent="0.2">
      <c r="B383" s="1314" t="s">
        <v>1141</v>
      </c>
      <c r="C383" s="1315">
        <f>C380</f>
        <v>189</v>
      </c>
      <c r="D383" s="1315">
        <f>D380</f>
        <v>189</v>
      </c>
      <c r="E383" s="1322">
        <f>E380+E378+E379</f>
        <v>5536.7135341620005</v>
      </c>
      <c r="F383" s="64"/>
      <c r="G383" s="64"/>
      <c r="H383" s="64"/>
      <c r="I383" s="61"/>
      <c r="J383" s="61"/>
    </row>
    <row r="384" spans="2:10" ht="15.75" x14ac:dyDescent="0.2">
      <c r="B384" s="1325"/>
      <c r="C384" s="1326"/>
      <c r="D384" s="1326"/>
      <c r="E384" s="1327"/>
      <c r="F384" s="64"/>
      <c r="G384" s="64"/>
      <c r="H384" s="64"/>
      <c r="I384" s="61"/>
      <c r="J384" s="61"/>
    </row>
    <row r="385" spans="2:10" ht="15.75" customHeight="1" x14ac:dyDescent="0.2">
      <c r="B385" s="1874" t="s">
        <v>1142</v>
      </c>
      <c r="C385" s="1874">
        <v>0</v>
      </c>
      <c r="D385" s="1874">
        <v>0</v>
      </c>
      <c r="E385" s="1874">
        <v>0</v>
      </c>
      <c r="F385" s="1874"/>
      <c r="G385" s="1874"/>
      <c r="H385" s="1874"/>
    </row>
    <row r="386" spans="2:10" ht="15.75" customHeight="1" x14ac:dyDescent="0.2">
      <c r="B386" s="217" t="s">
        <v>243</v>
      </c>
      <c r="C386" s="217" t="s">
        <v>68</v>
      </c>
      <c r="D386" s="65" t="s">
        <v>42</v>
      </c>
      <c r="E386" s="1313" t="s">
        <v>123</v>
      </c>
      <c r="F386" s="64"/>
      <c r="G386" s="64"/>
      <c r="H386" s="64"/>
      <c r="I386" s="61"/>
      <c r="J386" s="61"/>
    </row>
    <row r="387" spans="2:10" ht="15.75" x14ac:dyDescent="0.2">
      <c r="B387" s="1170" t="s">
        <v>143</v>
      </c>
      <c r="C387" s="82">
        <v>0</v>
      </c>
      <c r="D387" s="82">
        <v>0</v>
      </c>
      <c r="E387" s="1444">
        <v>0</v>
      </c>
      <c r="F387" s="64"/>
      <c r="G387" s="64"/>
      <c r="H387" s="64"/>
      <c r="I387" s="61"/>
      <c r="J387" s="61"/>
    </row>
    <row r="388" spans="2:10" ht="15.75" x14ac:dyDescent="0.2">
      <c r="B388" s="1314" t="s">
        <v>493</v>
      </c>
      <c r="C388" s="1315">
        <v>0</v>
      </c>
      <c r="D388" s="1315">
        <v>0</v>
      </c>
      <c r="E388" s="1322">
        <v>0</v>
      </c>
      <c r="F388" s="64"/>
      <c r="G388" s="64"/>
      <c r="H388" s="64"/>
      <c r="I388" s="61"/>
      <c r="J388" s="61"/>
    </row>
    <row r="389" spans="2:10" ht="31.5" x14ac:dyDescent="0.2">
      <c r="B389" s="1314" t="s">
        <v>1143</v>
      </c>
      <c r="C389" s="1315">
        <f>C387</f>
        <v>0</v>
      </c>
      <c r="D389" s="1315">
        <f>D387</f>
        <v>0</v>
      </c>
      <c r="E389" s="1322">
        <f>E387</f>
        <v>0</v>
      </c>
      <c r="F389" s="64"/>
      <c r="G389" s="64"/>
      <c r="H389" s="64"/>
      <c r="I389" s="61"/>
      <c r="J389" s="61"/>
    </row>
    <row r="390" spans="2:10" ht="15.75" x14ac:dyDescent="0.2">
      <c r="B390" s="276"/>
      <c r="C390" s="78"/>
      <c r="D390" s="78"/>
      <c r="E390" s="91"/>
      <c r="F390" s="64"/>
      <c r="G390" s="64"/>
      <c r="H390" s="64"/>
      <c r="I390" s="61"/>
      <c r="J390" s="61"/>
    </row>
    <row r="391" spans="2:10" ht="15.75" x14ac:dyDescent="0.2">
      <c r="B391" s="586"/>
      <c r="C391" s="78"/>
      <c r="D391" s="78"/>
      <c r="E391" s="95"/>
      <c r="G391" s="519"/>
      <c r="H391" s="519"/>
      <c r="I391" s="61"/>
      <c r="J391" s="61"/>
    </row>
    <row r="392" spans="2:10" ht="30.75" customHeight="1" x14ac:dyDescent="0.2">
      <c r="B392" s="1317" t="s">
        <v>1144</v>
      </c>
      <c r="C392" s="1320">
        <f>SUM(C383+C389)</f>
        <v>189</v>
      </c>
      <c r="D392" s="1320">
        <f>D383+D389</f>
        <v>189</v>
      </c>
      <c r="E392" s="1323">
        <f>E389+E383</f>
        <v>5536.7135341620005</v>
      </c>
      <c r="I392" s="61"/>
      <c r="J392" s="61"/>
    </row>
    <row r="393" spans="2:10" ht="15.75" customHeight="1" x14ac:dyDescent="0.2">
      <c r="B393" s="278"/>
      <c r="C393" s="86"/>
      <c r="D393" s="86"/>
      <c r="E393" s="87"/>
    </row>
    <row r="394" spans="2:10" ht="15.75" customHeight="1" x14ac:dyDescent="0.2">
      <c r="B394" s="278"/>
      <c r="C394" s="86"/>
      <c r="D394" s="86"/>
      <c r="E394" s="87"/>
    </row>
    <row r="395" spans="2:10" ht="15.75" customHeight="1" x14ac:dyDescent="0.2">
      <c r="B395" s="217" t="s">
        <v>825</v>
      </c>
      <c r="C395" s="217" t="s">
        <v>68</v>
      </c>
      <c r="D395" s="65" t="s">
        <v>42</v>
      </c>
      <c r="E395" s="65" t="s">
        <v>123</v>
      </c>
    </row>
    <row r="396" spans="2:10" ht="15.75" hidden="1" customHeight="1" x14ac:dyDescent="0.2">
      <c r="B396" s="1106"/>
      <c r="C396" s="82"/>
      <c r="D396" s="1103"/>
      <c r="E396" s="83"/>
    </row>
    <row r="397" spans="2:10" ht="15.75" hidden="1" customHeight="1" x14ac:dyDescent="0.2">
      <c r="B397" s="1106"/>
      <c r="C397" s="82"/>
      <c r="D397" s="1103"/>
      <c r="E397" s="83"/>
    </row>
    <row r="398" spans="2:10" ht="15.75" hidden="1" customHeight="1" x14ac:dyDescent="0.2">
      <c r="B398" s="1106"/>
      <c r="C398" s="82"/>
      <c r="D398" s="1103"/>
      <c r="E398" s="83"/>
    </row>
    <row r="399" spans="2:10" ht="15.75" hidden="1" customHeight="1" x14ac:dyDescent="0.2">
      <c r="B399" s="1105"/>
      <c r="C399" s="82"/>
      <c r="D399" s="1103"/>
      <c r="E399" s="83"/>
    </row>
    <row r="400" spans="2:10" ht="15.75" hidden="1" customHeight="1" x14ac:dyDescent="0.2">
      <c r="B400" s="1216"/>
      <c r="C400" s="82"/>
      <c r="D400" s="1103"/>
      <c r="E400" s="83"/>
    </row>
    <row r="401" spans="2:8" ht="15.75" hidden="1" customHeight="1" x14ac:dyDescent="0.2">
      <c r="B401" s="1105"/>
      <c r="C401" s="82"/>
      <c r="D401" s="1103"/>
      <c r="E401" s="83"/>
    </row>
    <row r="402" spans="2:8" ht="15.75" hidden="1" customHeight="1" x14ac:dyDescent="0.2">
      <c r="B402" s="305"/>
      <c r="C402" s="82"/>
      <c r="D402" s="82"/>
      <c r="E402" s="1107"/>
    </row>
    <row r="403" spans="2:8" ht="15.75" customHeight="1" x14ac:dyDescent="0.2">
      <c r="B403" s="1108"/>
      <c r="C403" s="1102"/>
      <c r="D403" s="1102"/>
      <c r="E403" s="1107"/>
    </row>
    <row r="404" spans="2:8" ht="15.75" customHeight="1" x14ac:dyDescent="0.2">
      <c r="B404" s="236" t="s">
        <v>826</v>
      </c>
      <c r="C404" s="85">
        <f>C402</f>
        <v>0</v>
      </c>
      <c r="D404" s="85">
        <f>D402</f>
        <v>0</v>
      </c>
      <c r="E404" s="282">
        <f>E396+E397+E398+E399+E400+E401+E402</f>
        <v>0</v>
      </c>
    </row>
    <row r="405" spans="2:8" ht="15.75" customHeight="1" x14ac:dyDescent="0.2">
      <c r="B405" s="278"/>
      <c r="C405" s="86"/>
      <c r="D405" s="86"/>
      <c r="E405" s="87"/>
    </row>
    <row r="406" spans="2:8" ht="15.75" customHeight="1" x14ac:dyDescent="0.2">
      <c r="B406" s="952" t="s">
        <v>827</v>
      </c>
      <c r="C406" s="953">
        <v>0</v>
      </c>
      <c r="D406" s="953">
        <v>0</v>
      </c>
      <c r="E406" s="954">
        <v>0</v>
      </c>
    </row>
    <row r="407" spans="2:8" ht="15.75" customHeight="1" x14ac:dyDescent="0.2">
      <c r="B407" s="278"/>
      <c r="C407" s="86"/>
      <c r="D407" s="86"/>
      <c r="E407" s="87"/>
    </row>
    <row r="408" spans="2:8" ht="15.75" customHeight="1" x14ac:dyDescent="0.2">
      <c r="B408" s="1874" t="s">
        <v>828</v>
      </c>
      <c r="C408" s="1874"/>
      <c r="D408" s="1874"/>
      <c r="E408" s="1874"/>
      <c r="F408" s="1874"/>
      <c r="G408" s="1874"/>
      <c r="H408" s="1874"/>
    </row>
    <row r="409" spans="2:8" ht="15.75" customHeight="1" x14ac:dyDescent="0.2">
      <c r="B409" s="278"/>
      <c r="C409" s="86"/>
      <c r="D409" s="86"/>
      <c r="E409" s="87"/>
    </row>
    <row r="410" spans="2:8" ht="15.75" customHeight="1" x14ac:dyDescent="0.2">
      <c r="B410" s="217" t="s">
        <v>243</v>
      </c>
      <c r="C410" s="217" t="s">
        <v>68</v>
      </c>
      <c r="D410" s="65" t="s">
        <v>42</v>
      </c>
      <c r="E410" s="65" t="s">
        <v>123</v>
      </c>
    </row>
    <row r="411" spans="2:8" ht="15.75" customHeight="1" x14ac:dyDescent="0.2">
      <c r="B411" s="952" t="s">
        <v>143</v>
      </c>
      <c r="C411" s="82">
        <v>0</v>
      </c>
      <c r="D411" s="82">
        <v>0</v>
      </c>
      <c r="E411" s="482">
        <v>0</v>
      </c>
    </row>
    <row r="412" spans="2:8" ht="15.75" customHeight="1" x14ac:dyDescent="0.2">
      <c r="B412" s="952" t="s">
        <v>493</v>
      </c>
      <c r="C412" s="953"/>
      <c r="D412" s="953"/>
      <c r="E412" s="956"/>
    </row>
    <row r="413" spans="2:8" ht="15.75" customHeight="1" x14ac:dyDescent="0.2">
      <c r="B413" s="952" t="s">
        <v>829</v>
      </c>
      <c r="C413" s="953">
        <v>0</v>
      </c>
      <c r="D413" s="953">
        <v>0</v>
      </c>
      <c r="E413" s="954">
        <v>0</v>
      </c>
    </row>
    <row r="414" spans="2:8" ht="15.75" customHeight="1" x14ac:dyDescent="0.2">
      <c r="B414" s="278"/>
      <c r="C414" s="86"/>
      <c r="D414" s="86"/>
      <c r="E414" s="87"/>
    </row>
    <row r="415" spans="2:8" ht="15.75" customHeight="1" x14ac:dyDescent="0.2">
      <c r="B415" s="278"/>
      <c r="C415" s="86"/>
      <c r="D415" s="86"/>
      <c r="E415" s="87"/>
    </row>
    <row r="416" spans="2:8" ht="32.450000000000003" customHeight="1" x14ac:dyDescent="0.2">
      <c r="B416" s="217" t="s">
        <v>830</v>
      </c>
      <c r="C416" s="217" t="s">
        <v>68</v>
      </c>
      <c r="D416" s="65" t="s">
        <v>42</v>
      </c>
      <c r="E416" s="65" t="s">
        <v>123</v>
      </c>
    </row>
    <row r="417" spans="1:16372" ht="15.75" customHeight="1" x14ac:dyDescent="0.2">
      <c r="B417" s="305" t="s">
        <v>143</v>
      </c>
      <c r="C417" s="82">
        <v>0</v>
      </c>
      <c r="D417" s="82">
        <v>0</v>
      </c>
      <c r="E417" s="482">
        <v>0</v>
      </c>
    </row>
    <row r="418" spans="1:16372" ht="15.75" customHeight="1" x14ac:dyDescent="0.2">
      <c r="B418" s="955" t="s">
        <v>832</v>
      </c>
      <c r="C418" s="953"/>
      <c r="D418" s="953"/>
      <c r="E418" s="956"/>
    </row>
    <row r="419" spans="1:16372" ht="15.75" customHeight="1" x14ac:dyDescent="0.2"/>
    <row r="420" spans="1:16372" ht="15.75" customHeight="1" x14ac:dyDescent="0.2"/>
    <row r="421" spans="1:16372" ht="45.6" customHeight="1" x14ac:dyDescent="0.2">
      <c r="B421" s="952" t="s">
        <v>831</v>
      </c>
      <c r="C421" s="953">
        <v>0</v>
      </c>
      <c r="D421" s="953">
        <v>0</v>
      </c>
      <c r="E421" s="954">
        <f>E418</f>
        <v>0</v>
      </c>
    </row>
    <row r="422" spans="1:16372" ht="19.5" customHeight="1" x14ac:dyDescent="0.2">
      <c r="F422" s="60"/>
      <c r="G422" s="97"/>
    </row>
    <row r="423" spans="1:16372" ht="19.5" customHeight="1" x14ac:dyDescent="0.2">
      <c r="A423" s="1348"/>
      <c r="B423" s="1874" t="s">
        <v>926</v>
      </c>
      <c r="C423" s="1874"/>
      <c r="D423" s="1874"/>
      <c r="E423" s="1874"/>
      <c r="F423" s="1874"/>
      <c r="G423" s="1874"/>
      <c r="H423" s="1874"/>
      <c r="I423" s="1349"/>
      <c r="J423" s="1349"/>
      <c r="K423" s="1348"/>
      <c r="L423" s="1348"/>
      <c r="M423" s="1348"/>
      <c r="N423" s="1348"/>
      <c r="O423" s="1348"/>
      <c r="P423" s="1348"/>
      <c r="Q423" s="1348"/>
      <c r="R423" s="1348"/>
      <c r="S423" s="1348"/>
      <c r="T423" s="1348"/>
      <c r="U423" s="1348"/>
      <c r="V423" s="1348"/>
      <c r="W423" s="1348"/>
      <c r="X423" s="1348"/>
      <c r="Y423" s="1348"/>
      <c r="Z423" s="1348"/>
      <c r="AA423" s="1348"/>
      <c r="AB423" s="1348"/>
      <c r="AC423" s="1348"/>
      <c r="AD423" s="1348"/>
      <c r="AE423" s="1348"/>
      <c r="AF423" s="1348"/>
      <c r="AG423" s="1348"/>
      <c r="AH423" s="1348"/>
      <c r="AI423" s="1348"/>
      <c r="AJ423" s="1348"/>
      <c r="AK423" s="1348"/>
      <c r="AL423" s="1348"/>
      <c r="AM423" s="1348"/>
      <c r="AN423" s="1348"/>
      <c r="AO423" s="1348"/>
      <c r="AP423" s="1348"/>
      <c r="AQ423" s="1348"/>
      <c r="AR423" s="1348"/>
      <c r="AS423" s="1348"/>
      <c r="AT423" s="1348"/>
      <c r="AU423" s="1348"/>
      <c r="AV423" s="1348"/>
      <c r="AW423" s="1348"/>
      <c r="AX423" s="1348"/>
      <c r="AY423" s="1348"/>
      <c r="AZ423" s="1348"/>
      <c r="BA423" s="1348"/>
      <c r="BB423" s="1348"/>
      <c r="BC423" s="1348"/>
      <c r="BD423" s="1348"/>
      <c r="BE423" s="1348"/>
      <c r="BF423" s="1348"/>
      <c r="BG423" s="1348"/>
      <c r="BH423" s="1348"/>
      <c r="BI423" s="1348"/>
      <c r="BJ423" s="1348"/>
      <c r="BK423" s="1348"/>
      <c r="BL423" s="1348"/>
      <c r="BM423" s="1348"/>
      <c r="BN423" s="1348"/>
      <c r="BO423" s="1348"/>
      <c r="BP423" s="1348"/>
      <c r="BQ423" s="1348"/>
      <c r="BR423" s="1348"/>
      <c r="BS423" s="1348"/>
      <c r="BT423" s="1348"/>
      <c r="BU423" s="1348"/>
      <c r="BV423" s="1348"/>
      <c r="BW423" s="1348"/>
      <c r="BX423" s="1348"/>
      <c r="BY423" s="1348"/>
      <c r="BZ423" s="1348"/>
      <c r="CA423" s="1348"/>
      <c r="CB423" s="1348"/>
      <c r="CC423" s="1348"/>
      <c r="CD423" s="1348"/>
      <c r="CE423" s="1348"/>
      <c r="CF423" s="1348"/>
      <c r="CG423" s="1348"/>
      <c r="CH423" s="1348"/>
      <c r="CI423" s="1348"/>
      <c r="CJ423" s="1348"/>
      <c r="CK423" s="1348"/>
      <c r="CL423" s="1348"/>
      <c r="CM423" s="1348"/>
      <c r="CN423" s="1348"/>
      <c r="CO423" s="1348"/>
      <c r="CP423" s="1348"/>
      <c r="CQ423" s="1348"/>
      <c r="CR423" s="1348"/>
      <c r="CS423" s="1348"/>
      <c r="CT423" s="1348"/>
      <c r="CU423" s="1348"/>
      <c r="CV423" s="1348"/>
      <c r="CW423" s="1348"/>
      <c r="CX423" s="1348"/>
      <c r="CY423" s="1348"/>
      <c r="CZ423" s="1348"/>
      <c r="DA423" s="1348"/>
      <c r="DB423" s="1348"/>
      <c r="DC423" s="1348"/>
      <c r="DD423" s="1348"/>
      <c r="DE423" s="1348"/>
      <c r="DF423" s="1348"/>
      <c r="DG423" s="1348"/>
      <c r="DH423" s="1348"/>
      <c r="DI423" s="1348"/>
      <c r="DJ423" s="1348"/>
      <c r="DK423" s="1348"/>
      <c r="DL423" s="1348"/>
      <c r="DM423" s="1348"/>
      <c r="DN423" s="1348"/>
      <c r="DO423" s="1348"/>
      <c r="DP423" s="1348"/>
      <c r="DQ423" s="1348"/>
      <c r="DR423" s="1348"/>
      <c r="DS423" s="1348"/>
      <c r="DT423" s="1348"/>
      <c r="DU423" s="1348"/>
      <c r="DV423" s="1348"/>
      <c r="DW423" s="1348"/>
      <c r="DX423" s="1348"/>
      <c r="DY423" s="1348"/>
      <c r="DZ423" s="1348"/>
      <c r="EA423" s="1348"/>
      <c r="EB423" s="1348"/>
      <c r="EC423" s="1348"/>
      <c r="ED423" s="1348"/>
      <c r="EE423" s="1348"/>
      <c r="EF423" s="1348"/>
      <c r="EG423" s="1348"/>
      <c r="EH423" s="1348"/>
      <c r="EI423" s="1348"/>
      <c r="EJ423" s="1348"/>
      <c r="EK423" s="1348"/>
      <c r="EL423" s="1348"/>
      <c r="EM423" s="1348"/>
      <c r="EN423" s="1348"/>
      <c r="EO423" s="1348"/>
      <c r="EP423" s="1348"/>
      <c r="EQ423" s="1348"/>
      <c r="ER423" s="1348"/>
      <c r="ES423" s="1348"/>
      <c r="ET423" s="1348"/>
      <c r="EU423" s="1348"/>
      <c r="EV423" s="1348"/>
      <c r="EW423" s="1348"/>
      <c r="EX423" s="1348"/>
      <c r="EY423" s="1348"/>
      <c r="EZ423" s="1348"/>
      <c r="FA423" s="1348"/>
      <c r="FB423" s="1348"/>
      <c r="FC423" s="1348"/>
      <c r="FD423" s="1348"/>
      <c r="FE423" s="1348"/>
      <c r="FF423" s="1348"/>
      <c r="FG423" s="1348"/>
      <c r="FH423" s="1348"/>
      <c r="FI423" s="1348"/>
      <c r="FJ423" s="1348"/>
      <c r="FK423" s="1348"/>
      <c r="FL423" s="1348"/>
      <c r="FM423" s="1348"/>
      <c r="FN423" s="1348"/>
      <c r="FO423" s="1348"/>
      <c r="FP423" s="1348"/>
      <c r="FQ423" s="1348"/>
      <c r="FR423" s="1348"/>
      <c r="FS423" s="1348"/>
      <c r="FT423" s="1348"/>
      <c r="FU423" s="1348"/>
      <c r="FV423" s="1348"/>
      <c r="FW423" s="1348"/>
      <c r="FX423" s="1348"/>
      <c r="FY423" s="1348"/>
      <c r="FZ423" s="1348"/>
      <c r="GA423" s="1348"/>
      <c r="GB423" s="1348"/>
      <c r="GC423" s="1348"/>
      <c r="GD423" s="1348"/>
      <c r="GE423" s="1348"/>
      <c r="GF423" s="1348"/>
      <c r="GG423" s="1348"/>
      <c r="GH423" s="1348"/>
      <c r="GI423" s="1348"/>
      <c r="GJ423" s="1348"/>
      <c r="GK423" s="1348"/>
      <c r="GL423" s="1348"/>
      <c r="GM423" s="1348"/>
      <c r="GN423" s="1348"/>
      <c r="GO423" s="1348"/>
      <c r="GP423" s="1348"/>
      <c r="GQ423" s="1348"/>
      <c r="GR423" s="1348"/>
      <c r="GS423" s="1348"/>
      <c r="GT423" s="1348"/>
      <c r="GU423" s="1348"/>
      <c r="GV423" s="1348"/>
      <c r="GW423" s="1348"/>
      <c r="GX423" s="1348"/>
      <c r="GY423" s="1348"/>
      <c r="GZ423" s="1348"/>
      <c r="HA423" s="1348"/>
      <c r="HB423" s="1348"/>
      <c r="HC423" s="1348"/>
      <c r="HD423" s="1348"/>
      <c r="HE423" s="1348"/>
      <c r="HF423" s="1348"/>
      <c r="HG423" s="1348"/>
      <c r="HH423" s="1348"/>
      <c r="HI423" s="1348"/>
      <c r="HJ423" s="1348"/>
      <c r="HK423" s="1348"/>
      <c r="HL423" s="1348"/>
      <c r="HM423" s="1348"/>
      <c r="HN423" s="1348"/>
      <c r="HO423" s="1348"/>
      <c r="HP423" s="1348"/>
      <c r="HQ423" s="1348"/>
      <c r="HR423" s="1348"/>
      <c r="HS423" s="1348"/>
      <c r="HT423" s="1348"/>
      <c r="HU423" s="1348"/>
      <c r="HV423" s="1348"/>
      <c r="HW423" s="1348"/>
      <c r="HX423" s="1348"/>
      <c r="HY423" s="1348"/>
      <c r="HZ423" s="1348"/>
      <c r="IA423" s="1348"/>
      <c r="IB423" s="1348"/>
      <c r="IC423" s="1348"/>
      <c r="ID423" s="1348"/>
      <c r="IE423" s="1348"/>
      <c r="IF423" s="1348"/>
      <c r="IG423" s="1348"/>
      <c r="IH423" s="1348"/>
      <c r="II423" s="1348"/>
      <c r="IJ423" s="1348"/>
      <c r="IK423" s="1348"/>
      <c r="IL423" s="1348"/>
      <c r="IM423" s="1348"/>
      <c r="IN423" s="1348"/>
      <c r="IO423" s="1348"/>
      <c r="IP423" s="1348"/>
      <c r="IQ423" s="1348"/>
      <c r="IR423" s="1348"/>
      <c r="IS423" s="1348"/>
      <c r="IT423" s="1348"/>
      <c r="IU423" s="1348"/>
      <c r="IV423" s="1348"/>
      <c r="IW423" s="1348"/>
      <c r="IX423" s="1348"/>
      <c r="IY423" s="1348"/>
      <c r="IZ423" s="1348"/>
      <c r="JA423" s="1348"/>
      <c r="JB423" s="1348"/>
      <c r="JC423" s="1348"/>
      <c r="JD423" s="1348"/>
      <c r="JE423" s="1348"/>
      <c r="JF423" s="1348"/>
      <c r="JG423" s="1348"/>
      <c r="JH423" s="1348"/>
      <c r="JI423" s="1348"/>
      <c r="JJ423" s="1348"/>
      <c r="JK423" s="1348"/>
      <c r="JL423" s="1348"/>
      <c r="JM423" s="1348"/>
      <c r="JN423" s="1348"/>
      <c r="JO423" s="1348"/>
      <c r="JP423" s="1348"/>
      <c r="JQ423" s="1348"/>
      <c r="JR423" s="1348"/>
      <c r="JS423" s="1348"/>
      <c r="JT423" s="1348"/>
      <c r="JU423" s="1348"/>
      <c r="JV423" s="1348"/>
      <c r="JW423" s="1348"/>
      <c r="JX423" s="1348"/>
      <c r="JY423" s="1348"/>
      <c r="JZ423" s="1348"/>
      <c r="KA423" s="1348"/>
      <c r="KB423" s="1348"/>
      <c r="KC423" s="1348"/>
      <c r="KD423" s="1348"/>
      <c r="KE423" s="1348"/>
      <c r="KF423" s="1348"/>
      <c r="KG423" s="1348"/>
      <c r="KH423" s="1348"/>
      <c r="KI423" s="1348"/>
      <c r="KJ423" s="1348"/>
      <c r="KK423" s="1348"/>
      <c r="KL423" s="1348"/>
      <c r="KM423" s="1348"/>
      <c r="KN423" s="1348"/>
      <c r="KO423" s="1348"/>
      <c r="KP423" s="1348"/>
      <c r="KQ423" s="1348"/>
      <c r="KR423" s="1348"/>
      <c r="KS423" s="1348"/>
      <c r="KT423" s="1348"/>
      <c r="KU423" s="1348"/>
      <c r="KV423" s="1348"/>
      <c r="KW423" s="1348"/>
      <c r="KX423" s="1348"/>
      <c r="KY423" s="1348"/>
      <c r="KZ423" s="1348"/>
      <c r="LA423" s="1348"/>
      <c r="LB423" s="1348"/>
      <c r="LC423" s="1348"/>
      <c r="LD423" s="1348"/>
      <c r="LE423" s="1348"/>
      <c r="LF423" s="1348"/>
      <c r="LG423" s="1348"/>
      <c r="LH423" s="1348"/>
      <c r="LI423" s="1348"/>
      <c r="LJ423" s="1348"/>
      <c r="LK423" s="1348"/>
      <c r="LL423" s="1348"/>
      <c r="LM423" s="1348"/>
      <c r="LN423" s="1348"/>
      <c r="LO423" s="1348"/>
      <c r="LP423" s="1348"/>
      <c r="LQ423" s="1348"/>
      <c r="LR423" s="1348"/>
      <c r="LS423" s="1348"/>
      <c r="LT423" s="1348"/>
      <c r="LU423" s="1348"/>
      <c r="LV423" s="1348"/>
      <c r="LW423" s="1348"/>
      <c r="LX423" s="1348"/>
      <c r="LY423" s="1348"/>
      <c r="LZ423" s="1348"/>
      <c r="MA423" s="1348"/>
      <c r="MB423" s="1348"/>
      <c r="MC423" s="1348"/>
      <c r="MD423" s="1348"/>
      <c r="ME423" s="1348"/>
      <c r="MF423" s="1348"/>
      <c r="MG423" s="1348"/>
      <c r="MH423" s="1348"/>
      <c r="MI423" s="1348"/>
      <c r="MJ423" s="1348"/>
      <c r="MK423" s="1348"/>
      <c r="ML423" s="1348"/>
      <c r="MM423" s="1348"/>
      <c r="MN423" s="1348"/>
      <c r="MO423" s="1348"/>
      <c r="MP423" s="1348"/>
      <c r="MQ423" s="1348"/>
      <c r="MR423" s="1348"/>
      <c r="MS423" s="1348"/>
      <c r="MT423" s="1348"/>
      <c r="MU423" s="1348"/>
      <c r="MV423" s="1348"/>
      <c r="MW423" s="1348"/>
      <c r="MX423" s="1348"/>
      <c r="MY423" s="1348"/>
      <c r="MZ423" s="1348"/>
      <c r="NA423" s="1348"/>
      <c r="NB423" s="1348"/>
      <c r="NC423" s="1348"/>
      <c r="ND423" s="1348"/>
      <c r="NE423" s="1348"/>
      <c r="NF423" s="1348"/>
      <c r="NG423" s="1348"/>
      <c r="NH423" s="1348"/>
      <c r="NI423" s="1348"/>
      <c r="NJ423" s="1348"/>
      <c r="NK423" s="1348"/>
      <c r="NL423" s="1348"/>
      <c r="NM423" s="1348"/>
      <c r="NN423" s="1348"/>
      <c r="NO423" s="1348"/>
      <c r="NP423" s="1348"/>
      <c r="NQ423" s="1348"/>
      <c r="NR423" s="1348"/>
      <c r="NS423" s="1348"/>
      <c r="NT423" s="1348"/>
      <c r="NU423" s="1348"/>
      <c r="NV423" s="1348"/>
      <c r="NW423" s="1348"/>
      <c r="NX423" s="1348"/>
      <c r="NY423" s="1348"/>
      <c r="NZ423" s="1348"/>
      <c r="OA423" s="1348"/>
      <c r="OB423" s="1348"/>
      <c r="OC423" s="1348"/>
      <c r="OD423" s="1348"/>
      <c r="OE423" s="1348"/>
      <c r="OF423" s="1348"/>
      <c r="OG423" s="1348"/>
      <c r="OH423" s="1348"/>
      <c r="OI423" s="1348"/>
      <c r="OJ423" s="1348"/>
      <c r="OK423" s="1348"/>
      <c r="OL423" s="1348"/>
      <c r="OM423" s="1348"/>
      <c r="ON423" s="1348"/>
      <c r="OO423" s="1348"/>
      <c r="OP423" s="1348"/>
      <c r="OQ423" s="1348"/>
      <c r="OR423" s="1348"/>
      <c r="OS423" s="1348"/>
      <c r="OT423" s="1348"/>
      <c r="OU423" s="1348"/>
      <c r="OV423" s="1348"/>
      <c r="OW423" s="1348"/>
      <c r="OX423" s="1348"/>
      <c r="OY423" s="1348"/>
      <c r="OZ423" s="1348"/>
      <c r="PA423" s="1348"/>
      <c r="PB423" s="1348"/>
      <c r="PC423" s="1348"/>
      <c r="PD423" s="1348"/>
      <c r="PE423" s="1348"/>
      <c r="PF423" s="1348"/>
      <c r="PG423" s="1348"/>
      <c r="PH423" s="1348"/>
      <c r="PI423" s="1348"/>
      <c r="PJ423" s="1348"/>
      <c r="PK423" s="1348"/>
      <c r="PL423" s="1348"/>
      <c r="PM423" s="1348"/>
      <c r="PN423" s="1348"/>
      <c r="PO423" s="1348"/>
      <c r="PP423" s="1348"/>
      <c r="PQ423" s="1348"/>
      <c r="PR423" s="1348"/>
      <c r="PS423" s="1348"/>
      <c r="PT423" s="1348"/>
      <c r="PU423" s="1348"/>
      <c r="PV423" s="1348"/>
      <c r="PW423" s="1348"/>
      <c r="PX423" s="1348"/>
      <c r="PY423" s="1348"/>
      <c r="PZ423" s="1348"/>
      <c r="QA423" s="1348"/>
      <c r="QB423" s="1348"/>
      <c r="QC423" s="1348"/>
      <c r="QD423" s="1348"/>
      <c r="QE423" s="1348"/>
      <c r="QF423" s="1348"/>
      <c r="QG423" s="1348"/>
      <c r="QH423" s="1348"/>
      <c r="QI423" s="1348"/>
      <c r="QJ423" s="1348"/>
      <c r="QK423" s="1348"/>
      <c r="QL423" s="1348"/>
      <c r="QM423" s="1348"/>
      <c r="QN423" s="1348"/>
      <c r="QO423" s="1348"/>
      <c r="QP423" s="1348"/>
      <c r="QQ423" s="1348"/>
      <c r="QR423" s="1348"/>
      <c r="QS423" s="1348"/>
      <c r="QT423" s="1348"/>
      <c r="QU423" s="1348"/>
      <c r="QV423" s="1348"/>
      <c r="QW423" s="1348"/>
      <c r="QX423" s="1348"/>
      <c r="QY423" s="1348"/>
      <c r="QZ423" s="1348"/>
      <c r="RA423" s="1348"/>
      <c r="RB423" s="1348"/>
      <c r="RC423" s="1348"/>
      <c r="RD423" s="1348"/>
      <c r="RE423" s="1348"/>
      <c r="RF423" s="1348"/>
      <c r="RG423" s="1348"/>
      <c r="RH423" s="1348"/>
      <c r="RI423" s="1348"/>
      <c r="RJ423" s="1348"/>
      <c r="RK423" s="1348"/>
      <c r="RL423" s="1348"/>
      <c r="RM423" s="1348"/>
      <c r="RN423" s="1348"/>
      <c r="RO423" s="1348"/>
      <c r="RP423" s="1348"/>
      <c r="RQ423" s="1348"/>
      <c r="RR423" s="1348"/>
      <c r="RS423" s="1348"/>
      <c r="RT423" s="1348"/>
      <c r="RU423" s="1348"/>
      <c r="RV423" s="1348"/>
      <c r="RW423" s="1348"/>
      <c r="RX423" s="1348"/>
      <c r="RY423" s="1348"/>
      <c r="RZ423" s="1348"/>
      <c r="SA423" s="1348"/>
      <c r="SB423" s="1348"/>
      <c r="SC423" s="1348"/>
      <c r="SD423" s="1348"/>
      <c r="SE423" s="1348"/>
      <c r="SF423" s="1348"/>
      <c r="SG423" s="1348"/>
      <c r="SH423" s="1348"/>
      <c r="SI423" s="1348"/>
      <c r="SJ423" s="1348"/>
      <c r="SK423" s="1348"/>
      <c r="SL423" s="1348"/>
      <c r="SM423" s="1348"/>
      <c r="SN423" s="1348"/>
      <c r="SO423" s="1348"/>
      <c r="SP423" s="1348"/>
      <c r="SQ423" s="1348"/>
      <c r="SR423" s="1348"/>
      <c r="SS423" s="1348"/>
      <c r="ST423" s="1348"/>
      <c r="SU423" s="1348"/>
      <c r="SV423" s="1348"/>
      <c r="SW423" s="1348"/>
      <c r="SX423" s="1348"/>
      <c r="SY423" s="1348"/>
      <c r="SZ423" s="1348"/>
      <c r="TA423" s="1348"/>
      <c r="TB423" s="1348"/>
      <c r="TC423" s="1348"/>
      <c r="TD423" s="1348"/>
      <c r="TE423" s="1348"/>
      <c r="TF423" s="1348"/>
      <c r="TG423" s="1348"/>
      <c r="TH423" s="1348"/>
      <c r="TI423" s="1348"/>
      <c r="TJ423" s="1348"/>
      <c r="TK423" s="1348"/>
      <c r="TL423" s="1348"/>
      <c r="TM423" s="1348"/>
      <c r="TN423" s="1348"/>
      <c r="TO423" s="1348"/>
      <c r="TP423" s="1348"/>
      <c r="TQ423" s="1348"/>
      <c r="TR423" s="1348"/>
      <c r="TS423" s="1348"/>
      <c r="TT423" s="1348"/>
      <c r="TU423" s="1348"/>
      <c r="TV423" s="1348"/>
      <c r="TW423" s="1348"/>
      <c r="TX423" s="1348"/>
      <c r="TY423" s="1348"/>
      <c r="TZ423" s="1348"/>
      <c r="UA423" s="1348"/>
      <c r="UB423" s="1348"/>
      <c r="UC423" s="1348"/>
      <c r="UD423" s="1348"/>
      <c r="UE423" s="1348"/>
      <c r="UF423" s="1348"/>
      <c r="UG423" s="1348"/>
      <c r="UH423" s="1348"/>
      <c r="UI423" s="1348"/>
      <c r="UJ423" s="1348"/>
      <c r="UK423" s="1348"/>
      <c r="UL423" s="1348"/>
      <c r="UM423" s="1348"/>
      <c r="UN423" s="1348"/>
      <c r="UO423" s="1348"/>
      <c r="UP423" s="1348"/>
      <c r="UQ423" s="1348"/>
      <c r="UR423" s="1348"/>
      <c r="US423" s="1348"/>
      <c r="UT423" s="1348"/>
      <c r="UU423" s="1348"/>
      <c r="UV423" s="1348"/>
      <c r="UW423" s="1348"/>
      <c r="UX423" s="1348"/>
      <c r="UY423" s="1348"/>
      <c r="UZ423" s="1348"/>
      <c r="VA423" s="1348"/>
      <c r="VB423" s="1348"/>
      <c r="VC423" s="1348"/>
      <c r="VD423" s="1348"/>
      <c r="VE423" s="1348"/>
      <c r="VF423" s="1348"/>
      <c r="VG423" s="1348"/>
      <c r="VH423" s="1348"/>
      <c r="VI423" s="1348"/>
      <c r="VJ423" s="1348"/>
      <c r="VK423" s="1348"/>
      <c r="VL423" s="1348"/>
      <c r="VM423" s="1348"/>
      <c r="VN423" s="1348"/>
      <c r="VO423" s="1348"/>
      <c r="VP423" s="1348"/>
      <c r="VQ423" s="1348"/>
      <c r="VR423" s="1348"/>
      <c r="VS423" s="1348"/>
      <c r="VT423" s="1348"/>
      <c r="VU423" s="1348"/>
      <c r="VV423" s="1348"/>
      <c r="VW423" s="1348"/>
      <c r="VX423" s="1348"/>
      <c r="VY423" s="1348"/>
      <c r="VZ423" s="1348"/>
      <c r="WA423" s="1348"/>
      <c r="WB423" s="1348"/>
      <c r="WC423" s="1348"/>
      <c r="WD423" s="1348"/>
      <c r="WE423" s="1348"/>
      <c r="WF423" s="1348"/>
      <c r="WG423" s="1348"/>
      <c r="WH423" s="1348"/>
      <c r="WI423" s="1348"/>
      <c r="WJ423" s="1348"/>
      <c r="WK423" s="1348"/>
      <c r="WL423" s="1348"/>
      <c r="WM423" s="1348"/>
      <c r="WN423" s="1348"/>
      <c r="WO423" s="1348"/>
      <c r="WP423" s="1348"/>
      <c r="WQ423" s="1348"/>
      <c r="WR423" s="1348"/>
      <c r="WS423" s="1348"/>
      <c r="WT423" s="1348"/>
      <c r="WU423" s="1348"/>
      <c r="WV423" s="1348"/>
      <c r="WW423" s="1348"/>
      <c r="WX423" s="1348"/>
      <c r="WY423" s="1348"/>
      <c r="WZ423" s="1348"/>
      <c r="XA423" s="1348"/>
      <c r="XB423" s="1348"/>
      <c r="XC423" s="1348"/>
      <c r="XD423" s="1348"/>
      <c r="XE423" s="1348"/>
      <c r="XF423" s="1348"/>
      <c r="XG423" s="1348"/>
      <c r="XH423" s="1348"/>
      <c r="XI423" s="1348"/>
      <c r="XJ423" s="1348"/>
      <c r="XK423" s="1348"/>
      <c r="XL423" s="1348"/>
      <c r="XM423" s="1348"/>
      <c r="XN423" s="1348"/>
      <c r="XO423" s="1348"/>
      <c r="XP423" s="1348"/>
      <c r="XQ423" s="1348"/>
      <c r="XR423" s="1348"/>
      <c r="XS423" s="1348"/>
      <c r="XT423" s="1348"/>
      <c r="XU423" s="1348"/>
      <c r="XV423" s="1348"/>
      <c r="XW423" s="1348"/>
      <c r="XX423" s="1348"/>
      <c r="XY423" s="1348"/>
      <c r="XZ423" s="1348"/>
      <c r="YA423" s="1348"/>
      <c r="YB423" s="1348"/>
      <c r="YC423" s="1348"/>
      <c r="YD423" s="1348"/>
      <c r="YE423" s="1348"/>
      <c r="YF423" s="1348"/>
      <c r="YG423" s="1348"/>
      <c r="YH423" s="1348"/>
      <c r="YI423" s="1348"/>
      <c r="YJ423" s="1348"/>
      <c r="YK423" s="1348"/>
      <c r="YL423" s="1348"/>
      <c r="YM423" s="1348"/>
      <c r="YN423" s="1348"/>
      <c r="YO423" s="1348"/>
      <c r="YP423" s="1348"/>
      <c r="YQ423" s="1348"/>
      <c r="YR423" s="1348"/>
      <c r="YS423" s="1348"/>
      <c r="YT423" s="1348"/>
      <c r="YU423" s="1348"/>
      <c r="YV423" s="1348"/>
      <c r="YW423" s="1348"/>
      <c r="YX423" s="1348"/>
      <c r="YY423" s="1348"/>
      <c r="YZ423" s="1348"/>
      <c r="ZA423" s="1348"/>
      <c r="ZB423" s="1348"/>
      <c r="ZC423" s="1348"/>
      <c r="ZD423" s="1348"/>
      <c r="ZE423" s="1348"/>
      <c r="ZF423" s="1348"/>
      <c r="ZG423" s="1348"/>
      <c r="ZH423" s="1348"/>
      <c r="ZI423" s="1348"/>
      <c r="ZJ423" s="1348"/>
      <c r="ZK423" s="1348"/>
      <c r="ZL423" s="1348"/>
      <c r="ZM423" s="1348"/>
      <c r="ZN423" s="1348"/>
      <c r="ZO423" s="1348"/>
      <c r="ZP423" s="1348"/>
      <c r="ZQ423" s="1348"/>
      <c r="ZR423" s="1348"/>
      <c r="ZS423" s="1348"/>
      <c r="ZT423" s="1348"/>
      <c r="ZU423" s="1348"/>
      <c r="ZV423" s="1348"/>
      <c r="ZW423" s="1348"/>
      <c r="ZX423" s="1348"/>
      <c r="ZY423" s="1348"/>
      <c r="ZZ423" s="1348"/>
      <c r="AAA423" s="1348"/>
      <c r="AAB423" s="1348"/>
      <c r="AAC423" s="1348"/>
      <c r="AAD423" s="1348"/>
      <c r="AAE423" s="1348"/>
      <c r="AAF423" s="1348"/>
      <c r="AAG423" s="1348"/>
      <c r="AAH423" s="1348"/>
      <c r="AAI423" s="1348"/>
      <c r="AAJ423" s="1348"/>
      <c r="AAK423" s="1348"/>
      <c r="AAL423" s="1348"/>
      <c r="AAM423" s="1348"/>
      <c r="AAN423" s="1348"/>
      <c r="AAO423" s="1348"/>
      <c r="AAP423" s="1348"/>
      <c r="AAQ423" s="1348"/>
      <c r="AAR423" s="1348"/>
      <c r="AAS423" s="1348"/>
      <c r="AAT423" s="1348"/>
      <c r="AAU423" s="1348"/>
      <c r="AAV423" s="1348"/>
      <c r="AAW423" s="1348"/>
      <c r="AAX423" s="1348"/>
      <c r="AAY423" s="1348"/>
      <c r="AAZ423" s="1348"/>
      <c r="ABA423" s="1348"/>
      <c r="ABB423" s="1348"/>
      <c r="ABC423" s="1348"/>
      <c r="ABD423" s="1348"/>
      <c r="ABE423" s="1348"/>
      <c r="ABF423" s="1348"/>
      <c r="ABG423" s="1348"/>
      <c r="ABH423" s="1348"/>
      <c r="ABI423" s="1348"/>
      <c r="ABJ423" s="1348"/>
      <c r="ABK423" s="1348"/>
      <c r="ABL423" s="1348"/>
      <c r="ABM423" s="1348"/>
      <c r="ABN423" s="1348"/>
      <c r="ABO423" s="1348"/>
      <c r="ABP423" s="1348"/>
      <c r="ABQ423" s="1348"/>
      <c r="ABR423" s="1348"/>
      <c r="ABS423" s="1348"/>
      <c r="ABT423" s="1348"/>
      <c r="ABU423" s="1348"/>
      <c r="ABV423" s="1348"/>
      <c r="ABW423" s="1348"/>
      <c r="ABX423" s="1348"/>
      <c r="ABY423" s="1348"/>
      <c r="ABZ423" s="1348"/>
      <c r="ACA423" s="1348"/>
      <c r="ACB423" s="1348"/>
      <c r="ACC423" s="1348"/>
      <c r="ACD423" s="1348"/>
      <c r="ACE423" s="1348"/>
      <c r="ACF423" s="1348"/>
      <c r="ACG423" s="1348"/>
      <c r="ACH423" s="1348"/>
      <c r="ACI423" s="1348"/>
      <c r="ACJ423" s="1348"/>
      <c r="ACK423" s="1348"/>
      <c r="ACL423" s="1348"/>
      <c r="ACM423" s="1348"/>
      <c r="ACN423" s="1348"/>
      <c r="ACO423" s="1348"/>
      <c r="ACP423" s="1348"/>
      <c r="ACQ423" s="1348"/>
      <c r="ACR423" s="1348"/>
      <c r="ACS423" s="1348"/>
      <c r="ACT423" s="1348"/>
      <c r="ACU423" s="1348"/>
      <c r="ACV423" s="1348"/>
      <c r="ACW423" s="1348"/>
      <c r="ACX423" s="1348"/>
      <c r="ACY423" s="1348"/>
      <c r="ACZ423" s="1348"/>
      <c r="ADA423" s="1348"/>
      <c r="ADB423" s="1348"/>
      <c r="ADC423" s="1348"/>
      <c r="ADD423" s="1348"/>
      <c r="ADE423" s="1348"/>
      <c r="ADF423" s="1348"/>
      <c r="ADG423" s="1348"/>
      <c r="ADH423" s="1348"/>
      <c r="ADI423" s="1348"/>
      <c r="ADJ423" s="1348"/>
      <c r="ADK423" s="1348"/>
      <c r="ADL423" s="1348"/>
      <c r="ADM423" s="1348"/>
      <c r="ADN423" s="1348"/>
      <c r="ADO423" s="1348"/>
      <c r="ADP423" s="1348"/>
      <c r="ADQ423" s="1348"/>
      <c r="ADR423" s="1348"/>
      <c r="ADS423" s="1348"/>
      <c r="ADT423" s="1348"/>
      <c r="ADU423" s="1348"/>
      <c r="ADV423" s="1348"/>
      <c r="ADW423" s="1348"/>
      <c r="ADX423" s="1348"/>
      <c r="ADY423" s="1348"/>
      <c r="ADZ423" s="1348"/>
      <c r="AEA423" s="1348"/>
      <c r="AEB423" s="1348"/>
      <c r="AEC423" s="1348"/>
      <c r="AED423" s="1348"/>
      <c r="AEE423" s="1348"/>
      <c r="AEF423" s="1348"/>
      <c r="AEG423" s="1348"/>
      <c r="AEH423" s="1348"/>
      <c r="AEI423" s="1348"/>
      <c r="AEJ423" s="1348"/>
      <c r="AEK423" s="1348"/>
      <c r="AEL423" s="1348"/>
      <c r="AEM423" s="1348"/>
      <c r="AEN423" s="1348"/>
      <c r="AEO423" s="1348"/>
      <c r="AEP423" s="1348"/>
      <c r="AEQ423" s="1348"/>
      <c r="AER423" s="1348"/>
      <c r="AES423" s="1348"/>
      <c r="AET423" s="1348"/>
      <c r="AEU423" s="1348"/>
      <c r="AEV423" s="1348"/>
      <c r="AEW423" s="1348"/>
      <c r="AEX423" s="1348"/>
      <c r="AEY423" s="1348"/>
      <c r="AEZ423" s="1348"/>
      <c r="AFA423" s="1348"/>
      <c r="AFB423" s="1348"/>
      <c r="AFC423" s="1348"/>
      <c r="AFD423" s="1348"/>
      <c r="AFE423" s="1348"/>
      <c r="AFF423" s="1348"/>
      <c r="AFG423" s="1348"/>
      <c r="AFH423" s="1348"/>
      <c r="AFI423" s="1348"/>
      <c r="AFJ423" s="1348"/>
      <c r="AFK423" s="1348"/>
      <c r="AFL423" s="1348"/>
      <c r="AFM423" s="1348"/>
      <c r="AFN423" s="1348"/>
      <c r="AFO423" s="1348"/>
      <c r="AFP423" s="1348"/>
      <c r="AFQ423" s="1348"/>
      <c r="AFR423" s="1348"/>
      <c r="AFS423" s="1348"/>
      <c r="AFT423" s="1348"/>
      <c r="AFU423" s="1348"/>
      <c r="AFV423" s="1348"/>
      <c r="AFW423" s="1348"/>
      <c r="AFX423" s="1348"/>
      <c r="AFY423" s="1348"/>
      <c r="AFZ423" s="1348"/>
      <c r="AGA423" s="1348"/>
      <c r="AGB423" s="1348"/>
      <c r="AGC423" s="1348"/>
      <c r="AGD423" s="1348"/>
      <c r="AGE423" s="1348"/>
      <c r="AGF423" s="1348"/>
      <c r="AGG423" s="1348"/>
      <c r="AGH423" s="1348"/>
      <c r="AGI423" s="1348"/>
      <c r="AGJ423" s="1348"/>
      <c r="AGK423" s="1348"/>
      <c r="AGL423" s="1348"/>
      <c r="AGM423" s="1348"/>
      <c r="AGN423" s="1348"/>
      <c r="AGO423" s="1348"/>
      <c r="AGP423" s="1348"/>
      <c r="AGQ423" s="1348"/>
      <c r="AGR423" s="1348"/>
      <c r="AGS423" s="1348"/>
      <c r="AGT423" s="1348"/>
      <c r="AGU423" s="1348"/>
      <c r="AGV423" s="1348"/>
      <c r="AGW423" s="1348"/>
      <c r="AGX423" s="1348"/>
      <c r="AGY423" s="1348"/>
      <c r="AGZ423" s="1348"/>
      <c r="AHA423" s="1348"/>
      <c r="AHB423" s="1348"/>
      <c r="AHC423" s="1348"/>
      <c r="AHD423" s="1348"/>
      <c r="AHE423" s="1348"/>
      <c r="AHF423" s="1348"/>
      <c r="AHG423" s="1348"/>
      <c r="AHH423" s="1348"/>
      <c r="AHI423" s="1348"/>
      <c r="AHJ423" s="1348"/>
      <c r="AHK423" s="1348"/>
      <c r="AHL423" s="1348"/>
      <c r="AHM423" s="1348"/>
      <c r="AHN423" s="1348"/>
      <c r="AHO423" s="1348"/>
      <c r="AHP423" s="1348"/>
      <c r="AHQ423" s="1348"/>
      <c r="AHR423" s="1348"/>
      <c r="AHS423" s="1348"/>
      <c r="AHT423" s="1348"/>
      <c r="AHU423" s="1348"/>
      <c r="AHV423" s="1348"/>
      <c r="AHW423" s="1348"/>
      <c r="AHX423" s="1348"/>
      <c r="AHY423" s="1348"/>
      <c r="AHZ423" s="1348"/>
      <c r="AIA423" s="1348"/>
      <c r="AIB423" s="1348"/>
      <c r="AIC423" s="1348"/>
      <c r="AID423" s="1348"/>
      <c r="AIE423" s="1348"/>
      <c r="AIF423" s="1348"/>
      <c r="AIG423" s="1348"/>
      <c r="AIH423" s="1348"/>
      <c r="AII423" s="1348"/>
      <c r="AIJ423" s="1348"/>
      <c r="AIK423" s="1348"/>
      <c r="AIL423" s="1348"/>
      <c r="AIM423" s="1348"/>
      <c r="AIN423" s="1348"/>
      <c r="AIO423" s="1348"/>
      <c r="AIP423" s="1348"/>
      <c r="AIQ423" s="1348"/>
      <c r="AIR423" s="1348"/>
      <c r="AIS423" s="1348"/>
      <c r="AIT423" s="1348"/>
      <c r="AIU423" s="1348"/>
      <c r="AIV423" s="1348"/>
      <c r="AIW423" s="1348"/>
      <c r="AIX423" s="1348"/>
      <c r="AIY423" s="1348"/>
      <c r="AIZ423" s="1348"/>
      <c r="AJA423" s="1348"/>
      <c r="AJB423" s="1348"/>
      <c r="AJC423" s="1348"/>
      <c r="AJD423" s="1348"/>
      <c r="AJE423" s="1348"/>
      <c r="AJF423" s="1348"/>
      <c r="AJG423" s="1348"/>
      <c r="AJH423" s="1348"/>
      <c r="AJI423" s="1348"/>
      <c r="AJJ423" s="1348"/>
      <c r="AJK423" s="1348"/>
      <c r="AJL423" s="1348"/>
      <c r="AJM423" s="1348"/>
      <c r="AJN423" s="1348"/>
      <c r="AJO423" s="1348"/>
      <c r="AJP423" s="1348"/>
      <c r="AJQ423" s="1348"/>
      <c r="AJR423" s="1348"/>
      <c r="AJS423" s="1348"/>
      <c r="AJT423" s="1348"/>
      <c r="AJU423" s="1348"/>
      <c r="AJV423" s="1348"/>
      <c r="AJW423" s="1348"/>
      <c r="AJX423" s="1348"/>
      <c r="AJY423" s="1348"/>
      <c r="AJZ423" s="1348"/>
      <c r="AKA423" s="1348"/>
      <c r="AKB423" s="1348"/>
      <c r="AKC423" s="1348"/>
      <c r="AKD423" s="1348"/>
      <c r="AKE423" s="1348"/>
      <c r="AKF423" s="1348"/>
      <c r="AKG423" s="1348"/>
      <c r="AKH423" s="1348"/>
      <c r="AKI423" s="1348"/>
      <c r="AKJ423" s="1348"/>
      <c r="AKK423" s="1348"/>
      <c r="AKL423" s="1348"/>
      <c r="AKM423" s="1348"/>
      <c r="AKN423" s="1348"/>
      <c r="AKO423" s="1348"/>
      <c r="AKP423" s="1348"/>
      <c r="AKQ423" s="1348"/>
      <c r="AKR423" s="1348"/>
      <c r="AKS423" s="1348"/>
      <c r="AKT423" s="1348"/>
      <c r="AKU423" s="1348"/>
      <c r="AKV423" s="1348"/>
      <c r="AKW423" s="1348"/>
      <c r="AKX423" s="1348"/>
      <c r="AKY423" s="1348"/>
      <c r="AKZ423" s="1348"/>
      <c r="ALA423" s="1348"/>
      <c r="ALB423" s="1348"/>
      <c r="ALC423" s="1348"/>
      <c r="ALD423" s="1348"/>
      <c r="ALE423" s="1348"/>
      <c r="ALF423" s="1348"/>
      <c r="ALG423" s="1348"/>
      <c r="ALH423" s="1348"/>
      <c r="ALI423" s="1348"/>
      <c r="ALJ423" s="1348"/>
      <c r="ALK423" s="1348"/>
      <c r="ALL423" s="1348"/>
      <c r="ALM423" s="1348"/>
      <c r="ALN423" s="1348"/>
      <c r="ALO423" s="1348"/>
      <c r="ALP423" s="1348"/>
      <c r="ALQ423" s="1348"/>
      <c r="ALR423" s="1348"/>
      <c r="ALS423" s="1348"/>
      <c r="ALT423" s="1348"/>
      <c r="ALU423" s="1348"/>
      <c r="ALV423" s="1348"/>
      <c r="ALW423" s="1348"/>
      <c r="ALX423" s="1348"/>
      <c r="ALY423" s="1348"/>
      <c r="ALZ423" s="1348"/>
      <c r="AMA423" s="1348"/>
      <c r="AMB423" s="1348"/>
      <c r="AMC423" s="1348"/>
      <c r="AMD423" s="1348"/>
      <c r="AME423" s="1348"/>
      <c r="AMF423" s="1348"/>
      <c r="AMG423" s="1348"/>
      <c r="AMH423" s="1348"/>
      <c r="AMI423" s="1348"/>
      <c r="AMJ423" s="1348"/>
      <c r="AMK423" s="1348"/>
      <c r="AML423" s="1348"/>
      <c r="AMM423" s="1348"/>
      <c r="AMN423" s="1348"/>
      <c r="AMO423" s="1348"/>
      <c r="AMP423" s="1348"/>
      <c r="AMQ423" s="1348"/>
      <c r="AMR423" s="1348"/>
      <c r="AMS423" s="1348"/>
      <c r="AMT423" s="1348"/>
      <c r="AMU423" s="1348"/>
      <c r="AMV423" s="1348"/>
      <c r="AMW423" s="1348"/>
      <c r="AMX423" s="1348"/>
      <c r="AMY423" s="1348"/>
      <c r="AMZ423" s="1348"/>
      <c r="ANA423" s="1348"/>
      <c r="ANB423" s="1348"/>
      <c r="ANC423" s="1348"/>
      <c r="AND423" s="1348"/>
      <c r="ANE423" s="1348"/>
      <c r="ANF423" s="1348"/>
      <c r="ANG423" s="1348"/>
      <c r="ANH423" s="1348"/>
      <c r="ANI423" s="1348"/>
      <c r="ANJ423" s="1348"/>
      <c r="ANK423" s="1348"/>
      <c r="ANL423" s="1348"/>
      <c r="ANM423" s="1348"/>
      <c r="ANN423" s="1348"/>
      <c r="ANO423" s="1348"/>
      <c r="ANP423" s="1348"/>
      <c r="ANQ423" s="1348"/>
      <c r="ANR423" s="1348"/>
      <c r="ANS423" s="1348"/>
      <c r="ANT423" s="1348"/>
      <c r="ANU423" s="1348"/>
      <c r="ANV423" s="1348"/>
      <c r="ANW423" s="1348"/>
      <c r="ANX423" s="1348"/>
      <c r="ANY423" s="1348"/>
      <c r="ANZ423" s="1348"/>
      <c r="AOA423" s="1348"/>
      <c r="AOB423" s="1348"/>
      <c r="AOC423" s="1348"/>
      <c r="AOD423" s="1348"/>
      <c r="AOE423" s="1348"/>
      <c r="AOF423" s="1348"/>
      <c r="AOG423" s="1348"/>
      <c r="AOH423" s="1348"/>
      <c r="AOI423" s="1348"/>
      <c r="AOJ423" s="1348"/>
      <c r="AOK423" s="1348"/>
      <c r="AOL423" s="1348"/>
      <c r="AOM423" s="1348"/>
      <c r="AON423" s="1348"/>
      <c r="AOO423" s="1348"/>
      <c r="AOP423" s="1348"/>
      <c r="AOQ423" s="1348"/>
      <c r="AOR423" s="1348"/>
      <c r="AOS423" s="1348"/>
      <c r="AOT423" s="1348"/>
      <c r="AOU423" s="1348"/>
      <c r="AOV423" s="1348"/>
      <c r="AOW423" s="1348"/>
      <c r="AOX423" s="1348"/>
      <c r="AOY423" s="1348"/>
      <c r="AOZ423" s="1348"/>
      <c r="APA423" s="1348"/>
      <c r="APB423" s="1348"/>
      <c r="APC423" s="1348"/>
      <c r="APD423" s="1348"/>
      <c r="APE423" s="1348"/>
      <c r="APF423" s="1348"/>
      <c r="APG423" s="1348"/>
      <c r="APH423" s="1348"/>
      <c r="API423" s="1348"/>
      <c r="APJ423" s="1348"/>
      <c r="APK423" s="1348"/>
      <c r="APL423" s="1348"/>
      <c r="APM423" s="1348"/>
      <c r="APN423" s="1348"/>
      <c r="APO423" s="1348"/>
      <c r="APP423" s="1348"/>
      <c r="APQ423" s="1348"/>
      <c r="APR423" s="1348"/>
      <c r="APS423" s="1348"/>
      <c r="APT423" s="1348"/>
      <c r="APU423" s="1348"/>
      <c r="APV423" s="1348"/>
      <c r="APW423" s="1348"/>
      <c r="APX423" s="1348"/>
      <c r="APY423" s="1348"/>
      <c r="APZ423" s="1348"/>
      <c r="AQA423" s="1348"/>
      <c r="AQB423" s="1348"/>
      <c r="AQC423" s="1348"/>
      <c r="AQD423" s="1348"/>
      <c r="AQE423" s="1348"/>
      <c r="AQF423" s="1348"/>
      <c r="AQG423" s="1348"/>
      <c r="AQH423" s="1348"/>
      <c r="AQI423" s="1348"/>
      <c r="AQJ423" s="1348"/>
      <c r="AQK423" s="1348"/>
      <c r="AQL423" s="1348"/>
      <c r="AQM423" s="1348"/>
      <c r="AQN423" s="1348"/>
      <c r="AQO423" s="1348"/>
      <c r="AQP423" s="1348"/>
      <c r="AQQ423" s="1348"/>
      <c r="AQR423" s="1348"/>
      <c r="AQS423" s="1348"/>
      <c r="AQT423" s="1348"/>
      <c r="AQU423" s="1348"/>
      <c r="AQV423" s="1348"/>
      <c r="AQW423" s="1348"/>
      <c r="AQX423" s="1348"/>
      <c r="AQY423" s="1348"/>
      <c r="AQZ423" s="1348"/>
      <c r="ARA423" s="1348"/>
      <c r="ARB423" s="1348"/>
      <c r="ARC423" s="1348"/>
      <c r="ARD423" s="1348"/>
      <c r="ARE423" s="1348"/>
      <c r="ARF423" s="1348"/>
      <c r="ARG423" s="1348"/>
      <c r="ARH423" s="1348"/>
      <c r="ARI423" s="1348"/>
      <c r="ARJ423" s="1348"/>
      <c r="ARK423" s="1348"/>
      <c r="ARL423" s="1348"/>
      <c r="ARM423" s="1348"/>
      <c r="ARN423" s="1348"/>
      <c r="ARO423" s="1348"/>
      <c r="ARP423" s="1348"/>
      <c r="ARQ423" s="1348"/>
      <c r="ARR423" s="1348"/>
      <c r="ARS423" s="1348"/>
      <c r="ART423" s="1348"/>
      <c r="ARU423" s="1348"/>
      <c r="ARV423" s="1348"/>
      <c r="ARW423" s="1348"/>
      <c r="ARX423" s="1348"/>
      <c r="ARY423" s="1348"/>
      <c r="ARZ423" s="1348"/>
      <c r="ASA423" s="1348"/>
      <c r="ASB423" s="1348"/>
      <c r="ASC423" s="1348"/>
      <c r="ASD423" s="1348"/>
      <c r="ASE423" s="1348"/>
      <c r="ASF423" s="1348"/>
      <c r="ASG423" s="1348"/>
      <c r="ASH423" s="1348"/>
      <c r="ASI423" s="1348"/>
      <c r="ASJ423" s="1348"/>
      <c r="ASK423" s="1348"/>
      <c r="ASL423" s="1348"/>
      <c r="ASM423" s="1348"/>
      <c r="ASN423" s="1348"/>
      <c r="ASO423" s="1348"/>
      <c r="ASP423" s="1348"/>
      <c r="ASQ423" s="1348"/>
      <c r="ASR423" s="1348"/>
      <c r="ASS423" s="1348"/>
      <c r="AST423" s="1348"/>
      <c r="ASU423" s="1348"/>
      <c r="ASV423" s="1348"/>
      <c r="ASW423" s="1348"/>
      <c r="ASX423" s="1348"/>
      <c r="ASY423" s="1348"/>
      <c r="ASZ423" s="1348"/>
      <c r="ATA423" s="1348"/>
      <c r="ATB423" s="1348"/>
      <c r="ATC423" s="1348"/>
      <c r="ATD423" s="1348"/>
      <c r="ATE423" s="1348"/>
      <c r="ATF423" s="1348"/>
      <c r="ATG423" s="1348"/>
      <c r="ATH423" s="1348"/>
      <c r="ATI423" s="1348"/>
      <c r="ATJ423" s="1348"/>
      <c r="ATK423" s="1348"/>
      <c r="ATL423" s="1348"/>
      <c r="ATM423" s="1348"/>
      <c r="ATN423" s="1348"/>
      <c r="ATO423" s="1348"/>
      <c r="ATP423" s="1348"/>
      <c r="ATQ423" s="1348"/>
      <c r="ATR423" s="1348"/>
      <c r="ATS423" s="1348"/>
      <c r="ATT423" s="1348"/>
      <c r="ATU423" s="1348"/>
      <c r="ATV423" s="1348"/>
      <c r="ATW423" s="1348"/>
      <c r="ATX423" s="1348"/>
      <c r="ATY423" s="1348"/>
      <c r="ATZ423" s="1348"/>
      <c r="AUA423" s="1348"/>
      <c r="AUB423" s="1348"/>
      <c r="AUC423" s="1348"/>
      <c r="AUD423" s="1348"/>
      <c r="AUE423" s="1348"/>
      <c r="AUF423" s="1348"/>
      <c r="AUG423" s="1348"/>
      <c r="AUH423" s="1348"/>
      <c r="AUI423" s="1348"/>
      <c r="AUJ423" s="1348"/>
      <c r="AUK423" s="1348"/>
      <c r="AUL423" s="1348"/>
      <c r="AUM423" s="1348"/>
      <c r="AUN423" s="1348"/>
      <c r="AUO423" s="1348"/>
      <c r="AUP423" s="1348"/>
      <c r="AUQ423" s="1348"/>
      <c r="AUR423" s="1348"/>
      <c r="AUS423" s="1348"/>
      <c r="AUT423" s="1348"/>
      <c r="AUU423" s="1348"/>
      <c r="AUV423" s="1348"/>
      <c r="AUW423" s="1348"/>
      <c r="AUX423" s="1348"/>
      <c r="AUY423" s="1348"/>
      <c r="AUZ423" s="1348"/>
      <c r="AVA423" s="1348"/>
      <c r="AVB423" s="1348"/>
      <c r="AVC423" s="1348"/>
      <c r="AVD423" s="1348"/>
      <c r="AVE423" s="1348"/>
      <c r="AVF423" s="1348"/>
      <c r="AVG423" s="1348"/>
      <c r="AVH423" s="1348"/>
      <c r="AVI423" s="1348"/>
      <c r="AVJ423" s="1348"/>
      <c r="AVK423" s="1348"/>
      <c r="AVL423" s="1348"/>
      <c r="AVM423" s="1348"/>
      <c r="AVN423" s="1348"/>
      <c r="AVO423" s="1348"/>
      <c r="AVP423" s="1348"/>
      <c r="AVQ423" s="1348"/>
      <c r="AVR423" s="1348"/>
      <c r="AVS423" s="1348"/>
      <c r="AVT423" s="1348"/>
      <c r="AVU423" s="1348"/>
      <c r="AVV423" s="1348"/>
      <c r="AVW423" s="1348"/>
      <c r="AVX423" s="1348"/>
      <c r="AVY423" s="1348"/>
      <c r="AVZ423" s="1348"/>
      <c r="AWA423" s="1348"/>
      <c r="AWB423" s="1348"/>
      <c r="AWC423" s="1348"/>
      <c r="AWD423" s="1348"/>
      <c r="AWE423" s="1348"/>
      <c r="AWF423" s="1348"/>
      <c r="AWG423" s="1348"/>
      <c r="AWH423" s="1348"/>
      <c r="AWI423" s="1348"/>
      <c r="AWJ423" s="1348"/>
      <c r="AWK423" s="1348"/>
      <c r="AWL423" s="1348"/>
      <c r="AWM423" s="1348"/>
      <c r="AWN423" s="1348"/>
      <c r="AWO423" s="1348"/>
      <c r="AWP423" s="1348"/>
      <c r="AWQ423" s="1348"/>
      <c r="AWR423" s="1348"/>
      <c r="AWS423" s="1348"/>
      <c r="AWT423" s="1348"/>
      <c r="AWU423" s="1348"/>
      <c r="AWV423" s="1348"/>
      <c r="AWW423" s="1348"/>
      <c r="AWX423" s="1348"/>
      <c r="AWY423" s="1348"/>
      <c r="AWZ423" s="1348"/>
      <c r="AXA423" s="1348"/>
      <c r="AXB423" s="1348"/>
      <c r="AXC423" s="1348"/>
      <c r="AXD423" s="1348"/>
      <c r="AXE423" s="1348"/>
      <c r="AXF423" s="1348"/>
      <c r="AXG423" s="1348"/>
      <c r="AXH423" s="1348"/>
      <c r="AXI423" s="1348"/>
      <c r="AXJ423" s="1348"/>
      <c r="AXK423" s="1348"/>
      <c r="AXL423" s="1348"/>
      <c r="AXM423" s="1348"/>
      <c r="AXN423" s="1348"/>
      <c r="AXO423" s="1348"/>
      <c r="AXP423" s="1348"/>
      <c r="AXQ423" s="1348"/>
      <c r="AXR423" s="1348"/>
      <c r="AXS423" s="1348"/>
      <c r="AXT423" s="1348"/>
      <c r="AXU423" s="1348"/>
      <c r="AXV423" s="1348"/>
      <c r="AXW423" s="1348"/>
      <c r="AXX423" s="1348"/>
      <c r="AXY423" s="1348"/>
      <c r="AXZ423" s="1348"/>
      <c r="AYA423" s="1348"/>
      <c r="AYB423" s="1348"/>
      <c r="AYC423" s="1348"/>
      <c r="AYD423" s="1348"/>
      <c r="AYE423" s="1348"/>
      <c r="AYF423" s="1348"/>
      <c r="AYG423" s="1348"/>
      <c r="AYH423" s="1348"/>
      <c r="AYI423" s="1348"/>
      <c r="AYJ423" s="1348"/>
      <c r="AYK423" s="1348"/>
      <c r="AYL423" s="1348"/>
      <c r="AYM423" s="1348"/>
      <c r="AYN423" s="1348"/>
      <c r="AYO423" s="1348"/>
      <c r="AYP423" s="1348"/>
      <c r="AYQ423" s="1348"/>
      <c r="AYR423" s="1348"/>
      <c r="AYS423" s="1348"/>
      <c r="AYT423" s="1348"/>
      <c r="AYU423" s="1348"/>
      <c r="AYV423" s="1348"/>
      <c r="AYW423" s="1348"/>
      <c r="AYX423" s="1348"/>
      <c r="AYY423" s="1348"/>
      <c r="AYZ423" s="1348"/>
      <c r="AZA423" s="1348"/>
      <c r="AZB423" s="1348"/>
      <c r="AZC423" s="1348"/>
      <c r="AZD423" s="1348"/>
      <c r="AZE423" s="1348"/>
      <c r="AZF423" s="1348"/>
      <c r="AZG423" s="1348"/>
      <c r="AZH423" s="1348"/>
      <c r="AZI423" s="1348"/>
      <c r="AZJ423" s="1348"/>
      <c r="AZK423" s="1348"/>
      <c r="AZL423" s="1348"/>
      <c r="AZM423" s="1348"/>
      <c r="AZN423" s="1348"/>
      <c r="AZO423" s="1348"/>
      <c r="AZP423" s="1348"/>
      <c r="AZQ423" s="1348"/>
      <c r="AZR423" s="1348"/>
      <c r="AZS423" s="1348"/>
      <c r="AZT423" s="1348"/>
      <c r="AZU423" s="1348"/>
      <c r="AZV423" s="1348"/>
      <c r="AZW423" s="1348"/>
      <c r="AZX423" s="1348"/>
      <c r="AZY423" s="1348"/>
      <c r="AZZ423" s="1348"/>
      <c r="BAA423" s="1348"/>
      <c r="BAB423" s="1348"/>
      <c r="BAC423" s="1348"/>
      <c r="BAD423" s="1348"/>
      <c r="BAE423" s="1348"/>
      <c r="BAF423" s="1348"/>
      <c r="BAG423" s="1348"/>
      <c r="BAH423" s="1348"/>
      <c r="BAI423" s="1348"/>
      <c r="BAJ423" s="1348"/>
      <c r="BAK423" s="1348"/>
      <c r="BAL423" s="1348"/>
      <c r="BAM423" s="1348"/>
      <c r="BAN423" s="1348"/>
      <c r="BAO423" s="1348"/>
      <c r="BAP423" s="1348"/>
      <c r="BAQ423" s="1348"/>
      <c r="BAR423" s="1348"/>
      <c r="BAS423" s="1348"/>
      <c r="BAT423" s="1348"/>
      <c r="BAU423" s="1348"/>
      <c r="BAV423" s="1348"/>
      <c r="BAW423" s="1348"/>
      <c r="BAX423" s="1348"/>
      <c r="BAY423" s="1348"/>
      <c r="BAZ423" s="1348"/>
      <c r="BBA423" s="1348"/>
      <c r="BBB423" s="1348"/>
      <c r="BBC423" s="1348"/>
      <c r="BBD423" s="1348"/>
      <c r="BBE423" s="1348"/>
      <c r="BBF423" s="1348"/>
      <c r="BBG423" s="1348"/>
      <c r="BBH423" s="1348"/>
      <c r="BBI423" s="1348"/>
      <c r="BBJ423" s="1348"/>
      <c r="BBK423" s="1348"/>
      <c r="BBL423" s="1348"/>
      <c r="BBM423" s="1348"/>
      <c r="BBN423" s="1348"/>
      <c r="BBO423" s="1348"/>
      <c r="BBP423" s="1348"/>
      <c r="BBQ423" s="1348"/>
      <c r="BBR423" s="1348"/>
      <c r="BBS423" s="1348"/>
      <c r="BBT423" s="1348"/>
      <c r="BBU423" s="1348"/>
      <c r="BBV423" s="1348"/>
      <c r="BBW423" s="1348"/>
      <c r="BBX423" s="1348"/>
      <c r="BBY423" s="1348"/>
      <c r="BBZ423" s="1348"/>
      <c r="BCA423" s="1348"/>
      <c r="BCB423" s="1348"/>
      <c r="BCC423" s="1348"/>
      <c r="BCD423" s="1348"/>
      <c r="BCE423" s="1348"/>
      <c r="BCF423" s="1348"/>
      <c r="BCG423" s="1348"/>
      <c r="BCH423" s="1348"/>
      <c r="BCI423" s="1348"/>
      <c r="BCJ423" s="1348"/>
      <c r="BCK423" s="1348"/>
      <c r="BCL423" s="1348"/>
      <c r="BCM423" s="1348"/>
      <c r="BCN423" s="1348"/>
      <c r="BCO423" s="1348"/>
      <c r="BCP423" s="1348"/>
      <c r="BCQ423" s="1348"/>
      <c r="BCR423" s="1348"/>
      <c r="BCS423" s="1348"/>
      <c r="BCT423" s="1348"/>
      <c r="BCU423" s="1348"/>
      <c r="BCV423" s="1348"/>
      <c r="BCW423" s="1348"/>
      <c r="BCX423" s="1348"/>
      <c r="BCY423" s="1348"/>
      <c r="BCZ423" s="1348"/>
      <c r="BDA423" s="1348"/>
      <c r="BDB423" s="1348"/>
      <c r="BDC423" s="1348"/>
      <c r="BDD423" s="1348"/>
      <c r="BDE423" s="1348"/>
      <c r="BDF423" s="1348"/>
      <c r="BDG423" s="1348"/>
      <c r="BDH423" s="1348"/>
      <c r="BDI423" s="1348"/>
      <c r="BDJ423" s="1348"/>
      <c r="BDK423" s="1348"/>
      <c r="BDL423" s="1348"/>
      <c r="BDM423" s="1348"/>
      <c r="BDN423" s="1348"/>
      <c r="BDO423" s="1348"/>
      <c r="BDP423" s="1348"/>
      <c r="BDQ423" s="1348"/>
      <c r="BDR423" s="1348"/>
      <c r="BDS423" s="1348"/>
      <c r="BDT423" s="1348"/>
      <c r="BDU423" s="1348"/>
      <c r="BDV423" s="1348"/>
      <c r="BDW423" s="1348"/>
      <c r="BDX423" s="1348"/>
      <c r="BDY423" s="1348"/>
      <c r="BDZ423" s="1348"/>
      <c r="BEA423" s="1348"/>
      <c r="BEB423" s="1348"/>
      <c r="BEC423" s="1348"/>
      <c r="BED423" s="1348"/>
      <c r="BEE423" s="1348"/>
      <c r="BEF423" s="1348"/>
      <c r="BEG423" s="1348"/>
      <c r="BEH423" s="1348"/>
      <c r="BEI423" s="1348"/>
      <c r="BEJ423" s="1348"/>
      <c r="BEK423" s="1348"/>
      <c r="BEL423" s="1348"/>
      <c r="BEM423" s="1348"/>
      <c r="BEN423" s="1348"/>
      <c r="BEO423" s="1348"/>
      <c r="BEP423" s="1348"/>
      <c r="BEQ423" s="1348"/>
      <c r="BER423" s="1348"/>
      <c r="BES423" s="1348"/>
      <c r="BET423" s="1348"/>
      <c r="BEU423" s="1348"/>
      <c r="BEV423" s="1348"/>
      <c r="BEW423" s="1348"/>
      <c r="BEX423" s="1348"/>
      <c r="BEY423" s="1348"/>
      <c r="BEZ423" s="1348"/>
      <c r="BFA423" s="1348"/>
      <c r="BFB423" s="1348"/>
      <c r="BFC423" s="1348"/>
      <c r="BFD423" s="1348"/>
      <c r="BFE423" s="1348"/>
      <c r="BFF423" s="1348"/>
      <c r="BFG423" s="1348"/>
      <c r="BFH423" s="1348"/>
      <c r="BFI423" s="1348"/>
      <c r="BFJ423" s="1348"/>
      <c r="BFK423" s="1348"/>
      <c r="BFL423" s="1348"/>
      <c r="BFM423" s="1348"/>
      <c r="BFN423" s="1348"/>
      <c r="BFO423" s="1348"/>
      <c r="BFP423" s="1348"/>
      <c r="BFQ423" s="1348"/>
      <c r="BFR423" s="1348"/>
      <c r="BFS423" s="1348"/>
      <c r="BFT423" s="1348"/>
      <c r="BFU423" s="1348"/>
      <c r="BFV423" s="1348"/>
      <c r="BFW423" s="1348"/>
      <c r="BFX423" s="1348"/>
      <c r="BFY423" s="1348"/>
      <c r="BFZ423" s="1348"/>
      <c r="BGA423" s="1348"/>
      <c r="BGB423" s="1348"/>
      <c r="BGC423" s="1348"/>
      <c r="BGD423" s="1348"/>
      <c r="BGE423" s="1348"/>
      <c r="BGF423" s="1348"/>
      <c r="BGG423" s="1348"/>
      <c r="BGH423" s="1348"/>
      <c r="BGI423" s="1348"/>
      <c r="BGJ423" s="1348"/>
      <c r="BGK423" s="1348"/>
      <c r="BGL423" s="1348"/>
      <c r="BGM423" s="1348"/>
      <c r="BGN423" s="1348"/>
      <c r="BGO423" s="1348"/>
      <c r="BGP423" s="1348"/>
      <c r="BGQ423" s="1348"/>
      <c r="BGR423" s="1348"/>
      <c r="BGS423" s="1348"/>
      <c r="BGT423" s="1348"/>
      <c r="BGU423" s="1348"/>
      <c r="BGV423" s="1348"/>
      <c r="BGW423" s="1348"/>
      <c r="BGX423" s="1348"/>
      <c r="BGY423" s="1348"/>
      <c r="BGZ423" s="1348"/>
      <c r="BHA423" s="1348"/>
      <c r="BHB423" s="1348"/>
      <c r="BHC423" s="1348"/>
      <c r="BHD423" s="1348"/>
      <c r="BHE423" s="1348"/>
      <c r="BHF423" s="1348"/>
      <c r="BHG423" s="1348"/>
      <c r="BHH423" s="1348"/>
      <c r="BHI423" s="1348"/>
      <c r="BHJ423" s="1348"/>
      <c r="BHK423" s="1348"/>
      <c r="BHL423" s="1348"/>
      <c r="BHM423" s="1348"/>
      <c r="BHN423" s="1348"/>
      <c r="BHO423" s="1348"/>
      <c r="BHP423" s="1348"/>
      <c r="BHQ423" s="1348"/>
      <c r="BHR423" s="1348"/>
      <c r="BHS423" s="1348"/>
      <c r="BHT423" s="1348"/>
      <c r="BHU423" s="1348"/>
      <c r="BHV423" s="1348"/>
      <c r="BHW423" s="1348"/>
      <c r="BHX423" s="1348"/>
      <c r="BHY423" s="1348"/>
      <c r="BHZ423" s="1348"/>
      <c r="BIA423" s="1348"/>
      <c r="BIB423" s="1348"/>
      <c r="BIC423" s="1348"/>
      <c r="BID423" s="1348"/>
      <c r="BIE423" s="1348"/>
      <c r="BIF423" s="1348"/>
      <c r="BIG423" s="1348"/>
      <c r="BIH423" s="1348"/>
      <c r="BII423" s="1348"/>
      <c r="BIJ423" s="1348"/>
      <c r="BIK423" s="1348"/>
      <c r="BIL423" s="1348"/>
      <c r="BIM423" s="1348"/>
      <c r="BIN423" s="1348"/>
      <c r="BIO423" s="1348"/>
      <c r="BIP423" s="1348"/>
      <c r="BIQ423" s="1348"/>
      <c r="BIR423" s="1348"/>
      <c r="BIS423" s="1348"/>
      <c r="BIT423" s="1348"/>
      <c r="BIU423" s="1348"/>
      <c r="BIV423" s="1348"/>
      <c r="BIW423" s="1348"/>
      <c r="BIX423" s="1348"/>
      <c r="BIY423" s="1348"/>
      <c r="BIZ423" s="1348"/>
      <c r="BJA423" s="1348"/>
      <c r="BJB423" s="1348"/>
      <c r="BJC423" s="1348"/>
      <c r="BJD423" s="1348"/>
      <c r="BJE423" s="1348"/>
      <c r="BJF423" s="1348"/>
      <c r="BJG423" s="1348"/>
      <c r="BJH423" s="1348"/>
      <c r="BJI423" s="1348"/>
      <c r="BJJ423" s="1348"/>
      <c r="BJK423" s="1348"/>
      <c r="BJL423" s="1348"/>
      <c r="BJM423" s="1348"/>
      <c r="BJN423" s="1348"/>
      <c r="BJO423" s="1348"/>
      <c r="BJP423" s="1348"/>
      <c r="BJQ423" s="1348"/>
      <c r="BJR423" s="1348"/>
      <c r="BJS423" s="1348"/>
      <c r="BJT423" s="1348"/>
      <c r="BJU423" s="1348"/>
      <c r="BJV423" s="1348"/>
      <c r="BJW423" s="1348"/>
      <c r="BJX423" s="1348"/>
      <c r="BJY423" s="1348"/>
      <c r="BJZ423" s="1348"/>
      <c r="BKA423" s="1348"/>
      <c r="BKB423" s="1348"/>
      <c r="BKC423" s="1348"/>
      <c r="BKD423" s="1348"/>
      <c r="BKE423" s="1348"/>
      <c r="BKF423" s="1348"/>
      <c r="BKG423" s="1348"/>
      <c r="BKH423" s="1348"/>
      <c r="BKI423" s="1348"/>
      <c r="BKJ423" s="1348"/>
      <c r="BKK423" s="1348"/>
      <c r="BKL423" s="1348"/>
      <c r="BKM423" s="1348"/>
      <c r="BKN423" s="1348"/>
      <c r="BKO423" s="1348"/>
      <c r="BKP423" s="1348"/>
      <c r="BKQ423" s="1348"/>
      <c r="BKR423" s="1348"/>
      <c r="BKS423" s="1348"/>
      <c r="BKT423" s="1348"/>
      <c r="BKU423" s="1348"/>
      <c r="BKV423" s="1348"/>
      <c r="BKW423" s="1348"/>
      <c r="BKX423" s="1348"/>
      <c r="BKY423" s="1348"/>
      <c r="BKZ423" s="1348"/>
      <c r="BLA423" s="1348"/>
      <c r="BLB423" s="1348"/>
      <c r="BLC423" s="1348"/>
      <c r="BLD423" s="1348"/>
      <c r="BLE423" s="1348"/>
      <c r="BLF423" s="1348"/>
      <c r="BLG423" s="1348"/>
      <c r="BLH423" s="1348"/>
      <c r="BLI423" s="1348"/>
      <c r="BLJ423" s="1348"/>
      <c r="BLK423" s="1348"/>
      <c r="BLL423" s="1348"/>
      <c r="BLM423" s="1348"/>
      <c r="BLN423" s="1348"/>
      <c r="BLO423" s="1348"/>
      <c r="BLP423" s="1348"/>
      <c r="BLQ423" s="1348"/>
      <c r="BLR423" s="1348"/>
      <c r="BLS423" s="1348"/>
      <c r="BLT423" s="1348"/>
      <c r="BLU423" s="1348"/>
      <c r="BLV423" s="1348"/>
      <c r="BLW423" s="1348"/>
      <c r="BLX423" s="1348"/>
      <c r="BLY423" s="1348"/>
      <c r="BLZ423" s="1348"/>
      <c r="BMA423" s="1348"/>
      <c r="BMB423" s="1348"/>
      <c r="BMC423" s="1348"/>
      <c r="BMD423" s="1348"/>
      <c r="BME423" s="1348"/>
      <c r="BMF423" s="1348"/>
      <c r="BMG423" s="1348"/>
      <c r="BMH423" s="1348"/>
      <c r="BMI423" s="1348"/>
      <c r="BMJ423" s="1348"/>
      <c r="BMK423" s="1348"/>
      <c r="BML423" s="1348"/>
      <c r="BMM423" s="1348"/>
      <c r="BMN423" s="1348"/>
      <c r="BMO423" s="1348"/>
      <c r="BMP423" s="1348"/>
      <c r="BMQ423" s="1348"/>
      <c r="BMR423" s="1348"/>
      <c r="BMS423" s="1348"/>
      <c r="BMT423" s="1348"/>
      <c r="BMU423" s="1348"/>
      <c r="BMV423" s="1348"/>
      <c r="BMW423" s="1348"/>
      <c r="BMX423" s="1348"/>
      <c r="BMY423" s="1348"/>
      <c r="BMZ423" s="1348"/>
      <c r="BNA423" s="1348"/>
      <c r="BNB423" s="1348"/>
      <c r="BNC423" s="1348"/>
      <c r="BND423" s="1348"/>
      <c r="BNE423" s="1348"/>
      <c r="BNF423" s="1348"/>
      <c r="BNG423" s="1348"/>
      <c r="BNH423" s="1348"/>
      <c r="BNI423" s="1348"/>
      <c r="BNJ423" s="1348"/>
      <c r="BNK423" s="1348"/>
      <c r="BNL423" s="1348"/>
      <c r="BNM423" s="1348"/>
      <c r="BNN423" s="1348"/>
      <c r="BNO423" s="1348"/>
      <c r="BNP423" s="1348"/>
      <c r="BNQ423" s="1348"/>
      <c r="BNR423" s="1348"/>
      <c r="BNS423" s="1348"/>
      <c r="BNT423" s="1348"/>
      <c r="BNU423" s="1348"/>
      <c r="BNV423" s="1348"/>
      <c r="BNW423" s="1348"/>
      <c r="BNX423" s="1348"/>
      <c r="BNY423" s="1348"/>
      <c r="BNZ423" s="1348"/>
      <c r="BOA423" s="1348"/>
      <c r="BOB423" s="1348"/>
      <c r="BOC423" s="1348"/>
      <c r="BOD423" s="1348"/>
      <c r="BOE423" s="1348"/>
      <c r="BOF423" s="1348"/>
      <c r="BOG423" s="1348"/>
      <c r="BOH423" s="1348"/>
      <c r="BOI423" s="1348"/>
      <c r="BOJ423" s="1348"/>
      <c r="BOK423" s="1348"/>
      <c r="BOL423" s="1348"/>
      <c r="BOM423" s="1348"/>
      <c r="BON423" s="1348"/>
      <c r="BOO423" s="1348"/>
      <c r="BOP423" s="1348"/>
      <c r="BOQ423" s="1348"/>
      <c r="BOR423" s="1348"/>
      <c r="BOS423" s="1348"/>
      <c r="BOT423" s="1348"/>
      <c r="BOU423" s="1348"/>
      <c r="BOV423" s="1348"/>
      <c r="BOW423" s="1348"/>
      <c r="BOX423" s="1348"/>
      <c r="BOY423" s="1348"/>
      <c r="BOZ423" s="1348"/>
      <c r="BPA423" s="1348"/>
      <c r="BPB423" s="1348"/>
      <c r="BPC423" s="1348"/>
      <c r="BPD423" s="1348"/>
      <c r="BPE423" s="1348"/>
      <c r="BPF423" s="1348"/>
      <c r="BPG423" s="1348"/>
      <c r="BPH423" s="1348"/>
      <c r="BPI423" s="1348"/>
      <c r="BPJ423" s="1348"/>
      <c r="BPK423" s="1348"/>
      <c r="BPL423" s="1348"/>
      <c r="BPM423" s="1348"/>
      <c r="BPN423" s="1348"/>
      <c r="BPO423" s="1348"/>
      <c r="BPP423" s="1348"/>
      <c r="BPQ423" s="1348"/>
      <c r="BPR423" s="1348"/>
      <c r="BPS423" s="1348"/>
      <c r="BPT423" s="1348"/>
      <c r="BPU423" s="1348"/>
      <c r="BPV423" s="1348"/>
      <c r="BPW423" s="1348"/>
      <c r="BPX423" s="1348"/>
      <c r="BPY423" s="1348"/>
      <c r="BPZ423" s="1348"/>
      <c r="BQA423" s="1348"/>
      <c r="BQB423" s="1348"/>
      <c r="BQC423" s="1348"/>
      <c r="BQD423" s="1348"/>
      <c r="BQE423" s="1348"/>
      <c r="BQF423" s="1348"/>
      <c r="BQG423" s="1348"/>
      <c r="BQH423" s="1348"/>
      <c r="BQI423" s="1348"/>
      <c r="BQJ423" s="1348"/>
      <c r="BQK423" s="1348"/>
      <c r="BQL423" s="1348"/>
      <c r="BQM423" s="1348"/>
      <c r="BQN423" s="1348"/>
      <c r="BQO423" s="1348"/>
      <c r="BQP423" s="1348"/>
      <c r="BQQ423" s="1348"/>
      <c r="BQR423" s="1348"/>
      <c r="BQS423" s="1348"/>
      <c r="BQT423" s="1348"/>
      <c r="BQU423" s="1348"/>
      <c r="BQV423" s="1348"/>
      <c r="BQW423" s="1348"/>
      <c r="BQX423" s="1348"/>
      <c r="BQY423" s="1348"/>
      <c r="BQZ423" s="1348"/>
      <c r="BRA423" s="1348"/>
      <c r="BRB423" s="1348"/>
      <c r="BRC423" s="1348"/>
      <c r="BRD423" s="1348"/>
      <c r="BRE423" s="1348"/>
      <c r="BRF423" s="1348"/>
      <c r="BRG423" s="1348"/>
      <c r="BRH423" s="1348"/>
      <c r="BRI423" s="1348"/>
      <c r="BRJ423" s="1348"/>
      <c r="BRK423" s="1348"/>
      <c r="BRL423" s="1348"/>
      <c r="BRM423" s="1348"/>
      <c r="BRN423" s="1348"/>
      <c r="BRO423" s="1348"/>
      <c r="BRP423" s="1348"/>
      <c r="BRQ423" s="1348"/>
      <c r="BRR423" s="1348"/>
      <c r="BRS423" s="1348"/>
      <c r="BRT423" s="1348"/>
      <c r="BRU423" s="1348"/>
      <c r="BRV423" s="1348"/>
      <c r="BRW423" s="1348"/>
      <c r="BRX423" s="1348"/>
      <c r="BRY423" s="1348"/>
      <c r="BRZ423" s="1348"/>
      <c r="BSA423" s="1348"/>
      <c r="BSB423" s="1348"/>
      <c r="BSC423" s="1348"/>
      <c r="BSD423" s="1348"/>
      <c r="BSE423" s="1348"/>
      <c r="BSF423" s="1348"/>
      <c r="BSG423" s="1348"/>
      <c r="BSH423" s="1348"/>
      <c r="BSI423" s="1348"/>
      <c r="BSJ423" s="1348"/>
      <c r="BSK423" s="1348"/>
      <c r="BSL423" s="1348"/>
      <c r="BSM423" s="1348"/>
      <c r="BSN423" s="1348"/>
      <c r="BSO423" s="1348"/>
      <c r="BSP423" s="1348"/>
      <c r="BSQ423" s="1348"/>
      <c r="BSR423" s="1348"/>
      <c r="BSS423" s="1348"/>
      <c r="BST423" s="1348"/>
      <c r="BSU423" s="1348"/>
      <c r="BSV423" s="1348"/>
      <c r="BSW423" s="1348"/>
      <c r="BSX423" s="1348"/>
      <c r="BSY423" s="1348"/>
      <c r="BSZ423" s="1348"/>
      <c r="BTA423" s="1348"/>
      <c r="BTB423" s="1348"/>
      <c r="BTC423" s="1348"/>
      <c r="BTD423" s="1348"/>
      <c r="BTE423" s="1348"/>
      <c r="BTF423" s="1348"/>
      <c r="BTG423" s="1348"/>
      <c r="BTH423" s="1348"/>
      <c r="BTI423" s="1348"/>
      <c r="BTJ423" s="1348"/>
      <c r="BTK423" s="1348"/>
      <c r="BTL423" s="1348"/>
      <c r="BTM423" s="1348"/>
      <c r="BTN423" s="1348"/>
      <c r="BTO423" s="1348"/>
      <c r="BTP423" s="1348"/>
      <c r="BTQ423" s="1348"/>
      <c r="BTR423" s="1348"/>
      <c r="BTS423" s="1348"/>
      <c r="BTT423" s="1348"/>
      <c r="BTU423" s="1348"/>
      <c r="BTV423" s="1348"/>
      <c r="BTW423" s="1348"/>
      <c r="BTX423" s="1348"/>
      <c r="BTY423" s="1348"/>
      <c r="BTZ423" s="1348"/>
      <c r="BUA423" s="1348"/>
      <c r="BUB423" s="1348"/>
      <c r="BUC423" s="1348"/>
      <c r="BUD423" s="1348"/>
      <c r="BUE423" s="1348"/>
      <c r="BUF423" s="1348"/>
      <c r="BUG423" s="1348"/>
      <c r="BUH423" s="1348"/>
      <c r="BUI423" s="1348"/>
      <c r="BUJ423" s="1348"/>
      <c r="BUK423" s="1348"/>
      <c r="BUL423" s="1348"/>
      <c r="BUM423" s="1348"/>
      <c r="BUN423" s="1348"/>
      <c r="BUO423" s="1348"/>
      <c r="BUP423" s="1348"/>
      <c r="BUQ423" s="1348"/>
      <c r="BUR423" s="1348"/>
      <c r="BUS423" s="1348"/>
      <c r="BUT423" s="1348"/>
      <c r="BUU423" s="1348"/>
      <c r="BUV423" s="1348"/>
      <c r="BUW423" s="1348"/>
      <c r="BUX423" s="1348"/>
      <c r="BUY423" s="1348"/>
      <c r="BUZ423" s="1348"/>
      <c r="BVA423" s="1348"/>
      <c r="BVB423" s="1348"/>
      <c r="BVC423" s="1348"/>
      <c r="BVD423" s="1348"/>
      <c r="BVE423" s="1348"/>
      <c r="BVF423" s="1348"/>
      <c r="BVG423" s="1348"/>
      <c r="BVH423" s="1348"/>
      <c r="BVI423" s="1348"/>
      <c r="BVJ423" s="1348"/>
      <c r="BVK423" s="1348"/>
      <c r="BVL423" s="1348"/>
      <c r="BVM423" s="1348"/>
      <c r="BVN423" s="1348"/>
      <c r="BVO423" s="1348"/>
      <c r="BVP423" s="1348"/>
      <c r="BVQ423" s="1348"/>
      <c r="BVR423" s="1348"/>
      <c r="BVS423" s="1348"/>
      <c r="BVT423" s="1348"/>
      <c r="BVU423" s="1348"/>
      <c r="BVV423" s="1348"/>
      <c r="BVW423" s="1348"/>
      <c r="BVX423" s="1348"/>
      <c r="BVY423" s="1348"/>
      <c r="BVZ423" s="1348"/>
      <c r="BWA423" s="1348"/>
      <c r="BWB423" s="1348"/>
      <c r="BWC423" s="1348"/>
      <c r="BWD423" s="1348"/>
      <c r="BWE423" s="1348"/>
      <c r="BWF423" s="1348"/>
      <c r="BWG423" s="1348"/>
      <c r="BWH423" s="1348"/>
      <c r="BWI423" s="1348"/>
      <c r="BWJ423" s="1348"/>
      <c r="BWK423" s="1348"/>
      <c r="BWL423" s="1348"/>
      <c r="BWM423" s="1348"/>
      <c r="BWN423" s="1348"/>
      <c r="BWO423" s="1348"/>
      <c r="BWP423" s="1348"/>
      <c r="BWQ423" s="1348"/>
      <c r="BWR423" s="1348"/>
      <c r="BWS423" s="1348"/>
      <c r="BWT423" s="1348"/>
      <c r="BWU423" s="1348"/>
      <c r="BWV423" s="1348"/>
      <c r="BWW423" s="1348"/>
      <c r="BWX423" s="1348"/>
      <c r="BWY423" s="1348"/>
      <c r="BWZ423" s="1348"/>
      <c r="BXA423" s="1348"/>
      <c r="BXB423" s="1348"/>
      <c r="BXC423" s="1348"/>
      <c r="BXD423" s="1348"/>
      <c r="BXE423" s="1348"/>
      <c r="BXF423" s="1348"/>
      <c r="BXG423" s="1348"/>
      <c r="BXH423" s="1348"/>
      <c r="BXI423" s="1348"/>
      <c r="BXJ423" s="1348"/>
      <c r="BXK423" s="1348"/>
      <c r="BXL423" s="1348"/>
      <c r="BXM423" s="1348"/>
      <c r="BXN423" s="1348"/>
      <c r="BXO423" s="1348"/>
      <c r="BXP423" s="1348"/>
      <c r="BXQ423" s="1348"/>
      <c r="BXR423" s="1348"/>
      <c r="BXS423" s="1348"/>
      <c r="BXT423" s="1348"/>
      <c r="BXU423" s="1348"/>
      <c r="BXV423" s="1348"/>
      <c r="BXW423" s="1348"/>
      <c r="BXX423" s="1348"/>
      <c r="BXY423" s="1348"/>
      <c r="BXZ423" s="1348"/>
      <c r="BYA423" s="1348"/>
      <c r="BYB423" s="1348"/>
      <c r="BYC423" s="1348"/>
      <c r="BYD423" s="1348"/>
      <c r="BYE423" s="1348"/>
      <c r="BYF423" s="1348"/>
      <c r="BYG423" s="1348"/>
      <c r="BYH423" s="1348"/>
      <c r="BYI423" s="1348"/>
      <c r="BYJ423" s="1348"/>
      <c r="BYK423" s="1348"/>
      <c r="BYL423" s="1348"/>
      <c r="BYM423" s="1348"/>
      <c r="BYN423" s="1348"/>
      <c r="BYO423" s="1348"/>
      <c r="BYP423" s="1348"/>
      <c r="BYQ423" s="1348"/>
      <c r="BYR423" s="1348"/>
      <c r="BYS423" s="1348"/>
      <c r="BYT423" s="1348"/>
      <c r="BYU423" s="1348"/>
      <c r="BYV423" s="1348"/>
      <c r="BYW423" s="1348"/>
      <c r="BYX423" s="1348"/>
      <c r="BYY423" s="1348"/>
      <c r="BYZ423" s="1348"/>
      <c r="BZA423" s="1348"/>
      <c r="BZB423" s="1348"/>
      <c r="BZC423" s="1348"/>
      <c r="BZD423" s="1348"/>
      <c r="BZE423" s="1348"/>
      <c r="BZF423" s="1348"/>
      <c r="BZG423" s="1348"/>
      <c r="BZH423" s="1348"/>
      <c r="BZI423" s="1348"/>
      <c r="BZJ423" s="1348"/>
      <c r="BZK423" s="1348"/>
      <c r="BZL423" s="1348"/>
      <c r="BZM423" s="1348"/>
      <c r="BZN423" s="1348"/>
      <c r="BZO423" s="1348"/>
      <c r="BZP423" s="1348"/>
      <c r="BZQ423" s="1348"/>
      <c r="BZR423" s="1348"/>
      <c r="BZS423" s="1348"/>
      <c r="BZT423" s="1348"/>
      <c r="BZU423" s="1348"/>
      <c r="BZV423" s="1348"/>
      <c r="BZW423" s="1348"/>
      <c r="BZX423" s="1348"/>
      <c r="BZY423" s="1348"/>
      <c r="BZZ423" s="1348"/>
      <c r="CAA423" s="1348"/>
      <c r="CAB423" s="1348"/>
      <c r="CAC423" s="1348"/>
      <c r="CAD423" s="1348"/>
      <c r="CAE423" s="1348"/>
      <c r="CAF423" s="1348"/>
      <c r="CAG423" s="1348"/>
      <c r="CAH423" s="1348"/>
      <c r="CAI423" s="1348"/>
      <c r="CAJ423" s="1348"/>
      <c r="CAK423" s="1348"/>
      <c r="CAL423" s="1348"/>
      <c r="CAM423" s="1348"/>
      <c r="CAN423" s="1348"/>
      <c r="CAO423" s="1348"/>
      <c r="CAP423" s="1348"/>
      <c r="CAQ423" s="1348"/>
      <c r="CAR423" s="1348"/>
      <c r="CAS423" s="1348"/>
      <c r="CAT423" s="1348"/>
      <c r="CAU423" s="1348"/>
      <c r="CAV423" s="1348"/>
      <c r="CAW423" s="1348"/>
      <c r="CAX423" s="1348"/>
      <c r="CAY423" s="1348"/>
      <c r="CAZ423" s="1348"/>
      <c r="CBA423" s="1348"/>
      <c r="CBB423" s="1348"/>
      <c r="CBC423" s="1348"/>
      <c r="CBD423" s="1348"/>
      <c r="CBE423" s="1348"/>
      <c r="CBF423" s="1348"/>
      <c r="CBG423" s="1348"/>
      <c r="CBH423" s="1348"/>
      <c r="CBI423" s="1348"/>
      <c r="CBJ423" s="1348"/>
      <c r="CBK423" s="1348"/>
      <c r="CBL423" s="1348"/>
      <c r="CBM423" s="1348"/>
      <c r="CBN423" s="1348"/>
      <c r="CBO423" s="1348"/>
      <c r="CBP423" s="1348"/>
      <c r="CBQ423" s="1348"/>
      <c r="CBR423" s="1348"/>
      <c r="CBS423" s="1348"/>
      <c r="CBT423" s="1348"/>
      <c r="CBU423" s="1348"/>
      <c r="CBV423" s="1348"/>
      <c r="CBW423" s="1348"/>
      <c r="CBX423" s="1348"/>
      <c r="CBY423" s="1348"/>
      <c r="CBZ423" s="1348"/>
      <c r="CCA423" s="1348"/>
      <c r="CCB423" s="1348"/>
      <c r="CCC423" s="1348"/>
      <c r="CCD423" s="1348"/>
      <c r="CCE423" s="1348"/>
      <c r="CCF423" s="1348"/>
      <c r="CCG423" s="1348"/>
      <c r="CCH423" s="1348"/>
      <c r="CCI423" s="1348"/>
      <c r="CCJ423" s="1348"/>
      <c r="CCK423" s="1348"/>
      <c r="CCL423" s="1348"/>
      <c r="CCM423" s="1348"/>
      <c r="CCN423" s="1348"/>
      <c r="CCO423" s="1348"/>
      <c r="CCP423" s="1348"/>
      <c r="CCQ423" s="1348"/>
      <c r="CCR423" s="1348"/>
      <c r="CCS423" s="1348"/>
      <c r="CCT423" s="1348"/>
      <c r="CCU423" s="1348"/>
      <c r="CCV423" s="1348"/>
      <c r="CCW423" s="1348"/>
      <c r="CCX423" s="1348"/>
      <c r="CCY423" s="1348"/>
      <c r="CCZ423" s="1348"/>
      <c r="CDA423" s="1348"/>
      <c r="CDB423" s="1348"/>
      <c r="CDC423" s="1348"/>
      <c r="CDD423" s="1348"/>
      <c r="CDE423" s="1348"/>
      <c r="CDF423" s="1348"/>
      <c r="CDG423" s="1348"/>
      <c r="CDH423" s="1348"/>
      <c r="CDI423" s="1348"/>
      <c r="CDJ423" s="1348"/>
      <c r="CDK423" s="1348"/>
      <c r="CDL423" s="1348"/>
      <c r="CDM423" s="1348"/>
      <c r="CDN423" s="1348"/>
      <c r="CDO423" s="1348"/>
      <c r="CDP423" s="1348"/>
      <c r="CDQ423" s="1348"/>
      <c r="CDR423" s="1348"/>
      <c r="CDS423" s="1348"/>
      <c r="CDT423" s="1348"/>
      <c r="CDU423" s="1348"/>
      <c r="CDV423" s="1348"/>
      <c r="CDW423" s="1348"/>
      <c r="CDX423" s="1348"/>
      <c r="CDY423" s="1348"/>
      <c r="CDZ423" s="1348"/>
      <c r="CEA423" s="1348"/>
      <c r="CEB423" s="1348"/>
      <c r="CEC423" s="1348"/>
      <c r="CED423" s="1348"/>
      <c r="CEE423" s="1348"/>
      <c r="CEF423" s="1348"/>
      <c r="CEG423" s="1348"/>
      <c r="CEH423" s="1348"/>
      <c r="CEI423" s="1348"/>
      <c r="CEJ423" s="1348"/>
      <c r="CEK423" s="1348"/>
      <c r="CEL423" s="1348"/>
      <c r="CEM423" s="1348"/>
      <c r="CEN423" s="1348"/>
      <c r="CEO423" s="1348"/>
      <c r="CEP423" s="1348"/>
      <c r="CEQ423" s="1348"/>
      <c r="CER423" s="1348"/>
      <c r="CES423" s="1348"/>
      <c r="CET423" s="1348"/>
      <c r="CEU423" s="1348"/>
      <c r="CEV423" s="1348"/>
      <c r="CEW423" s="1348"/>
      <c r="CEX423" s="1348"/>
      <c r="CEY423" s="1348"/>
      <c r="CEZ423" s="1348"/>
      <c r="CFA423" s="1348"/>
      <c r="CFB423" s="1348"/>
      <c r="CFC423" s="1348"/>
      <c r="CFD423" s="1348"/>
      <c r="CFE423" s="1348"/>
      <c r="CFF423" s="1348"/>
      <c r="CFG423" s="1348"/>
      <c r="CFH423" s="1348"/>
      <c r="CFI423" s="1348"/>
      <c r="CFJ423" s="1348"/>
      <c r="CFK423" s="1348"/>
      <c r="CFL423" s="1348"/>
      <c r="CFM423" s="1348"/>
      <c r="CFN423" s="1348"/>
      <c r="CFO423" s="1348"/>
      <c r="CFP423" s="1348"/>
      <c r="CFQ423" s="1348"/>
      <c r="CFR423" s="1348"/>
      <c r="CFS423" s="1348"/>
      <c r="CFT423" s="1348"/>
      <c r="CFU423" s="1348"/>
      <c r="CFV423" s="1348"/>
      <c r="CFW423" s="1348"/>
      <c r="CFX423" s="1348"/>
      <c r="CFY423" s="1348"/>
      <c r="CFZ423" s="1348"/>
      <c r="CGA423" s="1348"/>
      <c r="CGB423" s="1348"/>
      <c r="CGC423" s="1348"/>
      <c r="CGD423" s="1348"/>
      <c r="CGE423" s="1348"/>
      <c r="CGF423" s="1348"/>
      <c r="CGG423" s="1348"/>
      <c r="CGH423" s="1348"/>
      <c r="CGI423" s="1348"/>
      <c r="CGJ423" s="1348"/>
      <c r="CGK423" s="1348"/>
      <c r="CGL423" s="1348"/>
      <c r="CGM423" s="1348"/>
      <c r="CGN423" s="1348"/>
      <c r="CGO423" s="1348"/>
      <c r="CGP423" s="1348"/>
      <c r="CGQ423" s="1348"/>
      <c r="CGR423" s="1348"/>
      <c r="CGS423" s="1348"/>
      <c r="CGT423" s="1348"/>
      <c r="CGU423" s="1348"/>
      <c r="CGV423" s="1348"/>
      <c r="CGW423" s="1348"/>
      <c r="CGX423" s="1348"/>
      <c r="CGY423" s="1348"/>
      <c r="CGZ423" s="1348"/>
      <c r="CHA423" s="1348"/>
      <c r="CHB423" s="1348"/>
      <c r="CHC423" s="1348"/>
      <c r="CHD423" s="1348"/>
      <c r="CHE423" s="1348"/>
      <c r="CHF423" s="1348"/>
      <c r="CHG423" s="1348"/>
      <c r="CHH423" s="1348"/>
      <c r="CHI423" s="1348"/>
      <c r="CHJ423" s="1348"/>
      <c r="CHK423" s="1348"/>
      <c r="CHL423" s="1348"/>
      <c r="CHM423" s="1348"/>
      <c r="CHN423" s="1348"/>
      <c r="CHO423" s="1348"/>
      <c r="CHP423" s="1348"/>
      <c r="CHQ423" s="1348"/>
      <c r="CHR423" s="1348"/>
      <c r="CHS423" s="1348"/>
      <c r="CHT423" s="1348"/>
      <c r="CHU423" s="1348"/>
      <c r="CHV423" s="1348"/>
      <c r="CHW423" s="1348"/>
      <c r="CHX423" s="1348"/>
      <c r="CHY423" s="1348"/>
      <c r="CHZ423" s="1348"/>
      <c r="CIA423" s="1348"/>
      <c r="CIB423" s="1348"/>
      <c r="CIC423" s="1348"/>
      <c r="CID423" s="1348"/>
      <c r="CIE423" s="1348"/>
      <c r="CIF423" s="1348"/>
      <c r="CIG423" s="1348"/>
      <c r="CIH423" s="1348"/>
      <c r="CII423" s="1348"/>
      <c r="CIJ423" s="1348"/>
      <c r="CIK423" s="1348"/>
      <c r="CIL423" s="1348"/>
      <c r="CIM423" s="1348"/>
      <c r="CIN423" s="1348"/>
      <c r="CIO423" s="1348"/>
      <c r="CIP423" s="1348"/>
      <c r="CIQ423" s="1348"/>
      <c r="CIR423" s="1348"/>
      <c r="CIS423" s="1348"/>
      <c r="CIT423" s="1348"/>
      <c r="CIU423" s="1348"/>
      <c r="CIV423" s="1348"/>
      <c r="CIW423" s="1348"/>
      <c r="CIX423" s="1348"/>
      <c r="CIY423" s="1348"/>
      <c r="CIZ423" s="1348"/>
      <c r="CJA423" s="1348"/>
      <c r="CJB423" s="1348"/>
      <c r="CJC423" s="1348"/>
      <c r="CJD423" s="1348"/>
      <c r="CJE423" s="1348"/>
      <c r="CJF423" s="1348"/>
      <c r="CJG423" s="1348"/>
      <c r="CJH423" s="1348"/>
      <c r="CJI423" s="1348"/>
      <c r="CJJ423" s="1348"/>
      <c r="CJK423" s="1348"/>
      <c r="CJL423" s="1348"/>
      <c r="CJM423" s="1348"/>
      <c r="CJN423" s="1348"/>
      <c r="CJO423" s="1348"/>
      <c r="CJP423" s="1348"/>
      <c r="CJQ423" s="1348"/>
      <c r="CJR423" s="1348"/>
      <c r="CJS423" s="1348"/>
      <c r="CJT423" s="1348"/>
      <c r="CJU423" s="1348"/>
      <c r="CJV423" s="1348"/>
      <c r="CJW423" s="1348"/>
      <c r="CJX423" s="1348"/>
      <c r="CJY423" s="1348"/>
      <c r="CJZ423" s="1348"/>
      <c r="CKA423" s="1348"/>
      <c r="CKB423" s="1348"/>
      <c r="CKC423" s="1348"/>
      <c r="CKD423" s="1348"/>
      <c r="CKE423" s="1348"/>
      <c r="CKF423" s="1348"/>
      <c r="CKG423" s="1348"/>
      <c r="CKH423" s="1348"/>
      <c r="CKI423" s="1348"/>
      <c r="CKJ423" s="1348"/>
      <c r="CKK423" s="1348"/>
      <c r="CKL423" s="1348"/>
      <c r="CKM423" s="1348"/>
      <c r="CKN423" s="1348"/>
      <c r="CKO423" s="1348"/>
      <c r="CKP423" s="1348"/>
      <c r="CKQ423" s="1348"/>
      <c r="CKR423" s="1348"/>
      <c r="CKS423" s="1348"/>
      <c r="CKT423" s="1348"/>
      <c r="CKU423" s="1348"/>
      <c r="CKV423" s="1348"/>
      <c r="CKW423" s="1348"/>
      <c r="CKX423" s="1348"/>
      <c r="CKY423" s="1348"/>
      <c r="CKZ423" s="1348"/>
      <c r="CLA423" s="1348"/>
      <c r="CLB423" s="1348"/>
      <c r="CLC423" s="1348"/>
      <c r="CLD423" s="1348"/>
      <c r="CLE423" s="1348"/>
      <c r="CLF423" s="1348"/>
      <c r="CLG423" s="1348"/>
      <c r="CLH423" s="1348"/>
      <c r="CLI423" s="1348"/>
      <c r="CLJ423" s="1348"/>
      <c r="CLK423" s="1348"/>
      <c r="CLL423" s="1348"/>
      <c r="CLM423" s="1348"/>
      <c r="CLN423" s="1348"/>
      <c r="CLO423" s="1348"/>
      <c r="CLP423" s="1348"/>
      <c r="CLQ423" s="1348"/>
      <c r="CLR423" s="1348"/>
      <c r="CLS423" s="1348"/>
      <c r="CLT423" s="1348"/>
      <c r="CLU423" s="1348"/>
      <c r="CLV423" s="1348"/>
      <c r="CLW423" s="1348"/>
      <c r="CLX423" s="1348"/>
      <c r="CLY423" s="1348"/>
      <c r="CLZ423" s="1348"/>
      <c r="CMA423" s="1348"/>
      <c r="CMB423" s="1348"/>
      <c r="CMC423" s="1348"/>
      <c r="CMD423" s="1348"/>
      <c r="CME423" s="1348"/>
      <c r="CMF423" s="1348"/>
      <c r="CMG423" s="1348"/>
      <c r="CMH423" s="1348"/>
      <c r="CMI423" s="1348"/>
      <c r="CMJ423" s="1348"/>
      <c r="CMK423" s="1348"/>
      <c r="CML423" s="1348"/>
      <c r="CMM423" s="1348"/>
      <c r="CMN423" s="1348"/>
      <c r="CMO423" s="1348"/>
      <c r="CMP423" s="1348"/>
      <c r="CMQ423" s="1348"/>
      <c r="CMR423" s="1348"/>
      <c r="CMS423" s="1348"/>
      <c r="CMT423" s="1348"/>
      <c r="CMU423" s="1348"/>
      <c r="CMV423" s="1348"/>
      <c r="CMW423" s="1348"/>
      <c r="CMX423" s="1348"/>
      <c r="CMY423" s="1348"/>
      <c r="CMZ423" s="1348"/>
      <c r="CNA423" s="1348"/>
      <c r="CNB423" s="1348"/>
      <c r="CNC423" s="1348"/>
      <c r="CND423" s="1348"/>
      <c r="CNE423" s="1348"/>
      <c r="CNF423" s="1348"/>
      <c r="CNG423" s="1348"/>
      <c r="CNH423" s="1348"/>
      <c r="CNI423" s="1348"/>
      <c r="CNJ423" s="1348"/>
      <c r="CNK423" s="1348"/>
      <c r="CNL423" s="1348"/>
      <c r="CNM423" s="1348"/>
      <c r="CNN423" s="1348"/>
      <c r="CNO423" s="1348"/>
      <c r="CNP423" s="1348"/>
      <c r="CNQ423" s="1348"/>
      <c r="CNR423" s="1348"/>
      <c r="CNS423" s="1348"/>
      <c r="CNT423" s="1348"/>
      <c r="CNU423" s="1348"/>
      <c r="CNV423" s="1348"/>
      <c r="CNW423" s="1348"/>
      <c r="CNX423" s="1348"/>
      <c r="CNY423" s="1348"/>
      <c r="CNZ423" s="1348"/>
      <c r="COA423" s="1348"/>
      <c r="COB423" s="1348"/>
      <c r="COC423" s="1348"/>
      <c r="COD423" s="1348"/>
      <c r="COE423" s="1348"/>
      <c r="COF423" s="1348"/>
      <c r="COG423" s="1348"/>
      <c r="COH423" s="1348"/>
      <c r="COI423" s="1348"/>
      <c r="COJ423" s="1348"/>
      <c r="COK423" s="1348"/>
      <c r="COL423" s="1348"/>
      <c r="COM423" s="1348"/>
      <c r="CON423" s="1348"/>
      <c r="COO423" s="1348"/>
      <c r="COP423" s="1348"/>
      <c r="COQ423" s="1348"/>
      <c r="COR423" s="1348"/>
      <c r="COS423" s="1348"/>
      <c r="COT423" s="1348"/>
      <c r="COU423" s="1348"/>
      <c r="COV423" s="1348"/>
      <c r="COW423" s="1348"/>
      <c r="COX423" s="1348"/>
      <c r="COY423" s="1348"/>
      <c r="COZ423" s="1348"/>
      <c r="CPA423" s="1348"/>
      <c r="CPB423" s="1348"/>
      <c r="CPC423" s="1348"/>
      <c r="CPD423" s="1348"/>
      <c r="CPE423" s="1348"/>
      <c r="CPF423" s="1348"/>
      <c r="CPG423" s="1348"/>
      <c r="CPH423" s="1348"/>
      <c r="CPI423" s="1348"/>
      <c r="CPJ423" s="1348"/>
      <c r="CPK423" s="1348"/>
      <c r="CPL423" s="1348"/>
      <c r="CPM423" s="1348"/>
      <c r="CPN423" s="1348"/>
      <c r="CPO423" s="1348"/>
      <c r="CPP423" s="1348"/>
      <c r="CPQ423" s="1348"/>
      <c r="CPR423" s="1348"/>
      <c r="CPS423" s="1348"/>
      <c r="CPT423" s="1348"/>
      <c r="CPU423" s="1348"/>
      <c r="CPV423" s="1348"/>
      <c r="CPW423" s="1348"/>
      <c r="CPX423" s="1348"/>
      <c r="CPY423" s="1348"/>
      <c r="CPZ423" s="1348"/>
      <c r="CQA423" s="1348"/>
      <c r="CQB423" s="1348"/>
      <c r="CQC423" s="1348"/>
      <c r="CQD423" s="1348"/>
      <c r="CQE423" s="1348"/>
      <c r="CQF423" s="1348"/>
      <c r="CQG423" s="1348"/>
      <c r="CQH423" s="1348"/>
      <c r="CQI423" s="1348"/>
      <c r="CQJ423" s="1348"/>
      <c r="CQK423" s="1348"/>
      <c r="CQL423" s="1348"/>
      <c r="CQM423" s="1348"/>
      <c r="CQN423" s="1348"/>
      <c r="CQO423" s="1348"/>
      <c r="CQP423" s="1348"/>
      <c r="CQQ423" s="1348"/>
      <c r="CQR423" s="1348"/>
      <c r="CQS423" s="1348"/>
      <c r="CQT423" s="1348"/>
      <c r="CQU423" s="1348"/>
      <c r="CQV423" s="1348"/>
      <c r="CQW423" s="1348"/>
      <c r="CQX423" s="1348"/>
      <c r="CQY423" s="1348"/>
      <c r="CQZ423" s="1348"/>
      <c r="CRA423" s="1348"/>
      <c r="CRB423" s="1348"/>
      <c r="CRC423" s="1348"/>
      <c r="CRD423" s="1348"/>
      <c r="CRE423" s="1348"/>
      <c r="CRF423" s="1348"/>
      <c r="CRG423" s="1348"/>
      <c r="CRH423" s="1348"/>
      <c r="CRI423" s="1348"/>
      <c r="CRJ423" s="1348"/>
      <c r="CRK423" s="1348"/>
      <c r="CRL423" s="1348"/>
      <c r="CRM423" s="1348"/>
      <c r="CRN423" s="1348"/>
      <c r="CRO423" s="1348"/>
      <c r="CRP423" s="1348"/>
      <c r="CRQ423" s="1348"/>
      <c r="CRR423" s="1348"/>
      <c r="CRS423" s="1348"/>
      <c r="CRT423" s="1348"/>
      <c r="CRU423" s="1348"/>
      <c r="CRV423" s="1348"/>
      <c r="CRW423" s="1348"/>
      <c r="CRX423" s="1348"/>
      <c r="CRY423" s="1348"/>
      <c r="CRZ423" s="1348"/>
      <c r="CSA423" s="1348"/>
      <c r="CSB423" s="1348"/>
      <c r="CSC423" s="1348"/>
      <c r="CSD423" s="1348"/>
      <c r="CSE423" s="1348"/>
      <c r="CSF423" s="1348"/>
      <c r="CSG423" s="1348"/>
      <c r="CSH423" s="1348"/>
      <c r="CSI423" s="1348"/>
      <c r="CSJ423" s="1348"/>
      <c r="CSK423" s="1348"/>
      <c r="CSL423" s="1348"/>
      <c r="CSM423" s="1348"/>
      <c r="CSN423" s="1348"/>
      <c r="CSO423" s="1348"/>
      <c r="CSP423" s="1348"/>
      <c r="CSQ423" s="1348"/>
      <c r="CSR423" s="1348"/>
      <c r="CSS423" s="1348"/>
      <c r="CST423" s="1348"/>
      <c r="CSU423" s="1348"/>
      <c r="CSV423" s="1348"/>
      <c r="CSW423" s="1348"/>
      <c r="CSX423" s="1348"/>
      <c r="CSY423" s="1348"/>
      <c r="CSZ423" s="1348"/>
      <c r="CTA423" s="1348"/>
      <c r="CTB423" s="1348"/>
      <c r="CTC423" s="1348"/>
      <c r="CTD423" s="1348"/>
      <c r="CTE423" s="1348"/>
      <c r="CTF423" s="1348"/>
      <c r="CTG423" s="1348"/>
      <c r="CTH423" s="1348"/>
      <c r="CTI423" s="1348"/>
      <c r="CTJ423" s="1348"/>
      <c r="CTK423" s="1348"/>
      <c r="CTL423" s="1348"/>
      <c r="CTM423" s="1348"/>
      <c r="CTN423" s="1348"/>
      <c r="CTO423" s="1348"/>
      <c r="CTP423" s="1348"/>
      <c r="CTQ423" s="1348"/>
      <c r="CTR423" s="1348"/>
      <c r="CTS423" s="1348"/>
      <c r="CTT423" s="1348"/>
      <c r="CTU423" s="1348"/>
      <c r="CTV423" s="1348"/>
      <c r="CTW423" s="1348"/>
      <c r="CTX423" s="1348"/>
      <c r="CTY423" s="1348"/>
      <c r="CTZ423" s="1348"/>
      <c r="CUA423" s="1348"/>
      <c r="CUB423" s="1348"/>
      <c r="CUC423" s="1348"/>
      <c r="CUD423" s="1348"/>
      <c r="CUE423" s="1348"/>
      <c r="CUF423" s="1348"/>
      <c r="CUG423" s="1348"/>
      <c r="CUH423" s="1348"/>
      <c r="CUI423" s="1348"/>
      <c r="CUJ423" s="1348"/>
      <c r="CUK423" s="1348"/>
      <c r="CUL423" s="1348"/>
      <c r="CUM423" s="1348"/>
      <c r="CUN423" s="1348"/>
      <c r="CUO423" s="1348"/>
      <c r="CUP423" s="1348"/>
      <c r="CUQ423" s="1348"/>
      <c r="CUR423" s="1348"/>
      <c r="CUS423" s="1348"/>
      <c r="CUT423" s="1348"/>
      <c r="CUU423" s="1348"/>
      <c r="CUV423" s="1348"/>
      <c r="CUW423" s="1348"/>
      <c r="CUX423" s="1348"/>
      <c r="CUY423" s="1348"/>
      <c r="CUZ423" s="1348"/>
      <c r="CVA423" s="1348"/>
      <c r="CVB423" s="1348"/>
      <c r="CVC423" s="1348"/>
      <c r="CVD423" s="1348"/>
      <c r="CVE423" s="1348"/>
      <c r="CVF423" s="1348"/>
      <c r="CVG423" s="1348"/>
      <c r="CVH423" s="1348"/>
      <c r="CVI423" s="1348"/>
      <c r="CVJ423" s="1348"/>
      <c r="CVK423" s="1348"/>
      <c r="CVL423" s="1348"/>
      <c r="CVM423" s="1348"/>
      <c r="CVN423" s="1348"/>
      <c r="CVO423" s="1348"/>
      <c r="CVP423" s="1348"/>
      <c r="CVQ423" s="1348"/>
      <c r="CVR423" s="1348"/>
      <c r="CVS423" s="1348"/>
      <c r="CVT423" s="1348"/>
      <c r="CVU423" s="1348"/>
      <c r="CVV423" s="1348"/>
      <c r="CVW423" s="1348"/>
      <c r="CVX423" s="1348"/>
      <c r="CVY423" s="1348"/>
      <c r="CVZ423" s="1348"/>
      <c r="CWA423" s="1348"/>
      <c r="CWB423" s="1348"/>
      <c r="CWC423" s="1348"/>
      <c r="CWD423" s="1348"/>
      <c r="CWE423" s="1348"/>
      <c r="CWF423" s="1348"/>
      <c r="CWG423" s="1348"/>
      <c r="CWH423" s="1348"/>
      <c r="CWI423" s="1348"/>
      <c r="CWJ423" s="1348"/>
      <c r="CWK423" s="1348"/>
      <c r="CWL423" s="1348"/>
      <c r="CWM423" s="1348"/>
      <c r="CWN423" s="1348"/>
      <c r="CWO423" s="1348"/>
      <c r="CWP423" s="1348"/>
      <c r="CWQ423" s="1348"/>
      <c r="CWR423" s="1348"/>
      <c r="CWS423" s="1348"/>
      <c r="CWT423" s="1348"/>
      <c r="CWU423" s="1348"/>
      <c r="CWV423" s="1348"/>
      <c r="CWW423" s="1348"/>
      <c r="CWX423" s="1348"/>
      <c r="CWY423" s="1348"/>
      <c r="CWZ423" s="1348"/>
      <c r="CXA423" s="1348"/>
      <c r="CXB423" s="1348"/>
      <c r="CXC423" s="1348"/>
      <c r="CXD423" s="1348"/>
      <c r="CXE423" s="1348"/>
      <c r="CXF423" s="1348"/>
      <c r="CXG423" s="1348"/>
      <c r="CXH423" s="1348"/>
      <c r="CXI423" s="1348"/>
      <c r="CXJ423" s="1348"/>
      <c r="CXK423" s="1348"/>
      <c r="CXL423" s="1348"/>
      <c r="CXM423" s="1348"/>
      <c r="CXN423" s="1348"/>
      <c r="CXO423" s="1348"/>
      <c r="CXP423" s="1348"/>
      <c r="CXQ423" s="1348"/>
      <c r="CXR423" s="1348"/>
      <c r="CXS423" s="1348"/>
      <c r="CXT423" s="1348"/>
      <c r="CXU423" s="1348"/>
      <c r="CXV423" s="1348"/>
      <c r="CXW423" s="1348"/>
      <c r="CXX423" s="1348"/>
      <c r="CXY423" s="1348"/>
      <c r="CXZ423" s="1348"/>
      <c r="CYA423" s="1348"/>
      <c r="CYB423" s="1348"/>
      <c r="CYC423" s="1348"/>
      <c r="CYD423" s="1348"/>
      <c r="CYE423" s="1348"/>
      <c r="CYF423" s="1348"/>
      <c r="CYG423" s="1348"/>
      <c r="CYH423" s="1348"/>
      <c r="CYI423" s="1348"/>
      <c r="CYJ423" s="1348"/>
      <c r="CYK423" s="1348"/>
      <c r="CYL423" s="1348"/>
      <c r="CYM423" s="1348"/>
      <c r="CYN423" s="1348"/>
      <c r="CYO423" s="1348"/>
      <c r="CYP423" s="1348"/>
      <c r="CYQ423" s="1348"/>
      <c r="CYR423" s="1348"/>
      <c r="CYS423" s="1348"/>
      <c r="CYT423" s="1348"/>
      <c r="CYU423" s="1348"/>
      <c r="CYV423" s="1348"/>
      <c r="CYW423" s="1348"/>
      <c r="CYX423" s="1348"/>
      <c r="CYY423" s="1348"/>
      <c r="CYZ423" s="1348"/>
      <c r="CZA423" s="1348"/>
      <c r="CZB423" s="1348"/>
      <c r="CZC423" s="1348"/>
      <c r="CZD423" s="1348"/>
      <c r="CZE423" s="1348"/>
      <c r="CZF423" s="1348"/>
      <c r="CZG423" s="1348"/>
      <c r="CZH423" s="1348"/>
      <c r="CZI423" s="1348"/>
      <c r="CZJ423" s="1348"/>
      <c r="CZK423" s="1348"/>
      <c r="CZL423" s="1348"/>
      <c r="CZM423" s="1348"/>
      <c r="CZN423" s="1348"/>
      <c r="CZO423" s="1348"/>
      <c r="CZP423" s="1348"/>
      <c r="CZQ423" s="1348"/>
      <c r="CZR423" s="1348"/>
      <c r="CZS423" s="1348"/>
      <c r="CZT423" s="1348"/>
      <c r="CZU423" s="1348"/>
      <c r="CZV423" s="1348"/>
      <c r="CZW423" s="1348"/>
      <c r="CZX423" s="1348"/>
      <c r="CZY423" s="1348"/>
      <c r="CZZ423" s="1348"/>
      <c r="DAA423" s="1348"/>
      <c r="DAB423" s="1348"/>
      <c r="DAC423" s="1348"/>
      <c r="DAD423" s="1348"/>
      <c r="DAE423" s="1348"/>
      <c r="DAF423" s="1348"/>
      <c r="DAG423" s="1348"/>
      <c r="DAH423" s="1348"/>
      <c r="DAI423" s="1348"/>
      <c r="DAJ423" s="1348"/>
      <c r="DAK423" s="1348"/>
      <c r="DAL423" s="1348"/>
      <c r="DAM423" s="1348"/>
      <c r="DAN423" s="1348"/>
      <c r="DAO423" s="1348"/>
      <c r="DAP423" s="1348"/>
      <c r="DAQ423" s="1348"/>
      <c r="DAR423" s="1348"/>
      <c r="DAS423" s="1348"/>
      <c r="DAT423" s="1348"/>
      <c r="DAU423" s="1348"/>
      <c r="DAV423" s="1348"/>
      <c r="DAW423" s="1348"/>
      <c r="DAX423" s="1348"/>
      <c r="DAY423" s="1348"/>
      <c r="DAZ423" s="1348"/>
      <c r="DBA423" s="1348"/>
      <c r="DBB423" s="1348"/>
      <c r="DBC423" s="1348"/>
      <c r="DBD423" s="1348"/>
      <c r="DBE423" s="1348"/>
      <c r="DBF423" s="1348"/>
      <c r="DBG423" s="1348"/>
      <c r="DBH423" s="1348"/>
      <c r="DBI423" s="1348"/>
      <c r="DBJ423" s="1348"/>
      <c r="DBK423" s="1348"/>
      <c r="DBL423" s="1348"/>
      <c r="DBM423" s="1348"/>
      <c r="DBN423" s="1348"/>
      <c r="DBO423" s="1348"/>
      <c r="DBP423" s="1348"/>
      <c r="DBQ423" s="1348"/>
      <c r="DBR423" s="1348"/>
      <c r="DBS423" s="1348"/>
      <c r="DBT423" s="1348"/>
      <c r="DBU423" s="1348"/>
      <c r="DBV423" s="1348"/>
      <c r="DBW423" s="1348"/>
      <c r="DBX423" s="1348"/>
      <c r="DBY423" s="1348"/>
      <c r="DBZ423" s="1348"/>
      <c r="DCA423" s="1348"/>
      <c r="DCB423" s="1348"/>
      <c r="DCC423" s="1348"/>
      <c r="DCD423" s="1348"/>
      <c r="DCE423" s="1348"/>
      <c r="DCF423" s="1348"/>
      <c r="DCG423" s="1348"/>
      <c r="DCH423" s="1348"/>
      <c r="DCI423" s="1348"/>
      <c r="DCJ423" s="1348"/>
      <c r="DCK423" s="1348"/>
      <c r="DCL423" s="1348"/>
      <c r="DCM423" s="1348"/>
      <c r="DCN423" s="1348"/>
      <c r="DCO423" s="1348"/>
      <c r="DCP423" s="1348"/>
      <c r="DCQ423" s="1348"/>
      <c r="DCR423" s="1348"/>
      <c r="DCS423" s="1348"/>
      <c r="DCT423" s="1348"/>
      <c r="DCU423" s="1348"/>
      <c r="DCV423" s="1348"/>
      <c r="DCW423" s="1348"/>
      <c r="DCX423" s="1348"/>
      <c r="DCY423" s="1348"/>
      <c r="DCZ423" s="1348"/>
      <c r="DDA423" s="1348"/>
      <c r="DDB423" s="1348"/>
      <c r="DDC423" s="1348"/>
      <c r="DDD423" s="1348"/>
      <c r="DDE423" s="1348"/>
      <c r="DDF423" s="1348"/>
      <c r="DDG423" s="1348"/>
      <c r="DDH423" s="1348"/>
      <c r="DDI423" s="1348"/>
      <c r="DDJ423" s="1348"/>
      <c r="DDK423" s="1348"/>
      <c r="DDL423" s="1348"/>
      <c r="DDM423" s="1348"/>
      <c r="DDN423" s="1348"/>
      <c r="DDO423" s="1348"/>
      <c r="DDP423" s="1348"/>
      <c r="DDQ423" s="1348"/>
      <c r="DDR423" s="1348"/>
      <c r="DDS423" s="1348"/>
      <c r="DDT423" s="1348"/>
      <c r="DDU423" s="1348"/>
      <c r="DDV423" s="1348"/>
      <c r="DDW423" s="1348"/>
      <c r="DDX423" s="1348"/>
      <c r="DDY423" s="1348"/>
      <c r="DDZ423" s="1348"/>
      <c r="DEA423" s="1348"/>
      <c r="DEB423" s="1348"/>
      <c r="DEC423" s="1348"/>
      <c r="DED423" s="1348"/>
      <c r="DEE423" s="1348"/>
      <c r="DEF423" s="1348"/>
      <c r="DEG423" s="1348"/>
      <c r="DEH423" s="1348"/>
      <c r="DEI423" s="1348"/>
      <c r="DEJ423" s="1348"/>
      <c r="DEK423" s="1348"/>
      <c r="DEL423" s="1348"/>
      <c r="DEM423" s="1348"/>
      <c r="DEN423" s="1348"/>
      <c r="DEO423" s="1348"/>
      <c r="DEP423" s="1348"/>
      <c r="DEQ423" s="1348"/>
      <c r="DER423" s="1348"/>
      <c r="DES423" s="1348"/>
      <c r="DET423" s="1348"/>
      <c r="DEU423" s="1348"/>
      <c r="DEV423" s="1348"/>
      <c r="DEW423" s="1348"/>
      <c r="DEX423" s="1348"/>
      <c r="DEY423" s="1348"/>
      <c r="DEZ423" s="1348"/>
      <c r="DFA423" s="1348"/>
      <c r="DFB423" s="1348"/>
      <c r="DFC423" s="1348"/>
      <c r="DFD423" s="1348"/>
      <c r="DFE423" s="1348"/>
      <c r="DFF423" s="1348"/>
      <c r="DFG423" s="1348"/>
      <c r="DFH423" s="1348"/>
      <c r="DFI423" s="1348"/>
      <c r="DFJ423" s="1348"/>
      <c r="DFK423" s="1348"/>
      <c r="DFL423" s="1348"/>
      <c r="DFM423" s="1348"/>
      <c r="DFN423" s="1348"/>
      <c r="DFO423" s="1348"/>
      <c r="DFP423" s="1348"/>
      <c r="DFQ423" s="1348"/>
      <c r="DFR423" s="1348"/>
      <c r="DFS423" s="1348"/>
      <c r="DFT423" s="1348"/>
      <c r="DFU423" s="1348"/>
      <c r="DFV423" s="1348"/>
      <c r="DFW423" s="1348"/>
      <c r="DFX423" s="1348"/>
      <c r="DFY423" s="1348"/>
      <c r="DFZ423" s="1348"/>
      <c r="DGA423" s="1348"/>
      <c r="DGB423" s="1348"/>
      <c r="DGC423" s="1348"/>
      <c r="DGD423" s="1348"/>
      <c r="DGE423" s="1348"/>
      <c r="DGF423" s="1348"/>
      <c r="DGG423" s="1348"/>
      <c r="DGH423" s="1348"/>
      <c r="DGI423" s="1348"/>
      <c r="DGJ423" s="1348"/>
      <c r="DGK423" s="1348"/>
      <c r="DGL423" s="1348"/>
      <c r="DGM423" s="1348"/>
      <c r="DGN423" s="1348"/>
      <c r="DGO423" s="1348"/>
      <c r="DGP423" s="1348"/>
      <c r="DGQ423" s="1348"/>
      <c r="DGR423" s="1348"/>
      <c r="DGS423" s="1348"/>
      <c r="DGT423" s="1348"/>
      <c r="DGU423" s="1348"/>
      <c r="DGV423" s="1348"/>
      <c r="DGW423" s="1348"/>
      <c r="DGX423" s="1348"/>
      <c r="DGY423" s="1348"/>
      <c r="DGZ423" s="1348"/>
      <c r="DHA423" s="1348"/>
      <c r="DHB423" s="1348"/>
      <c r="DHC423" s="1348"/>
      <c r="DHD423" s="1348"/>
      <c r="DHE423" s="1348"/>
      <c r="DHF423" s="1348"/>
      <c r="DHG423" s="1348"/>
      <c r="DHH423" s="1348"/>
      <c r="DHI423" s="1348"/>
      <c r="DHJ423" s="1348"/>
      <c r="DHK423" s="1348"/>
      <c r="DHL423" s="1348"/>
      <c r="DHM423" s="1348"/>
      <c r="DHN423" s="1348"/>
      <c r="DHO423" s="1348"/>
      <c r="DHP423" s="1348"/>
      <c r="DHQ423" s="1348"/>
      <c r="DHR423" s="1348"/>
      <c r="DHS423" s="1348"/>
      <c r="DHT423" s="1348"/>
      <c r="DHU423" s="1348"/>
      <c r="DHV423" s="1348"/>
      <c r="DHW423" s="1348"/>
      <c r="DHX423" s="1348"/>
      <c r="DHY423" s="1348"/>
      <c r="DHZ423" s="1348"/>
      <c r="DIA423" s="1348"/>
      <c r="DIB423" s="1348"/>
      <c r="DIC423" s="1348"/>
      <c r="DID423" s="1348"/>
      <c r="DIE423" s="1348"/>
      <c r="DIF423" s="1348"/>
      <c r="DIG423" s="1348"/>
      <c r="DIH423" s="1348"/>
      <c r="DII423" s="1348"/>
      <c r="DIJ423" s="1348"/>
      <c r="DIK423" s="1348"/>
      <c r="DIL423" s="1348"/>
      <c r="DIM423" s="1348"/>
      <c r="DIN423" s="1348"/>
      <c r="DIO423" s="1348"/>
      <c r="DIP423" s="1348"/>
      <c r="DIQ423" s="1348"/>
      <c r="DIR423" s="1348"/>
      <c r="DIS423" s="1348"/>
      <c r="DIT423" s="1348"/>
      <c r="DIU423" s="1348"/>
      <c r="DIV423" s="1348"/>
      <c r="DIW423" s="1348"/>
      <c r="DIX423" s="1348"/>
      <c r="DIY423" s="1348"/>
      <c r="DIZ423" s="1348"/>
      <c r="DJA423" s="1348"/>
      <c r="DJB423" s="1348"/>
      <c r="DJC423" s="1348"/>
      <c r="DJD423" s="1348"/>
      <c r="DJE423" s="1348"/>
      <c r="DJF423" s="1348"/>
      <c r="DJG423" s="1348"/>
      <c r="DJH423" s="1348"/>
      <c r="DJI423" s="1348"/>
      <c r="DJJ423" s="1348"/>
      <c r="DJK423" s="1348"/>
      <c r="DJL423" s="1348"/>
      <c r="DJM423" s="1348"/>
      <c r="DJN423" s="1348"/>
      <c r="DJO423" s="1348"/>
      <c r="DJP423" s="1348"/>
      <c r="DJQ423" s="1348"/>
      <c r="DJR423" s="1348"/>
      <c r="DJS423" s="1348"/>
      <c r="DJT423" s="1348"/>
      <c r="DJU423" s="1348"/>
      <c r="DJV423" s="1348"/>
      <c r="DJW423" s="1348"/>
      <c r="DJX423" s="1348"/>
      <c r="DJY423" s="1348"/>
      <c r="DJZ423" s="1348"/>
      <c r="DKA423" s="1348"/>
      <c r="DKB423" s="1348"/>
      <c r="DKC423" s="1348"/>
      <c r="DKD423" s="1348"/>
      <c r="DKE423" s="1348"/>
      <c r="DKF423" s="1348"/>
      <c r="DKG423" s="1348"/>
      <c r="DKH423" s="1348"/>
      <c r="DKI423" s="1348"/>
      <c r="DKJ423" s="1348"/>
      <c r="DKK423" s="1348"/>
      <c r="DKL423" s="1348"/>
      <c r="DKM423" s="1348"/>
      <c r="DKN423" s="1348"/>
      <c r="DKO423" s="1348"/>
      <c r="DKP423" s="1348"/>
      <c r="DKQ423" s="1348"/>
      <c r="DKR423" s="1348"/>
      <c r="DKS423" s="1348"/>
      <c r="DKT423" s="1348"/>
      <c r="DKU423" s="1348"/>
      <c r="DKV423" s="1348"/>
      <c r="DKW423" s="1348"/>
      <c r="DKX423" s="1348"/>
      <c r="DKY423" s="1348"/>
      <c r="DKZ423" s="1348"/>
      <c r="DLA423" s="1348"/>
      <c r="DLB423" s="1348"/>
      <c r="DLC423" s="1348"/>
      <c r="DLD423" s="1348"/>
      <c r="DLE423" s="1348"/>
      <c r="DLF423" s="1348"/>
      <c r="DLG423" s="1348"/>
      <c r="DLH423" s="1348"/>
      <c r="DLI423" s="1348"/>
      <c r="DLJ423" s="1348"/>
      <c r="DLK423" s="1348"/>
      <c r="DLL423" s="1348"/>
      <c r="DLM423" s="1348"/>
      <c r="DLN423" s="1348"/>
      <c r="DLO423" s="1348"/>
      <c r="DLP423" s="1348"/>
      <c r="DLQ423" s="1348"/>
      <c r="DLR423" s="1348"/>
      <c r="DLS423" s="1348"/>
      <c r="DLT423" s="1348"/>
      <c r="DLU423" s="1348"/>
      <c r="DLV423" s="1348"/>
      <c r="DLW423" s="1348"/>
      <c r="DLX423" s="1348"/>
      <c r="DLY423" s="1348"/>
      <c r="DLZ423" s="1348"/>
      <c r="DMA423" s="1348"/>
      <c r="DMB423" s="1348"/>
      <c r="DMC423" s="1348"/>
      <c r="DMD423" s="1348"/>
      <c r="DME423" s="1348"/>
      <c r="DMF423" s="1348"/>
      <c r="DMG423" s="1348"/>
      <c r="DMH423" s="1348"/>
      <c r="DMI423" s="1348"/>
      <c r="DMJ423" s="1348"/>
      <c r="DMK423" s="1348"/>
      <c r="DML423" s="1348"/>
      <c r="DMM423" s="1348"/>
      <c r="DMN423" s="1348"/>
      <c r="DMO423" s="1348"/>
      <c r="DMP423" s="1348"/>
      <c r="DMQ423" s="1348"/>
      <c r="DMR423" s="1348"/>
      <c r="DMS423" s="1348"/>
      <c r="DMT423" s="1348"/>
      <c r="DMU423" s="1348"/>
      <c r="DMV423" s="1348"/>
      <c r="DMW423" s="1348"/>
      <c r="DMX423" s="1348"/>
      <c r="DMY423" s="1348"/>
      <c r="DMZ423" s="1348"/>
      <c r="DNA423" s="1348"/>
      <c r="DNB423" s="1348"/>
      <c r="DNC423" s="1348"/>
      <c r="DND423" s="1348"/>
      <c r="DNE423" s="1348"/>
      <c r="DNF423" s="1348"/>
      <c r="DNG423" s="1348"/>
      <c r="DNH423" s="1348"/>
      <c r="DNI423" s="1348"/>
      <c r="DNJ423" s="1348"/>
      <c r="DNK423" s="1348"/>
      <c r="DNL423" s="1348"/>
      <c r="DNM423" s="1348"/>
      <c r="DNN423" s="1348"/>
      <c r="DNO423" s="1348"/>
      <c r="DNP423" s="1348"/>
      <c r="DNQ423" s="1348"/>
      <c r="DNR423" s="1348"/>
      <c r="DNS423" s="1348"/>
      <c r="DNT423" s="1348"/>
      <c r="DNU423" s="1348"/>
      <c r="DNV423" s="1348"/>
      <c r="DNW423" s="1348"/>
      <c r="DNX423" s="1348"/>
      <c r="DNY423" s="1348"/>
      <c r="DNZ423" s="1348"/>
      <c r="DOA423" s="1348"/>
      <c r="DOB423" s="1348"/>
      <c r="DOC423" s="1348"/>
      <c r="DOD423" s="1348"/>
      <c r="DOE423" s="1348"/>
      <c r="DOF423" s="1348"/>
      <c r="DOG423" s="1348"/>
      <c r="DOH423" s="1348"/>
      <c r="DOI423" s="1348"/>
      <c r="DOJ423" s="1348"/>
      <c r="DOK423" s="1348"/>
      <c r="DOL423" s="1348"/>
      <c r="DOM423" s="1348"/>
      <c r="DON423" s="1348"/>
      <c r="DOO423" s="1348"/>
      <c r="DOP423" s="1348"/>
      <c r="DOQ423" s="1348"/>
      <c r="DOR423" s="1348"/>
      <c r="DOS423" s="1348"/>
      <c r="DOT423" s="1348"/>
      <c r="DOU423" s="1348"/>
      <c r="DOV423" s="1348"/>
      <c r="DOW423" s="1348"/>
      <c r="DOX423" s="1348"/>
      <c r="DOY423" s="1348"/>
      <c r="DOZ423" s="1348"/>
      <c r="DPA423" s="1348"/>
      <c r="DPB423" s="1348"/>
      <c r="DPC423" s="1348"/>
      <c r="DPD423" s="1348"/>
      <c r="DPE423" s="1348"/>
      <c r="DPF423" s="1348"/>
      <c r="DPG423" s="1348"/>
      <c r="DPH423" s="1348"/>
      <c r="DPI423" s="1348"/>
      <c r="DPJ423" s="1348"/>
      <c r="DPK423" s="1348"/>
      <c r="DPL423" s="1348"/>
      <c r="DPM423" s="1348"/>
      <c r="DPN423" s="1348"/>
      <c r="DPO423" s="1348"/>
      <c r="DPP423" s="1348"/>
      <c r="DPQ423" s="1348"/>
      <c r="DPR423" s="1348"/>
      <c r="DPS423" s="1348"/>
      <c r="DPT423" s="1348"/>
      <c r="DPU423" s="1348"/>
      <c r="DPV423" s="1348"/>
      <c r="DPW423" s="1348"/>
      <c r="DPX423" s="1348"/>
      <c r="DPY423" s="1348"/>
      <c r="DPZ423" s="1348"/>
      <c r="DQA423" s="1348"/>
      <c r="DQB423" s="1348"/>
      <c r="DQC423" s="1348"/>
      <c r="DQD423" s="1348"/>
      <c r="DQE423" s="1348"/>
      <c r="DQF423" s="1348"/>
      <c r="DQG423" s="1348"/>
      <c r="DQH423" s="1348"/>
      <c r="DQI423" s="1348"/>
      <c r="DQJ423" s="1348"/>
      <c r="DQK423" s="1348"/>
      <c r="DQL423" s="1348"/>
      <c r="DQM423" s="1348"/>
      <c r="DQN423" s="1348"/>
      <c r="DQO423" s="1348"/>
      <c r="DQP423" s="1348"/>
      <c r="DQQ423" s="1348"/>
      <c r="DQR423" s="1348"/>
      <c r="DQS423" s="1348"/>
      <c r="DQT423" s="1348"/>
      <c r="DQU423" s="1348"/>
      <c r="DQV423" s="1348"/>
      <c r="DQW423" s="1348"/>
      <c r="DQX423" s="1348"/>
      <c r="DQY423" s="1348"/>
      <c r="DQZ423" s="1348"/>
      <c r="DRA423" s="1348"/>
      <c r="DRB423" s="1348"/>
      <c r="DRC423" s="1348"/>
      <c r="DRD423" s="1348"/>
      <c r="DRE423" s="1348"/>
      <c r="DRF423" s="1348"/>
      <c r="DRG423" s="1348"/>
      <c r="DRH423" s="1348"/>
      <c r="DRI423" s="1348"/>
      <c r="DRJ423" s="1348"/>
      <c r="DRK423" s="1348"/>
      <c r="DRL423" s="1348"/>
      <c r="DRM423" s="1348"/>
      <c r="DRN423" s="1348"/>
      <c r="DRO423" s="1348"/>
      <c r="DRP423" s="1348"/>
      <c r="DRQ423" s="1348"/>
      <c r="DRR423" s="1348"/>
      <c r="DRS423" s="1348"/>
      <c r="DRT423" s="1348"/>
      <c r="DRU423" s="1348"/>
      <c r="DRV423" s="1348"/>
      <c r="DRW423" s="1348"/>
      <c r="DRX423" s="1348"/>
      <c r="DRY423" s="1348"/>
      <c r="DRZ423" s="1348"/>
      <c r="DSA423" s="1348"/>
      <c r="DSB423" s="1348"/>
      <c r="DSC423" s="1348"/>
      <c r="DSD423" s="1348"/>
      <c r="DSE423" s="1348"/>
      <c r="DSF423" s="1348"/>
      <c r="DSG423" s="1348"/>
      <c r="DSH423" s="1348"/>
      <c r="DSI423" s="1348"/>
      <c r="DSJ423" s="1348"/>
      <c r="DSK423" s="1348"/>
      <c r="DSL423" s="1348"/>
      <c r="DSM423" s="1348"/>
      <c r="DSN423" s="1348"/>
      <c r="DSO423" s="1348"/>
      <c r="DSP423" s="1348"/>
      <c r="DSQ423" s="1348"/>
      <c r="DSR423" s="1348"/>
      <c r="DSS423" s="1348"/>
      <c r="DST423" s="1348"/>
      <c r="DSU423" s="1348"/>
      <c r="DSV423" s="1348"/>
      <c r="DSW423" s="1348"/>
      <c r="DSX423" s="1348"/>
      <c r="DSY423" s="1348"/>
      <c r="DSZ423" s="1348"/>
      <c r="DTA423" s="1348"/>
      <c r="DTB423" s="1348"/>
      <c r="DTC423" s="1348"/>
      <c r="DTD423" s="1348"/>
      <c r="DTE423" s="1348"/>
      <c r="DTF423" s="1348"/>
      <c r="DTG423" s="1348"/>
      <c r="DTH423" s="1348"/>
      <c r="DTI423" s="1348"/>
      <c r="DTJ423" s="1348"/>
      <c r="DTK423" s="1348"/>
      <c r="DTL423" s="1348"/>
      <c r="DTM423" s="1348"/>
      <c r="DTN423" s="1348"/>
      <c r="DTO423" s="1348"/>
      <c r="DTP423" s="1348"/>
      <c r="DTQ423" s="1348"/>
      <c r="DTR423" s="1348"/>
      <c r="DTS423" s="1348"/>
      <c r="DTT423" s="1348"/>
      <c r="DTU423" s="1348"/>
      <c r="DTV423" s="1348"/>
      <c r="DTW423" s="1348"/>
      <c r="DTX423" s="1348"/>
      <c r="DTY423" s="1348"/>
      <c r="DTZ423" s="1348"/>
      <c r="DUA423" s="1348"/>
      <c r="DUB423" s="1348"/>
      <c r="DUC423" s="1348"/>
      <c r="DUD423" s="1348"/>
      <c r="DUE423" s="1348"/>
      <c r="DUF423" s="1348"/>
      <c r="DUG423" s="1348"/>
      <c r="DUH423" s="1348"/>
      <c r="DUI423" s="1348"/>
      <c r="DUJ423" s="1348"/>
      <c r="DUK423" s="1348"/>
      <c r="DUL423" s="1348"/>
      <c r="DUM423" s="1348"/>
      <c r="DUN423" s="1348"/>
      <c r="DUO423" s="1348"/>
      <c r="DUP423" s="1348"/>
      <c r="DUQ423" s="1348"/>
      <c r="DUR423" s="1348"/>
      <c r="DUS423" s="1348"/>
      <c r="DUT423" s="1348"/>
      <c r="DUU423" s="1348"/>
      <c r="DUV423" s="1348"/>
      <c r="DUW423" s="1348"/>
      <c r="DUX423" s="1348"/>
      <c r="DUY423" s="1348"/>
      <c r="DUZ423" s="1348"/>
      <c r="DVA423" s="1348"/>
      <c r="DVB423" s="1348"/>
      <c r="DVC423" s="1348"/>
      <c r="DVD423" s="1348"/>
      <c r="DVE423" s="1348"/>
      <c r="DVF423" s="1348"/>
      <c r="DVG423" s="1348"/>
      <c r="DVH423" s="1348"/>
      <c r="DVI423" s="1348"/>
      <c r="DVJ423" s="1348"/>
      <c r="DVK423" s="1348"/>
      <c r="DVL423" s="1348"/>
      <c r="DVM423" s="1348"/>
      <c r="DVN423" s="1348"/>
      <c r="DVO423" s="1348"/>
      <c r="DVP423" s="1348"/>
      <c r="DVQ423" s="1348"/>
      <c r="DVR423" s="1348"/>
      <c r="DVS423" s="1348"/>
      <c r="DVT423" s="1348"/>
      <c r="DVU423" s="1348"/>
      <c r="DVV423" s="1348"/>
      <c r="DVW423" s="1348"/>
      <c r="DVX423" s="1348"/>
      <c r="DVY423" s="1348"/>
      <c r="DVZ423" s="1348"/>
      <c r="DWA423" s="1348"/>
      <c r="DWB423" s="1348"/>
      <c r="DWC423" s="1348"/>
      <c r="DWD423" s="1348"/>
      <c r="DWE423" s="1348"/>
      <c r="DWF423" s="1348"/>
      <c r="DWG423" s="1348"/>
      <c r="DWH423" s="1348"/>
      <c r="DWI423" s="1348"/>
      <c r="DWJ423" s="1348"/>
      <c r="DWK423" s="1348"/>
      <c r="DWL423" s="1348"/>
      <c r="DWM423" s="1348"/>
      <c r="DWN423" s="1348"/>
      <c r="DWO423" s="1348"/>
      <c r="DWP423" s="1348"/>
      <c r="DWQ423" s="1348"/>
      <c r="DWR423" s="1348"/>
      <c r="DWS423" s="1348"/>
      <c r="DWT423" s="1348"/>
      <c r="DWU423" s="1348"/>
      <c r="DWV423" s="1348"/>
      <c r="DWW423" s="1348"/>
      <c r="DWX423" s="1348"/>
      <c r="DWY423" s="1348"/>
      <c r="DWZ423" s="1348"/>
      <c r="DXA423" s="1348"/>
      <c r="DXB423" s="1348"/>
      <c r="DXC423" s="1348"/>
      <c r="DXD423" s="1348"/>
      <c r="DXE423" s="1348"/>
      <c r="DXF423" s="1348"/>
      <c r="DXG423" s="1348"/>
      <c r="DXH423" s="1348"/>
      <c r="DXI423" s="1348"/>
      <c r="DXJ423" s="1348"/>
      <c r="DXK423" s="1348"/>
      <c r="DXL423" s="1348"/>
      <c r="DXM423" s="1348"/>
      <c r="DXN423" s="1348"/>
      <c r="DXO423" s="1348"/>
      <c r="DXP423" s="1348"/>
      <c r="DXQ423" s="1348"/>
      <c r="DXR423" s="1348"/>
      <c r="DXS423" s="1348"/>
      <c r="DXT423" s="1348"/>
      <c r="DXU423" s="1348"/>
      <c r="DXV423" s="1348"/>
      <c r="DXW423" s="1348"/>
      <c r="DXX423" s="1348"/>
      <c r="DXY423" s="1348"/>
      <c r="DXZ423" s="1348"/>
      <c r="DYA423" s="1348"/>
      <c r="DYB423" s="1348"/>
      <c r="DYC423" s="1348"/>
      <c r="DYD423" s="1348"/>
      <c r="DYE423" s="1348"/>
      <c r="DYF423" s="1348"/>
      <c r="DYG423" s="1348"/>
      <c r="DYH423" s="1348"/>
      <c r="DYI423" s="1348"/>
      <c r="DYJ423" s="1348"/>
      <c r="DYK423" s="1348"/>
      <c r="DYL423" s="1348"/>
      <c r="DYM423" s="1348"/>
      <c r="DYN423" s="1348"/>
      <c r="DYO423" s="1348"/>
      <c r="DYP423" s="1348"/>
      <c r="DYQ423" s="1348"/>
      <c r="DYR423" s="1348"/>
      <c r="DYS423" s="1348"/>
      <c r="DYT423" s="1348"/>
      <c r="DYU423" s="1348"/>
      <c r="DYV423" s="1348"/>
      <c r="DYW423" s="1348"/>
      <c r="DYX423" s="1348"/>
      <c r="DYY423" s="1348"/>
      <c r="DYZ423" s="1348"/>
      <c r="DZA423" s="1348"/>
      <c r="DZB423" s="1348"/>
      <c r="DZC423" s="1348"/>
      <c r="DZD423" s="1348"/>
      <c r="DZE423" s="1348"/>
      <c r="DZF423" s="1348"/>
      <c r="DZG423" s="1348"/>
      <c r="DZH423" s="1348"/>
      <c r="DZI423" s="1348"/>
      <c r="DZJ423" s="1348"/>
      <c r="DZK423" s="1348"/>
      <c r="DZL423" s="1348"/>
      <c r="DZM423" s="1348"/>
      <c r="DZN423" s="1348"/>
      <c r="DZO423" s="1348"/>
      <c r="DZP423" s="1348"/>
      <c r="DZQ423" s="1348"/>
      <c r="DZR423" s="1348"/>
      <c r="DZS423" s="1348"/>
      <c r="DZT423" s="1348"/>
      <c r="DZU423" s="1348"/>
      <c r="DZV423" s="1348"/>
      <c r="DZW423" s="1348"/>
      <c r="DZX423" s="1348"/>
      <c r="DZY423" s="1348"/>
      <c r="DZZ423" s="1348"/>
      <c r="EAA423" s="1348"/>
      <c r="EAB423" s="1348"/>
      <c r="EAC423" s="1348"/>
      <c r="EAD423" s="1348"/>
      <c r="EAE423" s="1348"/>
      <c r="EAF423" s="1348"/>
      <c r="EAG423" s="1348"/>
      <c r="EAH423" s="1348"/>
      <c r="EAI423" s="1348"/>
      <c r="EAJ423" s="1348"/>
      <c r="EAK423" s="1348"/>
      <c r="EAL423" s="1348"/>
      <c r="EAM423" s="1348"/>
      <c r="EAN423" s="1348"/>
      <c r="EAO423" s="1348"/>
      <c r="EAP423" s="1348"/>
      <c r="EAQ423" s="1348"/>
      <c r="EAR423" s="1348"/>
      <c r="EAS423" s="1348"/>
      <c r="EAT423" s="1348"/>
      <c r="EAU423" s="1348"/>
      <c r="EAV423" s="1348"/>
      <c r="EAW423" s="1348"/>
      <c r="EAX423" s="1348"/>
      <c r="EAY423" s="1348"/>
      <c r="EAZ423" s="1348"/>
      <c r="EBA423" s="1348"/>
      <c r="EBB423" s="1348"/>
      <c r="EBC423" s="1348"/>
      <c r="EBD423" s="1348"/>
      <c r="EBE423" s="1348"/>
      <c r="EBF423" s="1348"/>
      <c r="EBG423" s="1348"/>
      <c r="EBH423" s="1348"/>
      <c r="EBI423" s="1348"/>
      <c r="EBJ423" s="1348"/>
      <c r="EBK423" s="1348"/>
      <c r="EBL423" s="1348"/>
      <c r="EBM423" s="1348"/>
      <c r="EBN423" s="1348"/>
      <c r="EBO423" s="1348"/>
      <c r="EBP423" s="1348"/>
      <c r="EBQ423" s="1348"/>
      <c r="EBR423" s="1348"/>
      <c r="EBS423" s="1348"/>
      <c r="EBT423" s="1348"/>
      <c r="EBU423" s="1348"/>
      <c r="EBV423" s="1348"/>
      <c r="EBW423" s="1348"/>
      <c r="EBX423" s="1348"/>
      <c r="EBY423" s="1348"/>
      <c r="EBZ423" s="1348"/>
      <c r="ECA423" s="1348"/>
      <c r="ECB423" s="1348"/>
      <c r="ECC423" s="1348"/>
      <c r="ECD423" s="1348"/>
      <c r="ECE423" s="1348"/>
      <c r="ECF423" s="1348"/>
      <c r="ECG423" s="1348"/>
      <c r="ECH423" s="1348"/>
      <c r="ECI423" s="1348"/>
      <c r="ECJ423" s="1348"/>
      <c r="ECK423" s="1348"/>
      <c r="ECL423" s="1348"/>
      <c r="ECM423" s="1348"/>
      <c r="ECN423" s="1348"/>
      <c r="ECO423" s="1348"/>
      <c r="ECP423" s="1348"/>
      <c r="ECQ423" s="1348"/>
      <c r="ECR423" s="1348"/>
      <c r="ECS423" s="1348"/>
      <c r="ECT423" s="1348"/>
      <c r="ECU423" s="1348"/>
      <c r="ECV423" s="1348"/>
      <c r="ECW423" s="1348"/>
      <c r="ECX423" s="1348"/>
      <c r="ECY423" s="1348"/>
      <c r="ECZ423" s="1348"/>
      <c r="EDA423" s="1348"/>
      <c r="EDB423" s="1348"/>
      <c r="EDC423" s="1348"/>
      <c r="EDD423" s="1348"/>
      <c r="EDE423" s="1348"/>
      <c r="EDF423" s="1348"/>
      <c r="EDG423" s="1348"/>
      <c r="EDH423" s="1348"/>
      <c r="EDI423" s="1348"/>
      <c r="EDJ423" s="1348"/>
      <c r="EDK423" s="1348"/>
      <c r="EDL423" s="1348"/>
      <c r="EDM423" s="1348"/>
      <c r="EDN423" s="1348"/>
      <c r="EDO423" s="1348"/>
      <c r="EDP423" s="1348"/>
      <c r="EDQ423" s="1348"/>
      <c r="EDR423" s="1348"/>
      <c r="EDS423" s="1348"/>
      <c r="EDT423" s="1348"/>
      <c r="EDU423" s="1348"/>
      <c r="EDV423" s="1348"/>
      <c r="EDW423" s="1348"/>
      <c r="EDX423" s="1348"/>
      <c r="EDY423" s="1348"/>
      <c r="EDZ423" s="1348"/>
      <c r="EEA423" s="1348"/>
      <c r="EEB423" s="1348"/>
      <c r="EEC423" s="1348"/>
      <c r="EED423" s="1348"/>
      <c r="EEE423" s="1348"/>
      <c r="EEF423" s="1348"/>
      <c r="EEG423" s="1348"/>
      <c r="EEH423" s="1348"/>
      <c r="EEI423" s="1348"/>
      <c r="EEJ423" s="1348"/>
      <c r="EEK423" s="1348"/>
      <c r="EEL423" s="1348"/>
      <c r="EEM423" s="1348"/>
      <c r="EEN423" s="1348"/>
      <c r="EEO423" s="1348"/>
      <c r="EEP423" s="1348"/>
      <c r="EEQ423" s="1348"/>
      <c r="EER423" s="1348"/>
      <c r="EES423" s="1348"/>
      <c r="EET423" s="1348"/>
      <c r="EEU423" s="1348"/>
      <c r="EEV423" s="1348"/>
      <c r="EEW423" s="1348"/>
      <c r="EEX423" s="1348"/>
      <c r="EEY423" s="1348"/>
      <c r="EEZ423" s="1348"/>
      <c r="EFA423" s="1348"/>
      <c r="EFB423" s="1348"/>
      <c r="EFC423" s="1348"/>
      <c r="EFD423" s="1348"/>
      <c r="EFE423" s="1348"/>
      <c r="EFF423" s="1348"/>
      <c r="EFG423" s="1348"/>
      <c r="EFH423" s="1348"/>
      <c r="EFI423" s="1348"/>
      <c r="EFJ423" s="1348"/>
      <c r="EFK423" s="1348"/>
      <c r="EFL423" s="1348"/>
      <c r="EFM423" s="1348"/>
      <c r="EFN423" s="1348"/>
      <c r="EFO423" s="1348"/>
      <c r="EFP423" s="1348"/>
      <c r="EFQ423" s="1348"/>
      <c r="EFR423" s="1348"/>
      <c r="EFS423" s="1348"/>
      <c r="EFT423" s="1348"/>
      <c r="EFU423" s="1348"/>
      <c r="EFV423" s="1348"/>
      <c r="EFW423" s="1348"/>
      <c r="EFX423" s="1348"/>
      <c r="EFY423" s="1348"/>
      <c r="EFZ423" s="1348"/>
      <c r="EGA423" s="1348"/>
      <c r="EGB423" s="1348"/>
      <c r="EGC423" s="1348"/>
      <c r="EGD423" s="1348"/>
      <c r="EGE423" s="1348"/>
      <c r="EGF423" s="1348"/>
      <c r="EGG423" s="1348"/>
      <c r="EGH423" s="1348"/>
      <c r="EGI423" s="1348"/>
      <c r="EGJ423" s="1348"/>
      <c r="EGK423" s="1348"/>
      <c r="EGL423" s="1348"/>
      <c r="EGM423" s="1348"/>
      <c r="EGN423" s="1348"/>
      <c r="EGO423" s="1348"/>
      <c r="EGP423" s="1348"/>
      <c r="EGQ423" s="1348"/>
      <c r="EGR423" s="1348"/>
      <c r="EGS423" s="1348"/>
      <c r="EGT423" s="1348"/>
      <c r="EGU423" s="1348"/>
      <c r="EGV423" s="1348"/>
      <c r="EGW423" s="1348"/>
      <c r="EGX423" s="1348"/>
      <c r="EGY423" s="1348"/>
      <c r="EGZ423" s="1348"/>
      <c r="EHA423" s="1348"/>
      <c r="EHB423" s="1348"/>
      <c r="EHC423" s="1348"/>
      <c r="EHD423" s="1348"/>
      <c r="EHE423" s="1348"/>
      <c r="EHF423" s="1348"/>
      <c r="EHG423" s="1348"/>
      <c r="EHH423" s="1348"/>
      <c r="EHI423" s="1348"/>
      <c r="EHJ423" s="1348"/>
      <c r="EHK423" s="1348"/>
      <c r="EHL423" s="1348"/>
      <c r="EHM423" s="1348"/>
      <c r="EHN423" s="1348"/>
      <c r="EHO423" s="1348"/>
      <c r="EHP423" s="1348"/>
      <c r="EHQ423" s="1348"/>
      <c r="EHR423" s="1348"/>
      <c r="EHS423" s="1348"/>
      <c r="EHT423" s="1348"/>
      <c r="EHU423" s="1348"/>
      <c r="EHV423" s="1348"/>
      <c r="EHW423" s="1348"/>
      <c r="EHX423" s="1348"/>
      <c r="EHY423" s="1348"/>
      <c r="EHZ423" s="1348"/>
      <c r="EIA423" s="1348"/>
      <c r="EIB423" s="1348"/>
      <c r="EIC423" s="1348"/>
      <c r="EID423" s="1348"/>
      <c r="EIE423" s="1348"/>
      <c r="EIF423" s="1348"/>
      <c r="EIG423" s="1348"/>
      <c r="EIH423" s="1348"/>
      <c r="EII423" s="1348"/>
      <c r="EIJ423" s="1348"/>
      <c r="EIK423" s="1348"/>
      <c r="EIL423" s="1348"/>
      <c r="EIM423" s="1348"/>
      <c r="EIN423" s="1348"/>
      <c r="EIO423" s="1348"/>
      <c r="EIP423" s="1348"/>
      <c r="EIQ423" s="1348"/>
      <c r="EIR423" s="1348"/>
      <c r="EIS423" s="1348"/>
      <c r="EIT423" s="1348"/>
      <c r="EIU423" s="1348"/>
      <c r="EIV423" s="1348"/>
      <c r="EIW423" s="1348"/>
      <c r="EIX423" s="1348"/>
      <c r="EIY423" s="1348"/>
      <c r="EIZ423" s="1348"/>
      <c r="EJA423" s="1348"/>
      <c r="EJB423" s="1348"/>
      <c r="EJC423" s="1348"/>
      <c r="EJD423" s="1348"/>
      <c r="EJE423" s="1348"/>
      <c r="EJF423" s="1348"/>
      <c r="EJG423" s="1348"/>
      <c r="EJH423" s="1348"/>
      <c r="EJI423" s="1348"/>
      <c r="EJJ423" s="1348"/>
      <c r="EJK423" s="1348"/>
      <c r="EJL423" s="1348"/>
      <c r="EJM423" s="1348"/>
      <c r="EJN423" s="1348"/>
      <c r="EJO423" s="1348"/>
      <c r="EJP423" s="1348"/>
      <c r="EJQ423" s="1348"/>
      <c r="EJR423" s="1348"/>
      <c r="EJS423" s="1348"/>
      <c r="EJT423" s="1348"/>
      <c r="EJU423" s="1348"/>
      <c r="EJV423" s="1348"/>
      <c r="EJW423" s="1348"/>
      <c r="EJX423" s="1348"/>
      <c r="EJY423" s="1348"/>
      <c r="EJZ423" s="1348"/>
      <c r="EKA423" s="1348"/>
      <c r="EKB423" s="1348"/>
      <c r="EKC423" s="1348"/>
      <c r="EKD423" s="1348"/>
      <c r="EKE423" s="1348"/>
      <c r="EKF423" s="1348"/>
      <c r="EKG423" s="1348"/>
      <c r="EKH423" s="1348"/>
      <c r="EKI423" s="1348"/>
      <c r="EKJ423" s="1348"/>
      <c r="EKK423" s="1348"/>
      <c r="EKL423" s="1348"/>
      <c r="EKM423" s="1348"/>
      <c r="EKN423" s="1348"/>
      <c r="EKO423" s="1348"/>
      <c r="EKP423" s="1348"/>
      <c r="EKQ423" s="1348"/>
      <c r="EKR423" s="1348"/>
      <c r="EKS423" s="1348"/>
      <c r="EKT423" s="1348"/>
      <c r="EKU423" s="1348"/>
      <c r="EKV423" s="1348"/>
      <c r="EKW423" s="1348"/>
      <c r="EKX423" s="1348"/>
      <c r="EKY423" s="1348"/>
      <c r="EKZ423" s="1348"/>
      <c r="ELA423" s="1348"/>
      <c r="ELB423" s="1348"/>
      <c r="ELC423" s="1348"/>
      <c r="ELD423" s="1348"/>
      <c r="ELE423" s="1348"/>
      <c r="ELF423" s="1348"/>
      <c r="ELG423" s="1348"/>
      <c r="ELH423" s="1348"/>
      <c r="ELI423" s="1348"/>
      <c r="ELJ423" s="1348"/>
      <c r="ELK423" s="1348"/>
      <c r="ELL423" s="1348"/>
      <c r="ELM423" s="1348"/>
      <c r="ELN423" s="1348"/>
      <c r="ELO423" s="1348"/>
      <c r="ELP423" s="1348"/>
      <c r="ELQ423" s="1348"/>
      <c r="ELR423" s="1348"/>
      <c r="ELS423" s="1348"/>
      <c r="ELT423" s="1348"/>
      <c r="ELU423" s="1348"/>
      <c r="ELV423" s="1348"/>
      <c r="ELW423" s="1348"/>
      <c r="ELX423" s="1348"/>
      <c r="ELY423" s="1348"/>
      <c r="ELZ423" s="1348"/>
      <c r="EMA423" s="1348"/>
      <c r="EMB423" s="1348"/>
      <c r="EMC423" s="1348"/>
      <c r="EMD423" s="1348"/>
      <c r="EME423" s="1348"/>
      <c r="EMF423" s="1348"/>
      <c r="EMG423" s="1348"/>
      <c r="EMH423" s="1348"/>
      <c r="EMI423" s="1348"/>
      <c r="EMJ423" s="1348"/>
      <c r="EMK423" s="1348"/>
      <c r="EML423" s="1348"/>
      <c r="EMM423" s="1348"/>
      <c r="EMN423" s="1348"/>
      <c r="EMO423" s="1348"/>
      <c r="EMP423" s="1348"/>
      <c r="EMQ423" s="1348"/>
      <c r="EMR423" s="1348"/>
      <c r="EMS423" s="1348"/>
      <c r="EMT423" s="1348"/>
      <c r="EMU423" s="1348"/>
      <c r="EMV423" s="1348"/>
      <c r="EMW423" s="1348"/>
      <c r="EMX423" s="1348"/>
      <c r="EMY423" s="1348"/>
      <c r="EMZ423" s="1348"/>
      <c r="ENA423" s="1348"/>
      <c r="ENB423" s="1348"/>
      <c r="ENC423" s="1348"/>
      <c r="END423" s="1348"/>
      <c r="ENE423" s="1348"/>
      <c r="ENF423" s="1348"/>
      <c r="ENG423" s="1348"/>
      <c r="ENH423" s="1348"/>
      <c r="ENI423" s="1348"/>
      <c r="ENJ423" s="1348"/>
      <c r="ENK423" s="1348"/>
      <c r="ENL423" s="1348"/>
      <c r="ENM423" s="1348"/>
      <c r="ENN423" s="1348"/>
      <c r="ENO423" s="1348"/>
      <c r="ENP423" s="1348"/>
      <c r="ENQ423" s="1348"/>
      <c r="ENR423" s="1348"/>
      <c r="ENS423" s="1348"/>
      <c r="ENT423" s="1348"/>
      <c r="ENU423" s="1348"/>
      <c r="ENV423" s="1348"/>
      <c r="ENW423" s="1348"/>
      <c r="ENX423" s="1348"/>
      <c r="ENY423" s="1348"/>
      <c r="ENZ423" s="1348"/>
      <c r="EOA423" s="1348"/>
      <c r="EOB423" s="1348"/>
      <c r="EOC423" s="1348"/>
      <c r="EOD423" s="1348"/>
      <c r="EOE423" s="1348"/>
      <c r="EOF423" s="1348"/>
      <c r="EOG423" s="1348"/>
      <c r="EOH423" s="1348"/>
      <c r="EOI423" s="1348"/>
      <c r="EOJ423" s="1348"/>
      <c r="EOK423" s="1348"/>
      <c r="EOL423" s="1348"/>
      <c r="EOM423" s="1348"/>
      <c r="EON423" s="1348"/>
      <c r="EOO423" s="1348"/>
      <c r="EOP423" s="1348"/>
      <c r="EOQ423" s="1348"/>
      <c r="EOR423" s="1348"/>
      <c r="EOS423" s="1348"/>
      <c r="EOT423" s="1348"/>
      <c r="EOU423" s="1348"/>
      <c r="EOV423" s="1348"/>
      <c r="EOW423" s="1348"/>
      <c r="EOX423" s="1348"/>
      <c r="EOY423" s="1348"/>
      <c r="EOZ423" s="1348"/>
      <c r="EPA423" s="1348"/>
      <c r="EPB423" s="1348"/>
      <c r="EPC423" s="1348"/>
      <c r="EPD423" s="1348"/>
      <c r="EPE423" s="1348"/>
      <c r="EPF423" s="1348"/>
      <c r="EPG423" s="1348"/>
      <c r="EPH423" s="1348"/>
      <c r="EPI423" s="1348"/>
      <c r="EPJ423" s="1348"/>
      <c r="EPK423" s="1348"/>
      <c r="EPL423" s="1348"/>
      <c r="EPM423" s="1348"/>
      <c r="EPN423" s="1348"/>
      <c r="EPO423" s="1348"/>
      <c r="EPP423" s="1348"/>
      <c r="EPQ423" s="1348"/>
      <c r="EPR423" s="1348"/>
      <c r="EPS423" s="1348"/>
      <c r="EPT423" s="1348"/>
      <c r="EPU423" s="1348"/>
      <c r="EPV423" s="1348"/>
      <c r="EPW423" s="1348"/>
      <c r="EPX423" s="1348"/>
      <c r="EPY423" s="1348"/>
      <c r="EPZ423" s="1348"/>
      <c r="EQA423" s="1348"/>
      <c r="EQB423" s="1348"/>
      <c r="EQC423" s="1348"/>
      <c r="EQD423" s="1348"/>
      <c r="EQE423" s="1348"/>
      <c r="EQF423" s="1348"/>
      <c r="EQG423" s="1348"/>
      <c r="EQH423" s="1348"/>
      <c r="EQI423" s="1348"/>
      <c r="EQJ423" s="1348"/>
      <c r="EQK423" s="1348"/>
      <c r="EQL423" s="1348"/>
      <c r="EQM423" s="1348"/>
      <c r="EQN423" s="1348"/>
      <c r="EQO423" s="1348"/>
      <c r="EQP423" s="1348"/>
      <c r="EQQ423" s="1348"/>
      <c r="EQR423" s="1348"/>
      <c r="EQS423" s="1348"/>
      <c r="EQT423" s="1348"/>
      <c r="EQU423" s="1348"/>
      <c r="EQV423" s="1348"/>
      <c r="EQW423" s="1348"/>
      <c r="EQX423" s="1348"/>
      <c r="EQY423" s="1348"/>
      <c r="EQZ423" s="1348"/>
      <c r="ERA423" s="1348"/>
      <c r="ERB423" s="1348"/>
      <c r="ERC423" s="1348"/>
      <c r="ERD423" s="1348"/>
      <c r="ERE423" s="1348"/>
      <c r="ERF423" s="1348"/>
      <c r="ERG423" s="1348"/>
      <c r="ERH423" s="1348"/>
      <c r="ERI423" s="1348"/>
      <c r="ERJ423" s="1348"/>
      <c r="ERK423" s="1348"/>
      <c r="ERL423" s="1348"/>
      <c r="ERM423" s="1348"/>
      <c r="ERN423" s="1348"/>
      <c r="ERO423" s="1348"/>
      <c r="ERP423" s="1348"/>
      <c r="ERQ423" s="1348"/>
      <c r="ERR423" s="1348"/>
      <c r="ERS423" s="1348"/>
      <c r="ERT423" s="1348"/>
      <c r="ERU423" s="1348"/>
      <c r="ERV423" s="1348"/>
      <c r="ERW423" s="1348"/>
      <c r="ERX423" s="1348"/>
      <c r="ERY423" s="1348"/>
      <c r="ERZ423" s="1348"/>
      <c r="ESA423" s="1348"/>
      <c r="ESB423" s="1348"/>
      <c r="ESC423" s="1348"/>
      <c r="ESD423" s="1348"/>
      <c r="ESE423" s="1348"/>
      <c r="ESF423" s="1348"/>
      <c r="ESG423" s="1348"/>
      <c r="ESH423" s="1348"/>
      <c r="ESI423" s="1348"/>
      <c r="ESJ423" s="1348"/>
      <c r="ESK423" s="1348"/>
      <c r="ESL423" s="1348"/>
      <c r="ESM423" s="1348"/>
      <c r="ESN423" s="1348"/>
      <c r="ESO423" s="1348"/>
      <c r="ESP423" s="1348"/>
      <c r="ESQ423" s="1348"/>
      <c r="ESR423" s="1348"/>
      <c r="ESS423" s="1348"/>
      <c r="EST423" s="1348"/>
      <c r="ESU423" s="1348"/>
      <c r="ESV423" s="1348"/>
      <c r="ESW423" s="1348"/>
      <c r="ESX423" s="1348"/>
      <c r="ESY423" s="1348"/>
      <c r="ESZ423" s="1348"/>
      <c r="ETA423" s="1348"/>
      <c r="ETB423" s="1348"/>
      <c r="ETC423" s="1348"/>
      <c r="ETD423" s="1348"/>
      <c r="ETE423" s="1348"/>
      <c r="ETF423" s="1348"/>
      <c r="ETG423" s="1348"/>
      <c r="ETH423" s="1348"/>
      <c r="ETI423" s="1348"/>
      <c r="ETJ423" s="1348"/>
      <c r="ETK423" s="1348"/>
      <c r="ETL423" s="1348"/>
      <c r="ETM423" s="1348"/>
      <c r="ETN423" s="1348"/>
      <c r="ETO423" s="1348"/>
      <c r="ETP423" s="1348"/>
      <c r="ETQ423" s="1348"/>
      <c r="ETR423" s="1348"/>
      <c r="ETS423" s="1348"/>
      <c r="ETT423" s="1348"/>
      <c r="ETU423" s="1348"/>
      <c r="ETV423" s="1348"/>
      <c r="ETW423" s="1348"/>
      <c r="ETX423" s="1348"/>
      <c r="ETY423" s="1348"/>
      <c r="ETZ423" s="1348"/>
      <c r="EUA423" s="1348"/>
      <c r="EUB423" s="1348"/>
      <c r="EUC423" s="1348"/>
      <c r="EUD423" s="1348"/>
      <c r="EUE423" s="1348"/>
      <c r="EUF423" s="1348"/>
      <c r="EUG423" s="1348"/>
      <c r="EUH423" s="1348"/>
      <c r="EUI423" s="1348"/>
      <c r="EUJ423" s="1348"/>
      <c r="EUK423" s="1348"/>
      <c r="EUL423" s="1348"/>
      <c r="EUM423" s="1348"/>
      <c r="EUN423" s="1348"/>
      <c r="EUO423" s="1348"/>
      <c r="EUP423" s="1348"/>
      <c r="EUQ423" s="1348"/>
      <c r="EUR423" s="1348"/>
      <c r="EUS423" s="1348"/>
      <c r="EUT423" s="1348"/>
      <c r="EUU423" s="1348"/>
      <c r="EUV423" s="1348"/>
      <c r="EUW423" s="1348"/>
      <c r="EUX423" s="1348"/>
      <c r="EUY423" s="1348"/>
      <c r="EUZ423" s="1348"/>
      <c r="EVA423" s="1348"/>
      <c r="EVB423" s="1348"/>
      <c r="EVC423" s="1348"/>
      <c r="EVD423" s="1348"/>
      <c r="EVE423" s="1348"/>
      <c r="EVF423" s="1348"/>
      <c r="EVG423" s="1348"/>
      <c r="EVH423" s="1348"/>
      <c r="EVI423" s="1348"/>
      <c r="EVJ423" s="1348"/>
      <c r="EVK423" s="1348"/>
      <c r="EVL423" s="1348"/>
      <c r="EVM423" s="1348"/>
      <c r="EVN423" s="1348"/>
      <c r="EVO423" s="1348"/>
      <c r="EVP423" s="1348"/>
      <c r="EVQ423" s="1348"/>
      <c r="EVR423" s="1348"/>
      <c r="EVS423" s="1348"/>
      <c r="EVT423" s="1348"/>
      <c r="EVU423" s="1348"/>
      <c r="EVV423" s="1348"/>
      <c r="EVW423" s="1348"/>
      <c r="EVX423" s="1348"/>
      <c r="EVY423" s="1348"/>
      <c r="EVZ423" s="1348"/>
      <c r="EWA423" s="1348"/>
      <c r="EWB423" s="1348"/>
      <c r="EWC423" s="1348"/>
      <c r="EWD423" s="1348"/>
      <c r="EWE423" s="1348"/>
      <c r="EWF423" s="1348"/>
      <c r="EWG423" s="1348"/>
      <c r="EWH423" s="1348"/>
      <c r="EWI423" s="1348"/>
      <c r="EWJ423" s="1348"/>
      <c r="EWK423" s="1348"/>
      <c r="EWL423" s="1348"/>
      <c r="EWM423" s="1348"/>
      <c r="EWN423" s="1348"/>
      <c r="EWO423" s="1348"/>
      <c r="EWP423" s="1348"/>
      <c r="EWQ423" s="1348"/>
      <c r="EWR423" s="1348"/>
      <c r="EWS423" s="1348"/>
      <c r="EWT423" s="1348"/>
      <c r="EWU423" s="1348"/>
      <c r="EWV423" s="1348"/>
      <c r="EWW423" s="1348"/>
      <c r="EWX423" s="1348"/>
      <c r="EWY423" s="1348"/>
      <c r="EWZ423" s="1348"/>
      <c r="EXA423" s="1348"/>
      <c r="EXB423" s="1348"/>
      <c r="EXC423" s="1348"/>
      <c r="EXD423" s="1348"/>
      <c r="EXE423" s="1348"/>
      <c r="EXF423" s="1348"/>
      <c r="EXG423" s="1348"/>
      <c r="EXH423" s="1348"/>
      <c r="EXI423" s="1348"/>
      <c r="EXJ423" s="1348"/>
      <c r="EXK423" s="1348"/>
      <c r="EXL423" s="1348"/>
      <c r="EXM423" s="1348"/>
      <c r="EXN423" s="1348"/>
      <c r="EXO423" s="1348"/>
      <c r="EXP423" s="1348"/>
      <c r="EXQ423" s="1348"/>
      <c r="EXR423" s="1348"/>
      <c r="EXS423" s="1348"/>
      <c r="EXT423" s="1348"/>
      <c r="EXU423" s="1348"/>
      <c r="EXV423" s="1348"/>
      <c r="EXW423" s="1348"/>
      <c r="EXX423" s="1348"/>
      <c r="EXY423" s="1348"/>
      <c r="EXZ423" s="1348"/>
      <c r="EYA423" s="1348"/>
      <c r="EYB423" s="1348"/>
      <c r="EYC423" s="1348"/>
      <c r="EYD423" s="1348"/>
      <c r="EYE423" s="1348"/>
      <c r="EYF423" s="1348"/>
      <c r="EYG423" s="1348"/>
      <c r="EYH423" s="1348"/>
      <c r="EYI423" s="1348"/>
      <c r="EYJ423" s="1348"/>
      <c r="EYK423" s="1348"/>
      <c r="EYL423" s="1348"/>
      <c r="EYM423" s="1348"/>
      <c r="EYN423" s="1348"/>
      <c r="EYO423" s="1348"/>
      <c r="EYP423" s="1348"/>
      <c r="EYQ423" s="1348"/>
      <c r="EYR423" s="1348"/>
      <c r="EYS423" s="1348"/>
      <c r="EYT423" s="1348"/>
      <c r="EYU423" s="1348"/>
      <c r="EYV423" s="1348"/>
      <c r="EYW423" s="1348"/>
      <c r="EYX423" s="1348"/>
      <c r="EYY423" s="1348"/>
      <c r="EYZ423" s="1348"/>
      <c r="EZA423" s="1348"/>
      <c r="EZB423" s="1348"/>
      <c r="EZC423" s="1348"/>
      <c r="EZD423" s="1348"/>
      <c r="EZE423" s="1348"/>
      <c r="EZF423" s="1348"/>
      <c r="EZG423" s="1348"/>
      <c r="EZH423" s="1348"/>
      <c r="EZI423" s="1348"/>
      <c r="EZJ423" s="1348"/>
      <c r="EZK423" s="1348"/>
      <c r="EZL423" s="1348"/>
      <c r="EZM423" s="1348"/>
      <c r="EZN423" s="1348"/>
      <c r="EZO423" s="1348"/>
      <c r="EZP423" s="1348"/>
      <c r="EZQ423" s="1348"/>
      <c r="EZR423" s="1348"/>
      <c r="EZS423" s="1348"/>
      <c r="EZT423" s="1348"/>
      <c r="EZU423" s="1348"/>
      <c r="EZV423" s="1348"/>
      <c r="EZW423" s="1348"/>
      <c r="EZX423" s="1348"/>
      <c r="EZY423" s="1348"/>
      <c r="EZZ423" s="1348"/>
      <c r="FAA423" s="1348"/>
      <c r="FAB423" s="1348"/>
      <c r="FAC423" s="1348"/>
      <c r="FAD423" s="1348"/>
      <c r="FAE423" s="1348"/>
      <c r="FAF423" s="1348"/>
      <c r="FAG423" s="1348"/>
      <c r="FAH423" s="1348"/>
      <c r="FAI423" s="1348"/>
      <c r="FAJ423" s="1348"/>
      <c r="FAK423" s="1348"/>
      <c r="FAL423" s="1348"/>
      <c r="FAM423" s="1348"/>
      <c r="FAN423" s="1348"/>
      <c r="FAO423" s="1348"/>
      <c r="FAP423" s="1348"/>
      <c r="FAQ423" s="1348"/>
      <c r="FAR423" s="1348"/>
      <c r="FAS423" s="1348"/>
      <c r="FAT423" s="1348"/>
      <c r="FAU423" s="1348"/>
      <c r="FAV423" s="1348"/>
      <c r="FAW423" s="1348"/>
      <c r="FAX423" s="1348"/>
      <c r="FAY423" s="1348"/>
      <c r="FAZ423" s="1348"/>
      <c r="FBA423" s="1348"/>
      <c r="FBB423" s="1348"/>
      <c r="FBC423" s="1348"/>
      <c r="FBD423" s="1348"/>
      <c r="FBE423" s="1348"/>
      <c r="FBF423" s="1348"/>
      <c r="FBG423" s="1348"/>
      <c r="FBH423" s="1348"/>
      <c r="FBI423" s="1348"/>
      <c r="FBJ423" s="1348"/>
      <c r="FBK423" s="1348"/>
      <c r="FBL423" s="1348"/>
      <c r="FBM423" s="1348"/>
      <c r="FBN423" s="1348"/>
      <c r="FBO423" s="1348"/>
      <c r="FBP423" s="1348"/>
      <c r="FBQ423" s="1348"/>
      <c r="FBR423" s="1348"/>
      <c r="FBS423" s="1348"/>
      <c r="FBT423" s="1348"/>
      <c r="FBU423" s="1348"/>
      <c r="FBV423" s="1348"/>
      <c r="FBW423" s="1348"/>
      <c r="FBX423" s="1348"/>
      <c r="FBY423" s="1348"/>
      <c r="FBZ423" s="1348"/>
      <c r="FCA423" s="1348"/>
      <c r="FCB423" s="1348"/>
      <c r="FCC423" s="1348"/>
      <c r="FCD423" s="1348"/>
      <c r="FCE423" s="1348"/>
      <c r="FCF423" s="1348"/>
      <c r="FCG423" s="1348"/>
      <c r="FCH423" s="1348"/>
      <c r="FCI423" s="1348"/>
      <c r="FCJ423" s="1348"/>
      <c r="FCK423" s="1348"/>
      <c r="FCL423" s="1348"/>
      <c r="FCM423" s="1348"/>
      <c r="FCN423" s="1348"/>
      <c r="FCO423" s="1348"/>
      <c r="FCP423" s="1348"/>
      <c r="FCQ423" s="1348"/>
      <c r="FCR423" s="1348"/>
      <c r="FCS423" s="1348"/>
      <c r="FCT423" s="1348"/>
      <c r="FCU423" s="1348"/>
      <c r="FCV423" s="1348"/>
      <c r="FCW423" s="1348"/>
      <c r="FCX423" s="1348"/>
      <c r="FCY423" s="1348"/>
      <c r="FCZ423" s="1348"/>
      <c r="FDA423" s="1348"/>
      <c r="FDB423" s="1348"/>
      <c r="FDC423" s="1348"/>
      <c r="FDD423" s="1348"/>
      <c r="FDE423" s="1348"/>
      <c r="FDF423" s="1348"/>
      <c r="FDG423" s="1348"/>
      <c r="FDH423" s="1348"/>
      <c r="FDI423" s="1348"/>
      <c r="FDJ423" s="1348"/>
      <c r="FDK423" s="1348"/>
      <c r="FDL423" s="1348"/>
      <c r="FDM423" s="1348"/>
      <c r="FDN423" s="1348"/>
      <c r="FDO423" s="1348"/>
      <c r="FDP423" s="1348"/>
      <c r="FDQ423" s="1348"/>
      <c r="FDR423" s="1348"/>
      <c r="FDS423" s="1348"/>
      <c r="FDT423" s="1348"/>
      <c r="FDU423" s="1348"/>
      <c r="FDV423" s="1348"/>
      <c r="FDW423" s="1348"/>
      <c r="FDX423" s="1348"/>
      <c r="FDY423" s="1348"/>
      <c r="FDZ423" s="1348"/>
      <c r="FEA423" s="1348"/>
      <c r="FEB423" s="1348"/>
      <c r="FEC423" s="1348"/>
      <c r="FED423" s="1348"/>
      <c r="FEE423" s="1348"/>
      <c r="FEF423" s="1348"/>
      <c r="FEG423" s="1348"/>
      <c r="FEH423" s="1348"/>
      <c r="FEI423" s="1348"/>
      <c r="FEJ423" s="1348"/>
      <c r="FEK423" s="1348"/>
      <c r="FEL423" s="1348"/>
      <c r="FEM423" s="1348"/>
      <c r="FEN423" s="1348"/>
      <c r="FEO423" s="1348"/>
      <c r="FEP423" s="1348"/>
      <c r="FEQ423" s="1348"/>
      <c r="FER423" s="1348"/>
      <c r="FES423" s="1348"/>
      <c r="FET423" s="1348"/>
      <c r="FEU423" s="1348"/>
      <c r="FEV423" s="1348"/>
      <c r="FEW423" s="1348"/>
      <c r="FEX423" s="1348"/>
      <c r="FEY423" s="1348"/>
      <c r="FEZ423" s="1348"/>
      <c r="FFA423" s="1348"/>
      <c r="FFB423" s="1348"/>
      <c r="FFC423" s="1348"/>
      <c r="FFD423" s="1348"/>
      <c r="FFE423" s="1348"/>
      <c r="FFF423" s="1348"/>
      <c r="FFG423" s="1348"/>
      <c r="FFH423" s="1348"/>
      <c r="FFI423" s="1348"/>
      <c r="FFJ423" s="1348"/>
      <c r="FFK423" s="1348"/>
      <c r="FFL423" s="1348"/>
      <c r="FFM423" s="1348"/>
      <c r="FFN423" s="1348"/>
      <c r="FFO423" s="1348"/>
      <c r="FFP423" s="1348"/>
      <c r="FFQ423" s="1348"/>
      <c r="FFR423" s="1348"/>
      <c r="FFS423" s="1348"/>
      <c r="FFT423" s="1348"/>
      <c r="FFU423" s="1348"/>
      <c r="FFV423" s="1348"/>
      <c r="FFW423" s="1348"/>
      <c r="FFX423" s="1348"/>
      <c r="FFY423" s="1348"/>
      <c r="FFZ423" s="1348"/>
      <c r="FGA423" s="1348"/>
      <c r="FGB423" s="1348"/>
      <c r="FGC423" s="1348"/>
      <c r="FGD423" s="1348"/>
      <c r="FGE423" s="1348"/>
      <c r="FGF423" s="1348"/>
      <c r="FGG423" s="1348"/>
      <c r="FGH423" s="1348"/>
      <c r="FGI423" s="1348"/>
      <c r="FGJ423" s="1348"/>
      <c r="FGK423" s="1348"/>
      <c r="FGL423" s="1348"/>
      <c r="FGM423" s="1348"/>
      <c r="FGN423" s="1348"/>
      <c r="FGO423" s="1348"/>
      <c r="FGP423" s="1348"/>
      <c r="FGQ423" s="1348"/>
      <c r="FGR423" s="1348"/>
      <c r="FGS423" s="1348"/>
      <c r="FGT423" s="1348"/>
      <c r="FGU423" s="1348"/>
      <c r="FGV423" s="1348"/>
      <c r="FGW423" s="1348"/>
      <c r="FGX423" s="1348"/>
      <c r="FGY423" s="1348"/>
      <c r="FGZ423" s="1348"/>
      <c r="FHA423" s="1348"/>
      <c r="FHB423" s="1348"/>
      <c r="FHC423" s="1348"/>
      <c r="FHD423" s="1348"/>
      <c r="FHE423" s="1348"/>
      <c r="FHF423" s="1348"/>
      <c r="FHG423" s="1348"/>
      <c r="FHH423" s="1348"/>
      <c r="FHI423" s="1348"/>
      <c r="FHJ423" s="1348"/>
      <c r="FHK423" s="1348"/>
      <c r="FHL423" s="1348"/>
      <c r="FHM423" s="1348"/>
      <c r="FHN423" s="1348"/>
      <c r="FHO423" s="1348"/>
      <c r="FHP423" s="1348"/>
      <c r="FHQ423" s="1348"/>
      <c r="FHR423" s="1348"/>
      <c r="FHS423" s="1348"/>
      <c r="FHT423" s="1348"/>
      <c r="FHU423" s="1348"/>
      <c r="FHV423" s="1348"/>
      <c r="FHW423" s="1348"/>
      <c r="FHX423" s="1348"/>
      <c r="FHY423" s="1348"/>
      <c r="FHZ423" s="1348"/>
      <c r="FIA423" s="1348"/>
      <c r="FIB423" s="1348"/>
      <c r="FIC423" s="1348"/>
      <c r="FID423" s="1348"/>
      <c r="FIE423" s="1348"/>
      <c r="FIF423" s="1348"/>
      <c r="FIG423" s="1348"/>
      <c r="FIH423" s="1348"/>
      <c r="FII423" s="1348"/>
      <c r="FIJ423" s="1348"/>
      <c r="FIK423" s="1348"/>
      <c r="FIL423" s="1348"/>
      <c r="FIM423" s="1348"/>
      <c r="FIN423" s="1348"/>
      <c r="FIO423" s="1348"/>
      <c r="FIP423" s="1348"/>
      <c r="FIQ423" s="1348"/>
      <c r="FIR423" s="1348"/>
      <c r="FIS423" s="1348"/>
      <c r="FIT423" s="1348"/>
      <c r="FIU423" s="1348"/>
      <c r="FIV423" s="1348"/>
      <c r="FIW423" s="1348"/>
      <c r="FIX423" s="1348"/>
      <c r="FIY423" s="1348"/>
      <c r="FIZ423" s="1348"/>
      <c r="FJA423" s="1348"/>
      <c r="FJB423" s="1348"/>
      <c r="FJC423" s="1348"/>
      <c r="FJD423" s="1348"/>
      <c r="FJE423" s="1348"/>
      <c r="FJF423" s="1348"/>
      <c r="FJG423" s="1348"/>
      <c r="FJH423" s="1348"/>
      <c r="FJI423" s="1348"/>
      <c r="FJJ423" s="1348"/>
      <c r="FJK423" s="1348"/>
      <c r="FJL423" s="1348"/>
      <c r="FJM423" s="1348"/>
      <c r="FJN423" s="1348"/>
      <c r="FJO423" s="1348"/>
      <c r="FJP423" s="1348"/>
      <c r="FJQ423" s="1348"/>
      <c r="FJR423" s="1348"/>
      <c r="FJS423" s="1348"/>
      <c r="FJT423" s="1348"/>
      <c r="FJU423" s="1348"/>
      <c r="FJV423" s="1348"/>
      <c r="FJW423" s="1348"/>
      <c r="FJX423" s="1348"/>
      <c r="FJY423" s="1348"/>
      <c r="FJZ423" s="1348"/>
      <c r="FKA423" s="1348"/>
      <c r="FKB423" s="1348"/>
      <c r="FKC423" s="1348"/>
      <c r="FKD423" s="1348"/>
      <c r="FKE423" s="1348"/>
      <c r="FKF423" s="1348"/>
      <c r="FKG423" s="1348"/>
      <c r="FKH423" s="1348"/>
      <c r="FKI423" s="1348"/>
      <c r="FKJ423" s="1348"/>
      <c r="FKK423" s="1348"/>
      <c r="FKL423" s="1348"/>
      <c r="FKM423" s="1348"/>
      <c r="FKN423" s="1348"/>
      <c r="FKO423" s="1348"/>
      <c r="FKP423" s="1348"/>
      <c r="FKQ423" s="1348"/>
      <c r="FKR423" s="1348"/>
      <c r="FKS423" s="1348"/>
      <c r="FKT423" s="1348"/>
      <c r="FKU423" s="1348"/>
      <c r="FKV423" s="1348"/>
      <c r="FKW423" s="1348"/>
      <c r="FKX423" s="1348"/>
      <c r="FKY423" s="1348"/>
      <c r="FKZ423" s="1348"/>
      <c r="FLA423" s="1348"/>
      <c r="FLB423" s="1348"/>
      <c r="FLC423" s="1348"/>
      <c r="FLD423" s="1348"/>
      <c r="FLE423" s="1348"/>
      <c r="FLF423" s="1348"/>
      <c r="FLG423" s="1348"/>
      <c r="FLH423" s="1348"/>
      <c r="FLI423" s="1348"/>
      <c r="FLJ423" s="1348"/>
      <c r="FLK423" s="1348"/>
      <c r="FLL423" s="1348"/>
      <c r="FLM423" s="1348"/>
      <c r="FLN423" s="1348"/>
      <c r="FLO423" s="1348"/>
      <c r="FLP423" s="1348"/>
      <c r="FLQ423" s="1348"/>
      <c r="FLR423" s="1348"/>
      <c r="FLS423" s="1348"/>
      <c r="FLT423" s="1348"/>
      <c r="FLU423" s="1348"/>
      <c r="FLV423" s="1348"/>
      <c r="FLW423" s="1348"/>
      <c r="FLX423" s="1348"/>
      <c r="FLY423" s="1348"/>
      <c r="FLZ423" s="1348"/>
      <c r="FMA423" s="1348"/>
      <c r="FMB423" s="1348"/>
      <c r="FMC423" s="1348"/>
      <c r="FMD423" s="1348"/>
      <c r="FME423" s="1348"/>
      <c r="FMF423" s="1348"/>
      <c r="FMG423" s="1348"/>
      <c r="FMH423" s="1348"/>
      <c r="FMI423" s="1348"/>
      <c r="FMJ423" s="1348"/>
      <c r="FMK423" s="1348"/>
      <c r="FML423" s="1348"/>
      <c r="FMM423" s="1348"/>
      <c r="FMN423" s="1348"/>
      <c r="FMO423" s="1348"/>
      <c r="FMP423" s="1348"/>
      <c r="FMQ423" s="1348"/>
      <c r="FMR423" s="1348"/>
      <c r="FMS423" s="1348"/>
      <c r="FMT423" s="1348"/>
      <c r="FMU423" s="1348"/>
      <c r="FMV423" s="1348"/>
      <c r="FMW423" s="1348"/>
      <c r="FMX423" s="1348"/>
      <c r="FMY423" s="1348"/>
      <c r="FMZ423" s="1348"/>
      <c r="FNA423" s="1348"/>
      <c r="FNB423" s="1348"/>
      <c r="FNC423" s="1348"/>
      <c r="FND423" s="1348"/>
      <c r="FNE423" s="1348"/>
      <c r="FNF423" s="1348"/>
      <c r="FNG423" s="1348"/>
      <c r="FNH423" s="1348"/>
      <c r="FNI423" s="1348"/>
      <c r="FNJ423" s="1348"/>
      <c r="FNK423" s="1348"/>
      <c r="FNL423" s="1348"/>
      <c r="FNM423" s="1348"/>
      <c r="FNN423" s="1348"/>
      <c r="FNO423" s="1348"/>
      <c r="FNP423" s="1348"/>
      <c r="FNQ423" s="1348"/>
      <c r="FNR423" s="1348"/>
      <c r="FNS423" s="1348"/>
      <c r="FNT423" s="1348"/>
      <c r="FNU423" s="1348"/>
      <c r="FNV423" s="1348"/>
      <c r="FNW423" s="1348"/>
      <c r="FNX423" s="1348"/>
      <c r="FNY423" s="1348"/>
      <c r="FNZ423" s="1348"/>
      <c r="FOA423" s="1348"/>
      <c r="FOB423" s="1348"/>
      <c r="FOC423" s="1348"/>
      <c r="FOD423" s="1348"/>
      <c r="FOE423" s="1348"/>
      <c r="FOF423" s="1348"/>
      <c r="FOG423" s="1348"/>
      <c r="FOH423" s="1348"/>
      <c r="FOI423" s="1348"/>
      <c r="FOJ423" s="1348"/>
      <c r="FOK423" s="1348"/>
      <c r="FOL423" s="1348"/>
      <c r="FOM423" s="1348"/>
      <c r="FON423" s="1348"/>
      <c r="FOO423" s="1348"/>
      <c r="FOP423" s="1348"/>
      <c r="FOQ423" s="1348"/>
      <c r="FOR423" s="1348"/>
      <c r="FOS423" s="1348"/>
      <c r="FOT423" s="1348"/>
      <c r="FOU423" s="1348"/>
      <c r="FOV423" s="1348"/>
      <c r="FOW423" s="1348"/>
      <c r="FOX423" s="1348"/>
      <c r="FOY423" s="1348"/>
      <c r="FOZ423" s="1348"/>
      <c r="FPA423" s="1348"/>
      <c r="FPB423" s="1348"/>
      <c r="FPC423" s="1348"/>
      <c r="FPD423" s="1348"/>
      <c r="FPE423" s="1348"/>
      <c r="FPF423" s="1348"/>
      <c r="FPG423" s="1348"/>
      <c r="FPH423" s="1348"/>
      <c r="FPI423" s="1348"/>
      <c r="FPJ423" s="1348"/>
      <c r="FPK423" s="1348"/>
      <c r="FPL423" s="1348"/>
      <c r="FPM423" s="1348"/>
      <c r="FPN423" s="1348"/>
      <c r="FPO423" s="1348"/>
      <c r="FPP423" s="1348"/>
      <c r="FPQ423" s="1348"/>
      <c r="FPR423" s="1348"/>
      <c r="FPS423" s="1348"/>
      <c r="FPT423" s="1348"/>
      <c r="FPU423" s="1348"/>
      <c r="FPV423" s="1348"/>
      <c r="FPW423" s="1348"/>
      <c r="FPX423" s="1348"/>
      <c r="FPY423" s="1348"/>
      <c r="FPZ423" s="1348"/>
      <c r="FQA423" s="1348"/>
      <c r="FQB423" s="1348"/>
      <c r="FQC423" s="1348"/>
      <c r="FQD423" s="1348"/>
      <c r="FQE423" s="1348"/>
      <c r="FQF423" s="1348"/>
      <c r="FQG423" s="1348"/>
      <c r="FQH423" s="1348"/>
      <c r="FQI423" s="1348"/>
      <c r="FQJ423" s="1348"/>
      <c r="FQK423" s="1348"/>
      <c r="FQL423" s="1348"/>
      <c r="FQM423" s="1348"/>
      <c r="FQN423" s="1348"/>
      <c r="FQO423" s="1348"/>
      <c r="FQP423" s="1348"/>
      <c r="FQQ423" s="1348"/>
      <c r="FQR423" s="1348"/>
      <c r="FQS423" s="1348"/>
      <c r="FQT423" s="1348"/>
      <c r="FQU423" s="1348"/>
      <c r="FQV423" s="1348"/>
      <c r="FQW423" s="1348"/>
      <c r="FQX423" s="1348"/>
      <c r="FQY423" s="1348"/>
      <c r="FQZ423" s="1348"/>
      <c r="FRA423" s="1348"/>
      <c r="FRB423" s="1348"/>
      <c r="FRC423" s="1348"/>
      <c r="FRD423" s="1348"/>
      <c r="FRE423" s="1348"/>
      <c r="FRF423" s="1348"/>
      <c r="FRG423" s="1348"/>
      <c r="FRH423" s="1348"/>
      <c r="FRI423" s="1348"/>
      <c r="FRJ423" s="1348"/>
      <c r="FRK423" s="1348"/>
      <c r="FRL423" s="1348"/>
      <c r="FRM423" s="1348"/>
      <c r="FRN423" s="1348"/>
      <c r="FRO423" s="1348"/>
      <c r="FRP423" s="1348"/>
      <c r="FRQ423" s="1348"/>
      <c r="FRR423" s="1348"/>
      <c r="FRS423" s="1348"/>
      <c r="FRT423" s="1348"/>
      <c r="FRU423" s="1348"/>
      <c r="FRV423" s="1348"/>
      <c r="FRW423" s="1348"/>
      <c r="FRX423" s="1348"/>
      <c r="FRY423" s="1348"/>
      <c r="FRZ423" s="1348"/>
      <c r="FSA423" s="1348"/>
      <c r="FSB423" s="1348"/>
      <c r="FSC423" s="1348"/>
      <c r="FSD423" s="1348"/>
      <c r="FSE423" s="1348"/>
      <c r="FSF423" s="1348"/>
      <c r="FSG423" s="1348"/>
      <c r="FSH423" s="1348"/>
      <c r="FSI423" s="1348"/>
      <c r="FSJ423" s="1348"/>
      <c r="FSK423" s="1348"/>
      <c r="FSL423" s="1348"/>
      <c r="FSM423" s="1348"/>
      <c r="FSN423" s="1348"/>
      <c r="FSO423" s="1348"/>
      <c r="FSP423" s="1348"/>
      <c r="FSQ423" s="1348"/>
      <c r="FSR423" s="1348"/>
      <c r="FSS423" s="1348"/>
      <c r="FST423" s="1348"/>
      <c r="FSU423" s="1348"/>
      <c r="FSV423" s="1348"/>
      <c r="FSW423" s="1348"/>
      <c r="FSX423" s="1348"/>
      <c r="FSY423" s="1348"/>
      <c r="FSZ423" s="1348"/>
      <c r="FTA423" s="1348"/>
      <c r="FTB423" s="1348"/>
      <c r="FTC423" s="1348"/>
      <c r="FTD423" s="1348"/>
      <c r="FTE423" s="1348"/>
      <c r="FTF423" s="1348"/>
      <c r="FTG423" s="1348"/>
      <c r="FTH423" s="1348"/>
      <c r="FTI423" s="1348"/>
      <c r="FTJ423" s="1348"/>
      <c r="FTK423" s="1348"/>
      <c r="FTL423" s="1348"/>
      <c r="FTM423" s="1348"/>
      <c r="FTN423" s="1348"/>
      <c r="FTO423" s="1348"/>
      <c r="FTP423" s="1348"/>
      <c r="FTQ423" s="1348"/>
      <c r="FTR423" s="1348"/>
      <c r="FTS423" s="1348"/>
      <c r="FTT423" s="1348"/>
      <c r="FTU423" s="1348"/>
      <c r="FTV423" s="1348"/>
      <c r="FTW423" s="1348"/>
      <c r="FTX423" s="1348"/>
      <c r="FTY423" s="1348"/>
      <c r="FTZ423" s="1348"/>
      <c r="FUA423" s="1348"/>
      <c r="FUB423" s="1348"/>
      <c r="FUC423" s="1348"/>
      <c r="FUD423" s="1348"/>
      <c r="FUE423" s="1348"/>
      <c r="FUF423" s="1348"/>
      <c r="FUG423" s="1348"/>
      <c r="FUH423" s="1348"/>
      <c r="FUI423" s="1348"/>
      <c r="FUJ423" s="1348"/>
      <c r="FUK423" s="1348"/>
      <c r="FUL423" s="1348"/>
      <c r="FUM423" s="1348"/>
      <c r="FUN423" s="1348"/>
      <c r="FUO423" s="1348"/>
      <c r="FUP423" s="1348"/>
      <c r="FUQ423" s="1348"/>
      <c r="FUR423" s="1348"/>
      <c r="FUS423" s="1348"/>
      <c r="FUT423" s="1348"/>
      <c r="FUU423" s="1348"/>
      <c r="FUV423" s="1348"/>
      <c r="FUW423" s="1348"/>
      <c r="FUX423" s="1348"/>
      <c r="FUY423" s="1348"/>
      <c r="FUZ423" s="1348"/>
      <c r="FVA423" s="1348"/>
      <c r="FVB423" s="1348"/>
      <c r="FVC423" s="1348"/>
      <c r="FVD423" s="1348"/>
      <c r="FVE423" s="1348"/>
      <c r="FVF423" s="1348"/>
      <c r="FVG423" s="1348"/>
      <c r="FVH423" s="1348"/>
      <c r="FVI423" s="1348"/>
      <c r="FVJ423" s="1348"/>
      <c r="FVK423" s="1348"/>
      <c r="FVL423" s="1348"/>
      <c r="FVM423" s="1348"/>
      <c r="FVN423" s="1348"/>
      <c r="FVO423" s="1348"/>
      <c r="FVP423" s="1348"/>
      <c r="FVQ423" s="1348"/>
      <c r="FVR423" s="1348"/>
      <c r="FVS423" s="1348"/>
      <c r="FVT423" s="1348"/>
      <c r="FVU423" s="1348"/>
      <c r="FVV423" s="1348"/>
      <c r="FVW423" s="1348"/>
      <c r="FVX423" s="1348"/>
      <c r="FVY423" s="1348"/>
      <c r="FVZ423" s="1348"/>
      <c r="FWA423" s="1348"/>
      <c r="FWB423" s="1348"/>
      <c r="FWC423" s="1348"/>
      <c r="FWD423" s="1348"/>
      <c r="FWE423" s="1348"/>
      <c r="FWF423" s="1348"/>
      <c r="FWG423" s="1348"/>
      <c r="FWH423" s="1348"/>
      <c r="FWI423" s="1348"/>
      <c r="FWJ423" s="1348"/>
      <c r="FWK423" s="1348"/>
      <c r="FWL423" s="1348"/>
      <c r="FWM423" s="1348"/>
      <c r="FWN423" s="1348"/>
      <c r="FWO423" s="1348"/>
      <c r="FWP423" s="1348"/>
      <c r="FWQ423" s="1348"/>
      <c r="FWR423" s="1348"/>
      <c r="FWS423" s="1348"/>
      <c r="FWT423" s="1348"/>
      <c r="FWU423" s="1348"/>
      <c r="FWV423" s="1348"/>
      <c r="FWW423" s="1348"/>
      <c r="FWX423" s="1348"/>
      <c r="FWY423" s="1348"/>
      <c r="FWZ423" s="1348"/>
      <c r="FXA423" s="1348"/>
      <c r="FXB423" s="1348"/>
      <c r="FXC423" s="1348"/>
      <c r="FXD423" s="1348"/>
      <c r="FXE423" s="1348"/>
      <c r="FXF423" s="1348"/>
      <c r="FXG423" s="1348"/>
      <c r="FXH423" s="1348"/>
      <c r="FXI423" s="1348"/>
      <c r="FXJ423" s="1348"/>
      <c r="FXK423" s="1348"/>
      <c r="FXL423" s="1348"/>
      <c r="FXM423" s="1348"/>
      <c r="FXN423" s="1348"/>
      <c r="FXO423" s="1348"/>
      <c r="FXP423" s="1348"/>
      <c r="FXQ423" s="1348"/>
      <c r="FXR423" s="1348"/>
      <c r="FXS423" s="1348"/>
      <c r="FXT423" s="1348"/>
      <c r="FXU423" s="1348"/>
      <c r="FXV423" s="1348"/>
      <c r="FXW423" s="1348"/>
      <c r="FXX423" s="1348"/>
      <c r="FXY423" s="1348"/>
      <c r="FXZ423" s="1348"/>
      <c r="FYA423" s="1348"/>
      <c r="FYB423" s="1348"/>
      <c r="FYC423" s="1348"/>
      <c r="FYD423" s="1348"/>
      <c r="FYE423" s="1348"/>
      <c r="FYF423" s="1348"/>
      <c r="FYG423" s="1348"/>
      <c r="FYH423" s="1348"/>
      <c r="FYI423" s="1348"/>
      <c r="FYJ423" s="1348"/>
      <c r="FYK423" s="1348"/>
      <c r="FYL423" s="1348"/>
      <c r="FYM423" s="1348"/>
      <c r="FYN423" s="1348"/>
      <c r="FYO423" s="1348"/>
      <c r="FYP423" s="1348"/>
      <c r="FYQ423" s="1348"/>
      <c r="FYR423" s="1348"/>
      <c r="FYS423" s="1348"/>
      <c r="FYT423" s="1348"/>
      <c r="FYU423" s="1348"/>
      <c r="FYV423" s="1348"/>
      <c r="FYW423" s="1348"/>
      <c r="FYX423" s="1348"/>
      <c r="FYY423" s="1348"/>
      <c r="FYZ423" s="1348"/>
      <c r="FZA423" s="1348"/>
      <c r="FZB423" s="1348"/>
      <c r="FZC423" s="1348"/>
      <c r="FZD423" s="1348"/>
      <c r="FZE423" s="1348"/>
      <c r="FZF423" s="1348"/>
      <c r="FZG423" s="1348"/>
      <c r="FZH423" s="1348"/>
      <c r="FZI423" s="1348"/>
      <c r="FZJ423" s="1348"/>
      <c r="FZK423" s="1348"/>
      <c r="FZL423" s="1348"/>
      <c r="FZM423" s="1348"/>
      <c r="FZN423" s="1348"/>
      <c r="FZO423" s="1348"/>
      <c r="FZP423" s="1348"/>
      <c r="FZQ423" s="1348"/>
      <c r="FZR423" s="1348"/>
      <c r="FZS423" s="1348"/>
      <c r="FZT423" s="1348"/>
      <c r="FZU423" s="1348"/>
      <c r="FZV423" s="1348"/>
      <c r="FZW423" s="1348"/>
      <c r="FZX423" s="1348"/>
      <c r="FZY423" s="1348"/>
      <c r="FZZ423" s="1348"/>
      <c r="GAA423" s="1348"/>
      <c r="GAB423" s="1348"/>
      <c r="GAC423" s="1348"/>
      <c r="GAD423" s="1348"/>
      <c r="GAE423" s="1348"/>
      <c r="GAF423" s="1348"/>
      <c r="GAG423" s="1348"/>
      <c r="GAH423" s="1348"/>
      <c r="GAI423" s="1348"/>
      <c r="GAJ423" s="1348"/>
      <c r="GAK423" s="1348"/>
      <c r="GAL423" s="1348"/>
      <c r="GAM423" s="1348"/>
      <c r="GAN423" s="1348"/>
      <c r="GAO423" s="1348"/>
      <c r="GAP423" s="1348"/>
      <c r="GAQ423" s="1348"/>
      <c r="GAR423" s="1348"/>
      <c r="GAS423" s="1348"/>
      <c r="GAT423" s="1348"/>
      <c r="GAU423" s="1348"/>
      <c r="GAV423" s="1348"/>
      <c r="GAW423" s="1348"/>
      <c r="GAX423" s="1348"/>
      <c r="GAY423" s="1348"/>
      <c r="GAZ423" s="1348"/>
      <c r="GBA423" s="1348"/>
      <c r="GBB423" s="1348"/>
      <c r="GBC423" s="1348"/>
      <c r="GBD423" s="1348"/>
      <c r="GBE423" s="1348"/>
      <c r="GBF423" s="1348"/>
      <c r="GBG423" s="1348"/>
      <c r="GBH423" s="1348"/>
      <c r="GBI423" s="1348"/>
      <c r="GBJ423" s="1348"/>
      <c r="GBK423" s="1348"/>
      <c r="GBL423" s="1348"/>
      <c r="GBM423" s="1348"/>
      <c r="GBN423" s="1348"/>
      <c r="GBO423" s="1348"/>
      <c r="GBP423" s="1348"/>
      <c r="GBQ423" s="1348"/>
      <c r="GBR423" s="1348"/>
      <c r="GBS423" s="1348"/>
      <c r="GBT423" s="1348"/>
      <c r="GBU423" s="1348"/>
      <c r="GBV423" s="1348"/>
      <c r="GBW423" s="1348"/>
      <c r="GBX423" s="1348"/>
      <c r="GBY423" s="1348"/>
      <c r="GBZ423" s="1348"/>
      <c r="GCA423" s="1348"/>
      <c r="GCB423" s="1348"/>
      <c r="GCC423" s="1348"/>
      <c r="GCD423" s="1348"/>
      <c r="GCE423" s="1348"/>
      <c r="GCF423" s="1348"/>
      <c r="GCG423" s="1348"/>
      <c r="GCH423" s="1348"/>
      <c r="GCI423" s="1348"/>
      <c r="GCJ423" s="1348"/>
      <c r="GCK423" s="1348"/>
      <c r="GCL423" s="1348"/>
      <c r="GCM423" s="1348"/>
      <c r="GCN423" s="1348"/>
      <c r="GCO423" s="1348"/>
      <c r="GCP423" s="1348"/>
      <c r="GCQ423" s="1348"/>
      <c r="GCR423" s="1348"/>
      <c r="GCS423" s="1348"/>
      <c r="GCT423" s="1348"/>
      <c r="GCU423" s="1348"/>
      <c r="GCV423" s="1348"/>
      <c r="GCW423" s="1348"/>
      <c r="GCX423" s="1348"/>
      <c r="GCY423" s="1348"/>
      <c r="GCZ423" s="1348"/>
      <c r="GDA423" s="1348"/>
      <c r="GDB423" s="1348"/>
      <c r="GDC423" s="1348"/>
      <c r="GDD423" s="1348"/>
      <c r="GDE423" s="1348"/>
      <c r="GDF423" s="1348"/>
      <c r="GDG423" s="1348"/>
      <c r="GDH423" s="1348"/>
      <c r="GDI423" s="1348"/>
      <c r="GDJ423" s="1348"/>
      <c r="GDK423" s="1348"/>
      <c r="GDL423" s="1348"/>
      <c r="GDM423" s="1348"/>
      <c r="GDN423" s="1348"/>
      <c r="GDO423" s="1348"/>
      <c r="GDP423" s="1348"/>
      <c r="GDQ423" s="1348"/>
      <c r="GDR423" s="1348"/>
      <c r="GDS423" s="1348"/>
      <c r="GDT423" s="1348"/>
      <c r="GDU423" s="1348"/>
      <c r="GDV423" s="1348"/>
      <c r="GDW423" s="1348"/>
      <c r="GDX423" s="1348"/>
      <c r="GDY423" s="1348"/>
      <c r="GDZ423" s="1348"/>
      <c r="GEA423" s="1348"/>
      <c r="GEB423" s="1348"/>
      <c r="GEC423" s="1348"/>
      <c r="GED423" s="1348"/>
      <c r="GEE423" s="1348"/>
      <c r="GEF423" s="1348"/>
      <c r="GEG423" s="1348"/>
      <c r="GEH423" s="1348"/>
      <c r="GEI423" s="1348"/>
      <c r="GEJ423" s="1348"/>
      <c r="GEK423" s="1348"/>
      <c r="GEL423" s="1348"/>
      <c r="GEM423" s="1348"/>
      <c r="GEN423" s="1348"/>
      <c r="GEO423" s="1348"/>
      <c r="GEP423" s="1348"/>
      <c r="GEQ423" s="1348"/>
      <c r="GER423" s="1348"/>
      <c r="GES423" s="1348"/>
      <c r="GET423" s="1348"/>
      <c r="GEU423" s="1348"/>
      <c r="GEV423" s="1348"/>
      <c r="GEW423" s="1348"/>
      <c r="GEX423" s="1348"/>
      <c r="GEY423" s="1348"/>
      <c r="GEZ423" s="1348"/>
      <c r="GFA423" s="1348"/>
      <c r="GFB423" s="1348"/>
      <c r="GFC423" s="1348"/>
      <c r="GFD423" s="1348"/>
      <c r="GFE423" s="1348"/>
      <c r="GFF423" s="1348"/>
      <c r="GFG423" s="1348"/>
      <c r="GFH423" s="1348"/>
      <c r="GFI423" s="1348"/>
      <c r="GFJ423" s="1348"/>
      <c r="GFK423" s="1348"/>
      <c r="GFL423" s="1348"/>
      <c r="GFM423" s="1348"/>
      <c r="GFN423" s="1348"/>
      <c r="GFO423" s="1348"/>
      <c r="GFP423" s="1348"/>
      <c r="GFQ423" s="1348"/>
      <c r="GFR423" s="1348"/>
      <c r="GFS423" s="1348"/>
      <c r="GFT423" s="1348"/>
      <c r="GFU423" s="1348"/>
      <c r="GFV423" s="1348"/>
      <c r="GFW423" s="1348"/>
      <c r="GFX423" s="1348"/>
      <c r="GFY423" s="1348"/>
      <c r="GFZ423" s="1348"/>
      <c r="GGA423" s="1348"/>
      <c r="GGB423" s="1348"/>
      <c r="GGC423" s="1348"/>
      <c r="GGD423" s="1348"/>
      <c r="GGE423" s="1348"/>
      <c r="GGF423" s="1348"/>
      <c r="GGG423" s="1348"/>
      <c r="GGH423" s="1348"/>
      <c r="GGI423" s="1348"/>
      <c r="GGJ423" s="1348"/>
      <c r="GGK423" s="1348"/>
      <c r="GGL423" s="1348"/>
      <c r="GGM423" s="1348"/>
      <c r="GGN423" s="1348"/>
      <c r="GGO423" s="1348"/>
      <c r="GGP423" s="1348"/>
      <c r="GGQ423" s="1348"/>
      <c r="GGR423" s="1348"/>
      <c r="GGS423" s="1348"/>
      <c r="GGT423" s="1348"/>
      <c r="GGU423" s="1348"/>
      <c r="GGV423" s="1348"/>
      <c r="GGW423" s="1348"/>
      <c r="GGX423" s="1348"/>
      <c r="GGY423" s="1348"/>
      <c r="GGZ423" s="1348"/>
      <c r="GHA423" s="1348"/>
      <c r="GHB423" s="1348"/>
      <c r="GHC423" s="1348"/>
      <c r="GHD423" s="1348"/>
      <c r="GHE423" s="1348"/>
      <c r="GHF423" s="1348"/>
      <c r="GHG423" s="1348"/>
      <c r="GHH423" s="1348"/>
      <c r="GHI423" s="1348"/>
      <c r="GHJ423" s="1348"/>
      <c r="GHK423" s="1348"/>
      <c r="GHL423" s="1348"/>
      <c r="GHM423" s="1348"/>
      <c r="GHN423" s="1348"/>
      <c r="GHO423" s="1348"/>
      <c r="GHP423" s="1348"/>
      <c r="GHQ423" s="1348"/>
      <c r="GHR423" s="1348"/>
      <c r="GHS423" s="1348"/>
      <c r="GHT423" s="1348"/>
      <c r="GHU423" s="1348"/>
      <c r="GHV423" s="1348"/>
      <c r="GHW423" s="1348"/>
      <c r="GHX423" s="1348"/>
      <c r="GHY423" s="1348"/>
      <c r="GHZ423" s="1348"/>
      <c r="GIA423" s="1348"/>
      <c r="GIB423" s="1348"/>
      <c r="GIC423" s="1348"/>
      <c r="GID423" s="1348"/>
      <c r="GIE423" s="1348"/>
      <c r="GIF423" s="1348"/>
      <c r="GIG423" s="1348"/>
      <c r="GIH423" s="1348"/>
      <c r="GII423" s="1348"/>
      <c r="GIJ423" s="1348"/>
      <c r="GIK423" s="1348"/>
      <c r="GIL423" s="1348"/>
      <c r="GIM423" s="1348"/>
      <c r="GIN423" s="1348"/>
      <c r="GIO423" s="1348"/>
      <c r="GIP423" s="1348"/>
      <c r="GIQ423" s="1348"/>
      <c r="GIR423" s="1348"/>
      <c r="GIS423" s="1348"/>
      <c r="GIT423" s="1348"/>
      <c r="GIU423" s="1348"/>
      <c r="GIV423" s="1348"/>
      <c r="GIW423" s="1348"/>
      <c r="GIX423" s="1348"/>
      <c r="GIY423" s="1348"/>
      <c r="GIZ423" s="1348"/>
      <c r="GJA423" s="1348"/>
      <c r="GJB423" s="1348"/>
      <c r="GJC423" s="1348"/>
      <c r="GJD423" s="1348"/>
      <c r="GJE423" s="1348"/>
      <c r="GJF423" s="1348"/>
      <c r="GJG423" s="1348"/>
      <c r="GJH423" s="1348"/>
      <c r="GJI423" s="1348"/>
      <c r="GJJ423" s="1348"/>
      <c r="GJK423" s="1348"/>
      <c r="GJL423" s="1348"/>
      <c r="GJM423" s="1348"/>
      <c r="GJN423" s="1348"/>
      <c r="GJO423" s="1348"/>
      <c r="GJP423" s="1348"/>
      <c r="GJQ423" s="1348"/>
      <c r="GJR423" s="1348"/>
      <c r="GJS423" s="1348"/>
      <c r="GJT423" s="1348"/>
      <c r="GJU423" s="1348"/>
      <c r="GJV423" s="1348"/>
      <c r="GJW423" s="1348"/>
      <c r="GJX423" s="1348"/>
      <c r="GJY423" s="1348"/>
      <c r="GJZ423" s="1348"/>
      <c r="GKA423" s="1348"/>
      <c r="GKB423" s="1348"/>
      <c r="GKC423" s="1348"/>
      <c r="GKD423" s="1348"/>
      <c r="GKE423" s="1348"/>
      <c r="GKF423" s="1348"/>
      <c r="GKG423" s="1348"/>
      <c r="GKH423" s="1348"/>
      <c r="GKI423" s="1348"/>
      <c r="GKJ423" s="1348"/>
      <c r="GKK423" s="1348"/>
      <c r="GKL423" s="1348"/>
      <c r="GKM423" s="1348"/>
      <c r="GKN423" s="1348"/>
      <c r="GKO423" s="1348"/>
      <c r="GKP423" s="1348"/>
      <c r="GKQ423" s="1348"/>
      <c r="GKR423" s="1348"/>
      <c r="GKS423" s="1348"/>
      <c r="GKT423" s="1348"/>
      <c r="GKU423" s="1348"/>
      <c r="GKV423" s="1348"/>
      <c r="GKW423" s="1348"/>
      <c r="GKX423" s="1348"/>
      <c r="GKY423" s="1348"/>
      <c r="GKZ423" s="1348"/>
      <c r="GLA423" s="1348"/>
      <c r="GLB423" s="1348"/>
      <c r="GLC423" s="1348"/>
      <c r="GLD423" s="1348"/>
      <c r="GLE423" s="1348"/>
      <c r="GLF423" s="1348"/>
      <c r="GLG423" s="1348"/>
      <c r="GLH423" s="1348"/>
      <c r="GLI423" s="1348"/>
      <c r="GLJ423" s="1348"/>
      <c r="GLK423" s="1348"/>
      <c r="GLL423" s="1348"/>
      <c r="GLM423" s="1348"/>
      <c r="GLN423" s="1348"/>
      <c r="GLO423" s="1348"/>
      <c r="GLP423" s="1348"/>
      <c r="GLQ423" s="1348"/>
      <c r="GLR423" s="1348"/>
      <c r="GLS423" s="1348"/>
      <c r="GLT423" s="1348"/>
      <c r="GLU423" s="1348"/>
      <c r="GLV423" s="1348"/>
      <c r="GLW423" s="1348"/>
      <c r="GLX423" s="1348"/>
      <c r="GLY423" s="1348"/>
      <c r="GLZ423" s="1348"/>
      <c r="GMA423" s="1348"/>
      <c r="GMB423" s="1348"/>
      <c r="GMC423" s="1348"/>
      <c r="GMD423" s="1348"/>
      <c r="GME423" s="1348"/>
      <c r="GMF423" s="1348"/>
      <c r="GMG423" s="1348"/>
      <c r="GMH423" s="1348"/>
      <c r="GMI423" s="1348"/>
      <c r="GMJ423" s="1348"/>
      <c r="GMK423" s="1348"/>
      <c r="GML423" s="1348"/>
      <c r="GMM423" s="1348"/>
      <c r="GMN423" s="1348"/>
      <c r="GMO423" s="1348"/>
      <c r="GMP423" s="1348"/>
      <c r="GMQ423" s="1348"/>
      <c r="GMR423" s="1348"/>
      <c r="GMS423" s="1348"/>
      <c r="GMT423" s="1348"/>
      <c r="GMU423" s="1348"/>
      <c r="GMV423" s="1348"/>
      <c r="GMW423" s="1348"/>
      <c r="GMX423" s="1348"/>
      <c r="GMY423" s="1348"/>
      <c r="GMZ423" s="1348"/>
      <c r="GNA423" s="1348"/>
      <c r="GNB423" s="1348"/>
      <c r="GNC423" s="1348"/>
      <c r="GND423" s="1348"/>
      <c r="GNE423" s="1348"/>
      <c r="GNF423" s="1348"/>
      <c r="GNG423" s="1348"/>
      <c r="GNH423" s="1348"/>
      <c r="GNI423" s="1348"/>
      <c r="GNJ423" s="1348"/>
      <c r="GNK423" s="1348"/>
      <c r="GNL423" s="1348"/>
      <c r="GNM423" s="1348"/>
      <c r="GNN423" s="1348"/>
      <c r="GNO423" s="1348"/>
      <c r="GNP423" s="1348"/>
      <c r="GNQ423" s="1348"/>
      <c r="GNR423" s="1348"/>
      <c r="GNS423" s="1348"/>
      <c r="GNT423" s="1348"/>
      <c r="GNU423" s="1348"/>
      <c r="GNV423" s="1348"/>
      <c r="GNW423" s="1348"/>
      <c r="GNX423" s="1348"/>
      <c r="GNY423" s="1348"/>
      <c r="GNZ423" s="1348"/>
      <c r="GOA423" s="1348"/>
      <c r="GOB423" s="1348"/>
      <c r="GOC423" s="1348"/>
      <c r="GOD423" s="1348"/>
      <c r="GOE423" s="1348"/>
      <c r="GOF423" s="1348"/>
      <c r="GOG423" s="1348"/>
      <c r="GOH423" s="1348"/>
      <c r="GOI423" s="1348"/>
      <c r="GOJ423" s="1348"/>
      <c r="GOK423" s="1348"/>
      <c r="GOL423" s="1348"/>
      <c r="GOM423" s="1348"/>
      <c r="GON423" s="1348"/>
      <c r="GOO423" s="1348"/>
      <c r="GOP423" s="1348"/>
      <c r="GOQ423" s="1348"/>
      <c r="GOR423" s="1348"/>
      <c r="GOS423" s="1348"/>
      <c r="GOT423" s="1348"/>
      <c r="GOU423" s="1348"/>
      <c r="GOV423" s="1348"/>
      <c r="GOW423" s="1348"/>
      <c r="GOX423" s="1348"/>
      <c r="GOY423" s="1348"/>
      <c r="GOZ423" s="1348"/>
      <c r="GPA423" s="1348"/>
      <c r="GPB423" s="1348"/>
      <c r="GPC423" s="1348"/>
      <c r="GPD423" s="1348"/>
      <c r="GPE423" s="1348"/>
      <c r="GPF423" s="1348"/>
      <c r="GPG423" s="1348"/>
      <c r="GPH423" s="1348"/>
      <c r="GPI423" s="1348"/>
      <c r="GPJ423" s="1348"/>
      <c r="GPK423" s="1348"/>
      <c r="GPL423" s="1348"/>
      <c r="GPM423" s="1348"/>
      <c r="GPN423" s="1348"/>
      <c r="GPO423" s="1348"/>
      <c r="GPP423" s="1348"/>
      <c r="GPQ423" s="1348"/>
      <c r="GPR423" s="1348"/>
      <c r="GPS423" s="1348"/>
      <c r="GPT423" s="1348"/>
      <c r="GPU423" s="1348"/>
      <c r="GPV423" s="1348"/>
      <c r="GPW423" s="1348"/>
      <c r="GPX423" s="1348"/>
      <c r="GPY423" s="1348"/>
      <c r="GPZ423" s="1348"/>
      <c r="GQA423" s="1348"/>
      <c r="GQB423" s="1348"/>
      <c r="GQC423" s="1348"/>
      <c r="GQD423" s="1348"/>
      <c r="GQE423" s="1348"/>
      <c r="GQF423" s="1348"/>
      <c r="GQG423" s="1348"/>
      <c r="GQH423" s="1348"/>
      <c r="GQI423" s="1348"/>
      <c r="GQJ423" s="1348"/>
      <c r="GQK423" s="1348"/>
      <c r="GQL423" s="1348"/>
      <c r="GQM423" s="1348"/>
      <c r="GQN423" s="1348"/>
      <c r="GQO423" s="1348"/>
      <c r="GQP423" s="1348"/>
      <c r="GQQ423" s="1348"/>
      <c r="GQR423" s="1348"/>
      <c r="GQS423" s="1348"/>
      <c r="GQT423" s="1348"/>
      <c r="GQU423" s="1348"/>
      <c r="GQV423" s="1348"/>
      <c r="GQW423" s="1348"/>
      <c r="GQX423" s="1348"/>
      <c r="GQY423" s="1348"/>
      <c r="GQZ423" s="1348"/>
      <c r="GRA423" s="1348"/>
      <c r="GRB423" s="1348"/>
      <c r="GRC423" s="1348"/>
      <c r="GRD423" s="1348"/>
      <c r="GRE423" s="1348"/>
      <c r="GRF423" s="1348"/>
      <c r="GRG423" s="1348"/>
      <c r="GRH423" s="1348"/>
      <c r="GRI423" s="1348"/>
      <c r="GRJ423" s="1348"/>
      <c r="GRK423" s="1348"/>
      <c r="GRL423" s="1348"/>
      <c r="GRM423" s="1348"/>
      <c r="GRN423" s="1348"/>
      <c r="GRO423" s="1348"/>
      <c r="GRP423" s="1348"/>
      <c r="GRQ423" s="1348"/>
      <c r="GRR423" s="1348"/>
      <c r="GRS423" s="1348"/>
      <c r="GRT423" s="1348"/>
      <c r="GRU423" s="1348"/>
      <c r="GRV423" s="1348"/>
      <c r="GRW423" s="1348"/>
      <c r="GRX423" s="1348"/>
      <c r="GRY423" s="1348"/>
      <c r="GRZ423" s="1348"/>
      <c r="GSA423" s="1348"/>
      <c r="GSB423" s="1348"/>
      <c r="GSC423" s="1348"/>
      <c r="GSD423" s="1348"/>
      <c r="GSE423" s="1348"/>
      <c r="GSF423" s="1348"/>
      <c r="GSG423" s="1348"/>
      <c r="GSH423" s="1348"/>
      <c r="GSI423" s="1348"/>
      <c r="GSJ423" s="1348"/>
      <c r="GSK423" s="1348"/>
      <c r="GSL423" s="1348"/>
      <c r="GSM423" s="1348"/>
      <c r="GSN423" s="1348"/>
      <c r="GSO423" s="1348"/>
      <c r="GSP423" s="1348"/>
      <c r="GSQ423" s="1348"/>
      <c r="GSR423" s="1348"/>
      <c r="GSS423" s="1348"/>
      <c r="GST423" s="1348"/>
      <c r="GSU423" s="1348"/>
      <c r="GSV423" s="1348"/>
      <c r="GSW423" s="1348"/>
      <c r="GSX423" s="1348"/>
      <c r="GSY423" s="1348"/>
      <c r="GSZ423" s="1348"/>
      <c r="GTA423" s="1348"/>
      <c r="GTB423" s="1348"/>
      <c r="GTC423" s="1348"/>
      <c r="GTD423" s="1348"/>
      <c r="GTE423" s="1348"/>
      <c r="GTF423" s="1348"/>
      <c r="GTG423" s="1348"/>
      <c r="GTH423" s="1348"/>
      <c r="GTI423" s="1348"/>
      <c r="GTJ423" s="1348"/>
      <c r="GTK423" s="1348"/>
      <c r="GTL423" s="1348"/>
      <c r="GTM423" s="1348"/>
      <c r="GTN423" s="1348"/>
      <c r="GTO423" s="1348"/>
      <c r="GTP423" s="1348"/>
      <c r="GTQ423" s="1348"/>
      <c r="GTR423" s="1348"/>
      <c r="GTS423" s="1348"/>
      <c r="GTT423" s="1348"/>
      <c r="GTU423" s="1348"/>
      <c r="GTV423" s="1348"/>
      <c r="GTW423" s="1348"/>
      <c r="GTX423" s="1348"/>
      <c r="GTY423" s="1348"/>
      <c r="GTZ423" s="1348"/>
      <c r="GUA423" s="1348"/>
      <c r="GUB423" s="1348"/>
      <c r="GUC423" s="1348"/>
      <c r="GUD423" s="1348"/>
      <c r="GUE423" s="1348"/>
      <c r="GUF423" s="1348"/>
      <c r="GUG423" s="1348"/>
      <c r="GUH423" s="1348"/>
      <c r="GUI423" s="1348"/>
      <c r="GUJ423" s="1348"/>
      <c r="GUK423" s="1348"/>
      <c r="GUL423" s="1348"/>
      <c r="GUM423" s="1348"/>
      <c r="GUN423" s="1348"/>
      <c r="GUO423" s="1348"/>
      <c r="GUP423" s="1348"/>
      <c r="GUQ423" s="1348"/>
      <c r="GUR423" s="1348"/>
      <c r="GUS423" s="1348"/>
      <c r="GUT423" s="1348"/>
      <c r="GUU423" s="1348"/>
      <c r="GUV423" s="1348"/>
      <c r="GUW423" s="1348"/>
      <c r="GUX423" s="1348"/>
      <c r="GUY423" s="1348"/>
      <c r="GUZ423" s="1348"/>
      <c r="GVA423" s="1348"/>
      <c r="GVB423" s="1348"/>
      <c r="GVC423" s="1348"/>
      <c r="GVD423" s="1348"/>
      <c r="GVE423" s="1348"/>
      <c r="GVF423" s="1348"/>
      <c r="GVG423" s="1348"/>
      <c r="GVH423" s="1348"/>
      <c r="GVI423" s="1348"/>
      <c r="GVJ423" s="1348"/>
      <c r="GVK423" s="1348"/>
      <c r="GVL423" s="1348"/>
      <c r="GVM423" s="1348"/>
      <c r="GVN423" s="1348"/>
      <c r="GVO423" s="1348"/>
      <c r="GVP423" s="1348"/>
      <c r="GVQ423" s="1348"/>
      <c r="GVR423" s="1348"/>
      <c r="GVS423" s="1348"/>
      <c r="GVT423" s="1348"/>
      <c r="GVU423" s="1348"/>
      <c r="GVV423" s="1348"/>
      <c r="GVW423" s="1348"/>
      <c r="GVX423" s="1348"/>
      <c r="GVY423" s="1348"/>
      <c r="GVZ423" s="1348"/>
      <c r="GWA423" s="1348"/>
      <c r="GWB423" s="1348"/>
      <c r="GWC423" s="1348"/>
      <c r="GWD423" s="1348"/>
      <c r="GWE423" s="1348"/>
      <c r="GWF423" s="1348"/>
      <c r="GWG423" s="1348"/>
      <c r="GWH423" s="1348"/>
      <c r="GWI423" s="1348"/>
      <c r="GWJ423" s="1348"/>
      <c r="GWK423" s="1348"/>
      <c r="GWL423" s="1348"/>
      <c r="GWM423" s="1348"/>
      <c r="GWN423" s="1348"/>
      <c r="GWO423" s="1348"/>
      <c r="GWP423" s="1348"/>
      <c r="GWQ423" s="1348"/>
      <c r="GWR423" s="1348"/>
      <c r="GWS423" s="1348"/>
      <c r="GWT423" s="1348"/>
      <c r="GWU423" s="1348"/>
      <c r="GWV423" s="1348"/>
      <c r="GWW423" s="1348"/>
      <c r="GWX423" s="1348"/>
      <c r="GWY423" s="1348"/>
      <c r="GWZ423" s="1348"/>
      <c r="GXA423" s="1348"/>
      <c r="GXB423" s="1348"/>
      <c r="GXC423" s="1348"/>
      <c r="GXD423" s="1348"/>
      <c r="GXE423" s="1348"/>
      <c r="GXF423" s="1348"/>
      <c r="GXG423" s="1348"/>
      <c r="GXH423" s="1348"/>
      <c r="GXI423" s="1348"/>
      <c r="GXJ423" s="1348"/>
      <c r="GXK423" s="1348"/>
      <c r="GXL423" s="1348"/>
      <c r="GXM423" s="1348"/>
      <c r="GXN423" s="1348"/>
      <c r="GXO423" s="1348"/>
      <c r="GXP423" s="1348"/>
      <c r="GXQ423" s="1348"/>
      <c r="GXR423" s="1348"/>
      <c r="GXS423" s="1348"/>
      <c r="GXT423" s="1348"/>
      <c r="GXU423" s="1348"/>
      <c r="GXV423" s="1348"/>
      <c r="GXW423" s="1348"/>
      <c r="GXX423" s="1348"/>
      <c r="GXY423" s="1348"/>
      <c r="GXZ423" s="1348"/>
      <c r="GYA423" s="1348"/>
      <c r="GYB423" s="1348"/>
      <c r="GYC423" s="1348"/>
      <c r="GYD423" s="1348"/>
      <c r="GYE423" s="1348"/>
      <c r="GYF423" s="1348"/>
      <c r="GYG423" s="1348"/>
      <c r="GYH423" s="1348"/>
      <c r="GYI423" s="1348"/>
      <c r="GYJ423" s="1348"/>
      <c r="GYK423" s="1348"/>
      <c r="GYL423" s="1348"/>
      <c r="GYM423" s="1348"/>
      <c r="GYN423" s="1348"/>
      <c r="GYO423" s="1348"/>
      <c r="GYP423" s="1348"/>
      <c r="GYQ423" s="1348"/>
      <c r="GYR423" s="1348"/>
      <c r="GYS423" s="1348"/>
      <c r="GYT423" s="1348"/>
      <c r="GYU423" s="1348"/>
      <c r="GYV423" s="1348"/>
      <c r="GYW423" s="1348"/>
      <c r="GYX423" s="1348"/>
      <c r="GYY423" s="1348"/>
      <c r="GYZ423" s="1348"/>
      <c r="GZA423" s="1348"/>
      <c r="GZB423" s="1348"/>
      <c r="GZC423" s="1348"/>
      <c r="GZD423" s="1348"/>
      <c r="GZE423" s="1348"/>
      <c r="GZF423" s="1348"/>
      <c r="GZG423" s="1348"/>
      <c r="GZH423" s="1348"/>
      <c r="GZI423" s="1348"/>
      <c r="GZJ423" s="1348"/>
      <c r="GZK423" s="1348"/>
      <c r="GZL423" s="1348"/>
      <c r="GZM423" s="1348"/>
      <c r="GZN423" s="1348"/>
      <c r="GZO423" s="1348"/>
      <c r="GZP423" s="1348"/>
      <c r="GZQ423" s="1348"/>
      <c r="GZR423" s="1348"/>
      <c r="GZS423" s="1348"/>
      <c r="GZT423" s="1348"/>
      <c r="GZU423" s="1348"/>
      <c r="GZV423" s="1348"/>
      <c r="GZW423" s="1348"/>
      <c r="GZX423" s="1348"/>
      <c r="GZY423" s="1348"/>
      <c r="GZZ423" s="1348"/>
      <c r="HAA423" s="1348"/>
      <c r="HAB423" s="1348"/>
      <c r="HAC423" s="1348"/>
      <c r="HAD423" s="1348"/>
      <c r="HAE423" s="1348"/>
      <c r="HAF423" s="1348"/>
      <c r="HAG423" s="1348"/>
      <c r="HAH423" s="1348"/>
      <c r="HAI423" s="1348"/>
      <c r="HAJ423" s="1348"/>
      <c r="HAK423" s="1348"/>
      <c r="HAL423" s="1348"/>
      <c r="HAM423" s="1348"/>
      <c r="HAN423" s="1348"/>
      <c r="HAO423" s="1348"/>
      <c r="HAP423" s="1348"/>
      <c r="HAQ423" s="1348"/>
      <c r="HAR423" s="1348"/>
      <c r="HAS423" s="1348"/>
      <c r="HAT423" s="1348"/>
      <c r="HAU423" s="1348"/>
      <c r="HAV423" s="1348"/>
      <c r="HAW423" s="1348"/>
      <c r="HAX423" s="1348"/>
      <c r="HAY423" s="1348"/>
      <c r="HAZ423" s="1348"/>
      <c r="HBA423" s="1348"/>
      <c r="HBB423" s="1348"/>
      <c r="HBC423" s="1348"/>
      <c r="HBD423" s="1348"/>
      <c r="HBE423" s="1348"/>
      <c r="HBF423" s="1348"/>
      <c r="HBG423" s="1348"/>
      <c r="HBH423" s="1348"/>
      <c r="HBI423" s="1348"/>
      <c r="HBJ423" s="1348"/>
      <c r="HBK423" s="1348"/>
      <c r="HBL423" s="1348"/>
      <c r="HBM423" s="1348"/>
      <c r="HBN423" s="1348"/>
      <c r="HBO423" s="1348"/>
      <c r="HBP423" s="1348"/>
      <c r="HBQ423" s="1348"/>
      <c r="HBR423" s="1348"/>
      <c r="HBS423" s="1348"/>
      <c r="HBT423" s="1348"/>
      <c r="HBU423" s="1348"/>
      <c r="HBV423" s="1348"/>
      <c r="HBW423" s="1348"/>
      <c r="HBX423" s="1348"/>
      <c r="HBY423" s="1348"/>
      <c r="HBZ423" s="1348"/>
      <c r="HCA423" s="1348"/>
      <c r="HCB423" s="1348"/>
      <c r="HCC423" s="1348"/>
      <c r="HCD423" s="1348"/>
      <c r="HCE423" s="1348"/>
      <c r="HCF423" s="1348"/>
      <c r="HCG423" s="1348"/>
      <c r="HCH423" s="1348"/>
      <c r="HCI423" s="1348"/>
      <c r="HCJ423" s="1348"/>
      <c r="HCK423" s="1348"/>
      <c r="HCL423" s="1348"/>
      <c r="HCM423" s="1348"/>
      <c r="HCN423" s="1348"/>
      <c r="HCO423" s="1348"/>
      <c r="HCP423" s="1348"/>
      <c r="HCQ423" s="1348"/>
      <c r="HCR423" s="1348"/>
      <c r="HCS423" s="1348"/>
      <c r="HCT423" s="1348"/>
      <c r="HCU423" s="1348"/>
      <c r="HCV423" s="1348"/>
      <c r="HCW423" s="1348"/>
      <c r="HCX423" s="1348"/>
      <c r="HCY423" s="1348"/>
      <c r="HCZ423" s="1348"/>
      <c r="HDA423" s="1348"/>
      <c r="HDB423" s="1348"/>
      <c r="HDC423" s="1348"/>
      <c r="HDD423" s="1348"/>
      <c r="HDE423" s="1348"/>
      <c r="HDF423" s="1348"/>
      <c r="HDG423" s="1348"/>
      <c r="HDH423" s="1348"/>
      <c r="HDI423" s="1348"/>
      <c r="HDJ423" s="1348"/>
      <c r="HDK423" s="1348"/>
      <c r="HDL423" s="1348"/>
      <c r="HDM423" s="1348"/>
      <c r="HDN423" s="1348"/>
      <c r="HDO423" s="1348"/>
      <c r="HDP423" s="1348"/>
      <c r="HDQ423" s="1348"/>
      <c r="HDR423" s="1348"/>
      <c r="HDS423" s="1348"/>
      <c r="HDT423" s="1348"/>
      <c r="HDU423" s="1348"/>
      <c r="HDV423" s="1348"/>
      <c r="HDW423" s="1348"/>
      <c r="HDX423" s="1348"/>
      <c r="HDY423" s="1348"/>
      <c r="HDZ423" s="1348"/>
      <c r="HEA423" s="1348"/>
      <c r="HEB423" s="1348"/>
      <c r="HEC423" s="1348"/>
      <c r="HED423" s="1348"/>
      <c r="HEE423" s="1348"/>
      <c r="HEF423" s="1348"/>
      <c r="HEG423" s="1348"/>
      <c r="HEH423" s="1348"/>
      <c r="HEI423" s="1348"/>
      <c r="HEJ423" s="1348"/>
      <c r="HEK423" s="1348"/>
      <c r="HEL423" s="1348"/>
      <c r="HEM423" s="1348"/>
      <c r="HEN423" s="1348"/>
      <c r="HEO423" s="1348"/>
      <c r="HEP423" s="1348"/>
      <c r="HEQ423" s="1348"/>
      <c r="HER423" s="1348"/>
      <c r="HES423" s="1348"/>
      <c r="HET423" s="1348"/>
      <c r="HEU423" s="1348"/>
      <c r="HEV423" s="1348"/>
      <c r="HEW423" s="1348"/>
      <c r="HEX423" s="1348"/>
      <c r="HEY423" s="1348"/>
      <c r="HEZ423" s="1348"/>
      <c r="HFA423" s="1348"/>
      <c r="HFB423" s="1348"/>
      <c r="HFC423" s="1348"/>
      <c r="HFD423" s="1348"/>
      <c r="HFE423" s="1348"/>
      <c r="HFF423" s="1348"/>
      <c r="HFG423" s="1348"/>
      <c r="HFH423" s="1348"/>
      <c r="HFI423" s="1348"/>
      <c r="HFJ423" s="1348"/>
      <c r="HFK423" s="1348"/>
      <c r="HFL423" s="1348"/>
      <c r="HFM423" s="1348"/>
      <c r="HFN423" s="1348"/>
      <c r="HFO423" s="1348"/>
      <c r="HFP423" s="1348"/>
      <c r="HFQ423" s="1348"/>
      <c r="HFR423" s="1348"/>
      <c r="HFS423" s="1348"/>
      <c r="HFT423" s="1348"/>
      <c r="HFU423" s="1348"/>
      <c r="HFV423" s="1348"/>
      <c r="HFW423" s="1348"/>
      <c r="HFX423" s="1348"/>
      <c r="HFY423" s="1348"/>
      <c r="HFZ423" s="1348"/>
      <c r="HGA423" s="1348"/>
      <c r="HGB423" s="1348"/>
      <c r="HGC423" s="1348"/>
      <c r="HGD423" s="1348"/>
      <c r="HGE423" s="1348"/>
      <c r="HGF423" s="1348"/>
      <c r="HGG423" s="1348"/>
      <c r="HGH423" s="1348"/>
      <c r="HGI423" s="1348"/>
      <c r="HGJ423" s="1348"/>
      <c r="HGK423" s="1348"/>
      <c r="HGL423" s="1348"/>
      <c r="HGM423" s="1348"/>
      <c r="HGN423" s="1348"/>
      <c r="HGO423" s="1348"/>
      <c r="HGP423" s="1348"/>
      <c r="HGQ423" s="1348"/>
      <c r="HGR423" s="1348"/>
      <c r="HGS423" s="1348"/>
      <c r="HGT423" s="1348"/>
      <c r="HGU423" s="1348"/>
      <c r="HGV423" s="1348"/>
      <c r="HGW423" s="1348"/>
      <c r="HGX423" s="1348"/>
      <c r="HGY423" s="1348"/>
      <c r="HGZ423" s="1348"/>
      <c r="HHA423" s="1348"/>
      <c r="HHB423" s="1348"/>
      <c r="HHC423" s="1348"/>
      <c r="HHD423" s="1348"/>
      <c r="HHE423" s="1348"/>
      <c r="HHF423" s="1348"/>
      <c r="HHG423" s="1348"/>
      <c r="HHH423" s="1348"/>
      <c r="HHI423" s="1348"/>
      <c r="HHJ423" s="1348"/>
      <c r="HHK423" s="1348"/>
      <c r="HHL423" s="1348"/>
      <c r="HHM423" s="1348"/>
      <c r="HHN423" s="1348"/>
      <c r="HHO423" s="1348"/>
      <c r="HHP423" s="1348"/>
      <c r="HHQ423" s="1348"/>
      <c r="HHR423" s="1348"/>
      <c r="HHS423" s="1348"/>
      <c r="HHT423" s="1348"/>
      <c r="HHU423" s="1348"/>
      <c r="HHV423" s="1348"/>
      <c r="HHW423" s="1348"/>
      <c r="HHX423" s="1348"/>
      <c r="HHY423" s="1348"/>
      <c r="HHZ423" s="1348"/>
      <c r="HIA423" s="1348"/>
      <c r="HIB423" s="1348"/>
      <c r="HIC423" s="1348"/>
      <c r="HID423" s="1348"/>
      <c r="HIE423" s="1348"/>
      <c r="HIF423" s="1348"/>
      <c r="HIG423" s="1348"/>
      <c r="HIH423" s="1348"/>
      <c r="HII423" s="1348"/>
      <c r="HIJ423" s="1348"/>
      <c r="HIK423" s="1348"/>
      <c r="HIL423" s="1348"/>
      <c r="HIM423" s="1348"/>
      <c r="HIN423" s="1348"/>
      <c r="HIO423" s="1348"/>
      <c r="HIP423" s="1348"/>
      <c r="HIQ423" s="1348"/>
      <c r="HIR423" s="1348"/>
      <c r="HIS423" s="1348"/>
      <c r="HIT423" s="1348"/>
      <c r="HIU423" s="1348"/>
      <c r="HIV423" s="1348"/>
      <c r="HIW423" s="1348"/>
      <c r="HIX423" s="1348"/>
      <c r="HIY423" s="1348"/>
      <c r="HIZ423" s="1348"/>
      <c r="HJA423" s="1348"/>
      <c r="HJB423" s="1348"/>
      <c r="HJC423" s="1348"/>
      <c r="HJD423" s="1348"/>
      <c r="HJE423" s="1348"/>
      <c r="HJF423" s="1348"/>
      <c r="HJG423" s="1348"/>
      <c r="HJH423" s="1348"/>
      <c r="HJI423" s="1348"/>
      <c r="HJJ423" s="1348"/>
      <c r="HJK423" s="1348"/>
      <c r="HJL423" s="1348"/>
      <c r="HJM423" s="1348"/>
      <c r="HJN423" s="1348"/>
      <c r="HJO423" s="1348"/>
      <c r="HJP423" s="1348"/>
      <c r="HJQ423" s="1348"/>
      <c r="HJR423" s="1348"/>
      <c r="HJS423" s="1348"/>
      <c r="HJT423" s="1348"/>
      <c r="HJU423" s="1348"/>
      <c r="HJV423" s="1348"/>
      <c r="HJW423" s="1348"/>
      <c r="HJX423" s="1348"/>
      <c r="HJY423" s="1348"/>
      <c r="HJZ423" s="1348"/>
      <c r="HKA423" s="1348"/>
      <c r="HKB423" s="1348"/>
      <c r="HKC423" s="1348"/>
      <c r="HKD423" s="1348"/>
      <c r="HKE423" s="1348"/>
      <c r="HKF423" s="1348"/>
      <c r="HKG423" s="1348"/>
      <c r="HKH423" s="1348"/>
      <c r="HKI423" s="1348"/>
      <c r="HKJ423" s="1348"/>
      <c r="HKK423" s="1348"/>
      <c r="HKL423" s="1348"/>
      <c r="HKM423" s="1348"/>
      <c r="HKN423" s="1348"/>
      <c r="HKO423" s="1348"/>
      <c r="HKP423" s="1348"/>
      <c r="HKQ423" s="1348"/>
      <c r="HKR423" s="1348"/>
      <c r="HKS423" s="1348"/>
      <c r="HKT423" s="1348"/>
      <c r="HKU423" s="1348"/>
      <c r="HKV423" s="1348"/>
      <c r="HKW423" s="1348"/>
      <c r="HKX423" s="1348"/>
      <c r="HKY423" s="1348"/>
      <c r="HKZ423" s="1348"/>
      <c r="HLA423" s="1348"/>
      <c r="HLB423" s="1348"/>
      <c r="HLC423" s="1348"/>
      <c r="HLD423" s="1348"/>
      <c r="HLE423" s="1348"/>
      <c r="HLF423" s="1348"/>
      <c r="HLG423" s="1348"/>
      <c r="HLH423" s="1348"/>
      <c r="HLI423" s="1348"/>
      <c r="HLJ423" s="1348"/>
      <c r="HLK423" s="1348"/>
      <c r="HLL423" s="1348"/>
      <c r="HLM423" s="1348"/>
      <c r="HLN423" s="1348"/>
      <c r="HLO423" s="1348"/>
      <c r="HLP423" s="1348"/>
      <c r="HLQ423" s="1348"/>
      <c r="HLR423" s="1348"/>
      <c r="HLS423" s="1348"/>
      <c r="HLT423" s="1348"/>
      <c r="HLU423" s="1348"/>
      <c r="HLV423" s="1348"/>
      <c r="HLW423" s="1348"/>
      <c r="HLX423" s="1348"/>
      <c r="HLY423" s="1348"/>
      <c r="HLZ423" s="1348"/>
      <c r="HMA423" s="1348"/>
      <c r="HMB423" s="1348"/>
      <c r="HMC423" s="1348"/>
      <c r="HMD423" s="1348"/>
      <c r="HME423" s="1348"/>
      <c r="HMF423" s="1348"/>
      <c r="HMG423" s="1348"/>
      <c r="HMH423" s="1348"/>
      <c r="HMI423" s="1348"/>
      <c r="HMJ423" s="1348"/>
      <c r="HMK423" s="1348"/>
      <c r="HML423" s="1348"/>
      <c r="HMM423" s="1348"/>
      <c r="HMN423" s="1348"/>
      <c r="HMO423" s="1348"/>
      <c r="HMP423" s="1348"/>
      <c r="HMQ423" s="1348"/>
      <c r="HMR423" s="1348"/>
      <c r="HMS423" s="1348"/>
      <c r="HMT423" s="1348"/>
      <c r="HMU423" s="1348"/>
      <c r="HMV423" s="1348"/>
      <c r="HMW423" s="1348"/>
      <c r="HMX423" s="1348"/>
      <c r="HMY423" s="1348"/>
      <c r="HMZ423" s="1348"/>
      <c r="HNA423" s="1348"/>
      <c r="HNB423" s="1348"/>
      <c r="HNC423" s="1348"/>
      <c r="HND423" s="1348"/>
      <c r="HNE423" s="1348"/>
      <c r="HNF423" s="1348"/>
      <c r="HNG423" s="1348"/>
      <c r="HNH423" s="1348"/>
      <c r="HNI423" s="1348"/>
      <c r="HNJ423" s="1348"/>
      <c r="HNK423" s="1348"/>
      <c r="HNL423" s="1348"/>
      <c r="HNM423" s="1348"/>
      <c r="HNN423" s="1348"/>
      <c r="HNO423" s="1348"/>
      <c r="HNP423" s="1348"/>
      <c r="HNQ423" s="1348"/>
      <c r="HNR423" s="1348"/>
      <c r="HNS423" s="1348"/>
      <c r="HNT423" s="1348"/>
      <c r="HNU423" s="1348"/>
      <c r="HNV423" s="1348"/>
      <c r="HNW423" s="1348"/>
      <c r="HNX423" s="1348"/>
      <c r="HNY423" s="1348"/>
      <c r="HNZ423" s="1348"/>
      <c r="HOA423" s="1348"/>
      <c r="HOB423" s="1348"/>
      <c r="HOC423" s="1348"/>
      <c r="HOD423" s="1348"/>
      <c r="HOE423" s="1348"/>
      <c r="HOF423" s="1348"/>
      <c r="HOG423" s="1348"/>
      <c r="HOH423" s="1348"/>
      <c r="HOI423" s="1348"/>
      <c r="HOJ423" s="1348"/>
      <c r="HOK423" s="1348"/>
      <c r="HOL423" s="1348"/>
      <c r="HOM423" s="1348"/>
      <c r="HON423" s="1348"/>
      <c r="HOO423" s="1348"/>
      <c r="HOP423" s="1348"/>
      <c r="HOQ423" s="1348"/>
      <c r="HOR423" s="1348"/>
      <c r="HOS423" s="1348"/>
      <c r="HOT423" s="1348"/>
      <c r="HOU423" s="1348"/>
      <c r="HOV423" s="1348"/>
      <c r="HOW423" s="1348"/>
      <c r="HOX423" s="1348"/>
      <c r="HOY423" s="1348"/>
      <c r="HOZ423" s="1348"/>
      <c r="HPA423" s="1348"/>
      <c r="HPB423" s="1348"/>
      <c r="HPC423" s="1348"/>
      <c r="HPD423" s="1348"/>
      <c r="HPE423" s="1348"/>
      <c r="HPF423" s="1348"/>
      <c r="HPG423" s="1348"/>
      <c r="HPH423" s="1348"/>
      <c r="HPI423" s="1348"/>
      <c r="HPJ423" s="1348"/>
      <c r="HPK423" s="1348"/>
      <c r="HPL423" s="1348"/>
      <c r="HPM423" s="1348"/>
      <c r="HPN423" s="1348"/>
      <c r="HPO423" s="1348"/>
      <c r="HPP423" s="1348"/>
      <c r="HPQ423" s="1348"/>
      <c r="HPR423" s="1348"/>
      <c r="HPS423" s="1348"/>
      <c r="HPT423" s="1348"/>
      <c r="HPU423" s="1348"/>
      <c r="HPV423" s="1348"/>
      <c r="HPW423" s="1348"/>
      <c r="HPX423" s="1348"/>
      <c r="HPY423" s="1348"/>
      <c r="HPZ423" s="1348"/>
      <c r="HQA423" s="1348"/>
      <c r="HQB423" s="1348"/>
      <c r="HQC423" s="1348"/>
      <c r="HQD423" s="1348"/>
      <c r="HQE423" s="1348"/>
      <c r="HQF423" s="1348"/>
      <c r="HQG423" s="1348"/>
      <c r="HQH423" s="1348"/>
      <c r="HQI423" s="1348"/>
      <c r="HQJ423" s="1348"/>
      <c r="HQK423" s="1348"/>
      <c r="HQL423" s="1348"/>
      <c r="HQM423" s="1348"/>
      <c r="HQN423" s="1348"/>
      <c r="HQO423" s="1348"/>
      <c r="HQP423" s="1348"/>
      <c r="HQQ423" s="1348"/>
      <c r="HQR423" s="1348"/>
      <c r="HQS423" s="1348"/>
      <c r="HQT423" s="1348"/>
      <c r="HQU423" s="1348"/>
      <c r="HQV423" s="1348"/>
      <c r="HQW423" s="1348"/>
      <c r="HQX423" s="1348"/>
      <c r="HQY423" s="1348"/>
      <c r="HQZ423" s="1348"/>
      <c r="HRA423" s="1348"/>
      <c r="HRB423" s="1348"/>
      <c r="HRC423" s="1348"/>
      <c r="HRD423" s="1348"/>
      <c r="HRE423" s="1348"/>
      <c r="HRF423" s="1348"/>
      <c r="HRG423" s="1348"/>
      <c r="HRH423" s="1348"/>
      <c r="HRI423" s="1348"/>
      <c r="HRJ423" s="1348"/>
      <c r="HRK423" s="1348"/>
      <c r="HRL423" s="1348"/>
      <c r="HRM423" s="1348"/>
      <c r="HRN423" s="1348"/>
      <c r="HRO423" s="1348"/>
      <c r="HRP423" s="1348"/>
      <c r="HRQ423" s="1348"/>
      <c r="HRR423" s="1348"/>
      <c r="HRS423" s="1348"/>
      <c r="HRT423" s="1348"/>
      <c r="HRU423" s="1348"/>
      <c r="HRV423" s="1348"/>
      <c r="HRW423" s="1348"/>
      <c r="HRX423" s="1348"/>
      <c r="HRY423" s="1348"/>
      <c r="HRZ423" s="1348"/>
      <c r="HSA423" s="1348"/>
      <c r="HSB423" s="1348"/>
      <c r="HSC423" s="1348"/>
      <c r="HSD423" s="1348"/>
      <c r="HSE423" s="1348"/>
      <c r="HSF423" s="1348"/>
      <c r="HSG423" s="1348"/>
      <c r="HSH423" s="1348"/>
      <c r="HSI423" s="1348"/>
      <c r="HSJ423" s="1348"/>
      <c r="HSK423" s="1348"/>
      <c r="HSL423" s="1348"/>
      <c r="HSM423" s="1348"/>
      <c r="HSN423" s="1348"/>
      <c r="HSO423" s="1348"/>
      <c r="HSP423" s="1348"/>
      <c r="HSQ423" s="1348"/>
      <c r="HSR423" s="1348"/>
      <c r="HSS423" s="1348"/>
      <c r="HST423" s="1348"/>
      <c r="HSU423" s="1348"/>
      <c r="HSV423" s="1348"/>
      <c r="HSW423" s="1348"/>
      <c r="HSX423" s="1348"/>
      <c r="HSY423" s="1348"/>
      <c r="HSZ423" s="1348"/>
      <c r="HTA423" s="1348"/>
      <c r="HTB423" s="1348"/>
      <c r="HTC423" s="1348"/>
      <c r="HTD423" s="1348"/>
      <c r="HTE423" s="1348"/>
      <c r="HTF423" s="1348"/>
      <c r="HTG423" s="1348"/>
      <c r="HTH423" s="1348"/>
      <c r="HTI423" s="1348"/>
      <c r="HTJ423" s="1348"/>
      <c r="HTK423" s="1348"/>
      <c r="HTL423" s="1348"/>
      <c r="HTM423" s="1348"/>
      <c r="HTN423" s="1348"/>
      <c r="HTO423" s="1348"/>
      <c r="HTP423" s="1348"/>
      <c r="HTQ423" s="1348"/>
      <c r="HTR423" s="1348"/>
      <c r="HTS423" s="1348"/>
      <c r="HTT423" s="1348"/>
      <c r="HTU423" s="1348"/>
      <c r="HTV423" s="1348"/>
      <c r="HTW423" s="1348"/>
      <c r="HTX423" s="1348"/>
      <c r="HTY423" s="1348"/>
      <c r="HTZ423" s="1348"/>
      <c r="HUA423" s="1348"/>
      <c r="HUB423" s="1348"/>
      <c r="HUC423" s="1348"/>
      <c r="HUD423" s="1348"/>
      <c r="HUE423" s="1348"/>
      <c r="HUF423" s="1348"/>
      <c r="HUG423" s="1348"/>
      <c r="HUH423" s="1348"/>
      <c r="HUI423" s="1348"/>
      <c r="HUJ423" s="1348"/>
      <c r="HUK423" s="1348"/>
      <c r="HUL423" s="1348"/>
      <c r="HUM423" s="1348"/>
      <c r="HUN423" s="1348"/>
      <c r="HUO423" s="1348"/>
      <c r="HUP423" s="1348"/>
      <c r="HUQ423" s="1348"/>
      <c r="HUR423" s="1348"/>
      <c r="HUS423" s="1348"/>
      <c r="HUT423" s="1348"/>
      <c r="HUU423" s="1348"/>
      <c r="HUV423" s="1348"/>
      <c r="HUW423" s="1348"/>
      <c r="HUX423" s="1348"/>
      <c r="HUY423" s="1348"/>
      <c r="HUZ423" s="1348"/>
      <c r="HVA423" s="1348"/>
      <c r="HVB423" s="1348"/>
      <c r="HVC423" s="1348"/>
      <c r="HVD423" s="1348"/>
      <c r="HVE423" s="1348"/>
      <c r="HVF423" s="1348"/>
      <c r="HVG423" s="1348"/>
      <c r="HVH423" s="1348"/>
      <c r="HVI423" s="1348"/>
      <c r="HVJ423" s="1348"/>
      <c r="HVK423" s="1348"/>
      <c r="HVL423" s="1348"/>
      <c r="HVM423" s="1348"/>
      <c r="HVN423" s="1348"/>
      <c r="HVO423" s="1348"/>
      <c r="HVP423" s="1348"/>
      <c r="HVQ423" s="1348"/>
      <c r="HVR423" s="1348"/>
      <c r="HVS423" s="1348"/>
      <c r="HVT423" s="1348"/>
      <c r="HVU423" s="1348"/>
      <c r="HVV423" s="1348"/>
      <c r="HVW423" s="1348"/>
      <c r="HVX423" s="1348"/>
      <c r="HVY423" s="1348"/>
      <c r="HVZ423" s="1348"/>
      <c r="HWA423" s="1348"/>
      <c r="HWB423" s="1348"/>
      <c r="HWC423" s="1348"/>
      <c r="HWD423" s="1348"/>
      <c r="HWE423" s="1348"/>
      <c r="HWF423" s="1348"/>
      <c r="HWG423" s="1348"/>
      <c r="HWH423" s="1348"/>
      <c r="HWI423" s="1348"/>
      <c r="HWJ423" s="1348"/>
      <c r="HWK423" s="1348"/>
      <c r="HWL423" s="1348"/>
      <c r="HWM423" s="1348"/>
      <c r="HWN423" s="1348"/>
      <c r="HWO423" s="1348"/>
      <c r="HWP423" s="1348"/>
      <c r="HWQ423" s="1348"/>
      <c r="HWR423" s="1348"/>
      <c r="HWS423" s="1348"/>
      <c r="HWT423" s="1348"/>
      <c r="HWU423" s="1348"/>
      <c r="HWV423" s="1348"/>
      <c r="HWW423" s="1348"/>
      <c r="HWX423" s="1348"/>
      <c r="HWY423" s="1348"/>
      <c r="HWZ423" s="1348"/>
      <c r="HXA423" s="1348"/>
      <c r="HXB423" s="1348"/>
      <c r="HXC423" s="1348"/>
      <c r="HXD423" s="1348"/>
      <c r="HXE423" s="1348"/>
      <c r="HXF423" s="1348"/>
      <c r="HXG423" s="1348"/>
      <c r="HXH423" s="1348"/>
      <c r="HXI423" s="1348"/>
      <c r="HXJ423" s="1348"/>
      <c r="HXK423" s="1348"/>
      <c r="HXL423" s="1348"/>
      <c r="HXM423" s="1348"/>
      <c r="HXN423" s="1348"/>
      <c r="HXO423" s="1348"/>
      <c r="HXP423" s="1348"/>
      <c r="HXQ423" s="1348"/>
      <c r="HXR423" s="1348"/>
      <c r="HXS423" s="1348"/>
      <c r="HXT423" s="1348"/>
      <c r="HXU423" s="1348"/>
      <c r="HXV423" s="1348"/>
      <c r="HXW423" s="1348"/>
      <c r="HXX423" s="1348"/>
      <c r="HXY423" s="1348"/>
      <c r="HXZ423" s="1348"/>
      <c r="HYA423" s="1348"/>
      <c r="HYB423" s="1348"/>
      <c r="HYC423" s="1348"/>
      <c r="HYD423" s="1348"/>
      <c r="HYE423" s="1348"/>
      <c r="HYF423" s="1348"/>
      <c r="HYG423" s="1348"/>
      <c r="HYH423" s="1348"/>
      <c r="HYI423" s="1348"/>
      <c r="HYJ423" s="1348"/>
      <c r="HYK423" s="1348"/>
      <c r="HYL423" s="1348"/>
      <c r="HYM423" s="1348"/>
      <c r="HYN423" s="1348"/>
      <c r="HYO423" s="1348"/>
      <c r="HYP423" s="1348"/>
      <c r="HYQ423" s="1348"/>
      <c r="HYR423" s="1348"/>
      <c r="HYS423" s="1348"/>
      <c r="HYT423" s="1348"/>
      <c r="HYU423" s="1348"/>
      <c r="HYV423" s="1348"/>
      <c r="HYW423" s="1348"/>
      <c r="HYX423" s="1348"/>
      <c r="HYY423" s="1348"/>
      <c r="HYZ423" s="1348"/>
      <c r="HZA423" s="1348"/>
      <c r="HZB423" s="1348"/>
      <c r="HZC423" s="1348"/>
      <c r="HZD423" s="1348"/>
      <c r="HZE423" s="1348"/>
      <c r="HZF423" s="1348"/>
      <c r="HZG423" s="1348"/>
      <c r="HZH423" s="1348"/>
      <c r="HZI423" s="1348"/>
      <c r="HZJ423" s="1348"/>
      <c r="HZK423" s="1348"/>
      <c r="HZL423" s="1348"/>
      <c r="HZM423" s="1348"/>
      <c r="HZN423" s="1348"/>
      <c r="HZO423" s="1348"/>
      <c r="HZP423" s="1348"/>
      <c r="HZQ423" s="1348"/>
      <c r="HZR423" s="1348"/>
      <c r="HZS423" s="1348"/>
      <c r="HZT423" s="1348"/>
      <c r="HZU423" s="1348"/>
      <c r="HZV423" s="1348"/>
      <c r="HZW423" s="1348"/>
      <c r="HZX423" s="1348"/>
      <c r="HZY423" s="1348"/>
      <c r="HZZ423" s="1348"/>
      <c r="IAA423" s="1348"/>
      <c r="IAB423" s="1348"/>
      <c r="IAC423" s="1348"/>
      <c r="IAD423" s="1348"/>
      <c r="IAE423" s="1348"/>
      <c r="IAF423" s="1348"/>
      <c r="IAG423" s="1348"/>
      <c r="IAH423" s="1348"/>
      <c r="IAI423" s="1348"/>
      <c r="IAJ423" s="1348"/>
      <c r="IAK423" s="1348"/>
      <c r="IAL423" s="1348"/>
      <c r="IAM423" s="1348"/>
      <c r="IAN423" s="1348"/>
      <c r="IAO423" s="1348"/>
      <c r="IAP423" s="1348"/>
      <c r="IAQ423" s="1348"/>
      <c r="IAR423" s="1348"/>
      <c r="IAS423" s="1348"/>
      <c r="IAT423" s="1348"/>
      <c r="IAU423" s="1348"/>
      <c r="IAV423" s="1348"/>
      <c r="IAW423" s="1348"/>
      <c r="IAX423" s="1348"/>
      <c r="IAY423" s="1348"/>
      <c r="IAZ423" s="1348"/>
      <c r="IBA423" s="1348"/>
      <c r="IBB423" s="1348"/>
      <c r="IBC423" s="1348"/>
      <c r="IBD423" s="1348"/>
      <c r="IBE423" s="1348"/>
      <c r="IBF423" s="1348"/>
      <c r="IBG423" s="1348"/>
      <c r="IBH423" s="1348"/>
      <c r="IBI423" s="1348"/>
      <c r="IBJ423" s="1348"/>
      <c r="IBK423" s="1348"/>
      <c r="IBL423" s="1348"/>
      <c r="IBM423" s="1348"/>
      <c r="IBN423" s="1348"/>
      <c r="IBO423" s="1348"/>
      <c r="IBP423" s="1348"/>
      <c r="IBQ423" s="1348"/>
      <c r="IBR423" s="1348"/>
      <c r="IBS423" s="1348"/>
      <c r="IBT423" s="1348"/>
      <c r="IBU423" s="1348"/>
      <c r="IBV423" s="1348"/>
      <c r="IBW423" s="1348"/>
      <c r="IBX423" s="1348"/>
      <c r="IBY423" s="1348"/>
      <c r="IBZ423" s="1348"/>
      <c r="ICA423" s="1348"/>
      <c r="ICB423" s="1348"/>
      <c r="ICC423" s="1348"/>
      <c r="ICD423" s="1348"/>
      <c r="ICE423" s="1348"/>
      <c r="ICF423" s="1348"/>
      <c r="ICG423" s="1348"/>
      <c r="ICH423" s="1348"/>
      <c r="ICI423" s="1348"/>
      <c r="ICJ423" s="1348"/>
      <c r="ICK423" s="1348"/>
      <c r="ICL423" s="1348"/>
      <c r="ICM423" s="1348"/>
      <c r="ICN423" s="1348"/>
      <c r="ICO423" s="1348"/>
      <c r="ICP423" s="1348"/>
      <c r="ICQ423" s="1348"/>
      <c r="ICR423" s="1348"/>
      <c r="ICS423" s="1348"/>
      <c r="ICT423" s="1348"/>
      <c r="ICU423" s="1348"/>
      <c r="ICV423" s="1348"/>
      <c r="ICW423" s="1348"/>
      <c r="ICX423" s="1348"/>
      <c r="ICY423" s="1348"/>
      <c r="ICZ423" s="1348"/>
      <c r="IDA423" s="1348"/>
      <c r="IDB423" s="1348"/>
      <c r="IDC423" s="1348"/>
      <c r="IDD423" s="1348"/>
      <c r="IDE423" s="1348"/>
      <c r="IDF423" s="1348"/>
      <c r="IDG423" s="1348"/>
      <c r="IDH423" s="1348"/>
      <c r="IDI423" s="1348"/>
      <c r="IDJ423" s="1348"/>
      <c r="IDK423" s="1348"/>
      <c r="IDL423" s="1348"/>
      <c r="IDM423" s="1348"/>
      <c r="IDN423" s="1348"/>
      <c r="IDO423" s="1348"/>
      <c r="IDP423" s="1348"/>
      <c r="IDQ423" s="1348"/>
      <c r="IDR423" s="1348"/>
      <c r="IDS423" s="1348"/>
      <c r="IDT423" s="1348"/>
      <c r="IDU423" s="1348"/>
      <c r="IDV423" s="1348"/>
      <c r="IDW423" s="1348"/>
      <c r="IDX423" s="1348"/>
      <c r="IDY423" s="1348"/>
      <c r="IDZ423" s="1348"/>
      <c r="IEA423" s="1348"/>
      <c r="IEB423" s="1348"/>
      <c r="IEC423" s="1348"/>
      <c r="IED423" s="1348"/>
      <c r="IEE423" s="1348"/>
      <c r="IEF423" s="1348"/>
      <c r="IEG423" s="1348"/>
      <c r="IEH423" s="1348"/>
      <c r="IEI423" s="1348"/>
      <c r="IEJ423" s="1348"/>
      <c r="IEK423" s="1348"/>
      <c r="IEL423" s="1348"/>
      <c r="IEM423" s="1348"/>
      <c r="IEN423" s="1348"/>
      <c r="IEO423" s="1348"/>
      <c r="IEP423" s="1348"/>
      <c r="IEQ423" s="1348"/>
      <c r="IER423" s="1348"/>
      <c r="IES423" s="1348"/>
      <c r="IET423" s="1348"/>
      <c r="IEU423" s="1348"/>
      <c r="IEV423" s="1348"/>
      <c r="IEW423" s="1348"/>
      <c r="IEX423" s="1348"/>
      <c r="IEY423" s="1348"/>
      <c r="IEZ423" s="1348"/>
      <c r="IFA423" s="1348"/>
      <c r="IFB423" s="1348"/>
      <c r="IFC423" s="1348"/>
      <c r="IFD423" s="1348"/>
      <c r="IFE423" s="1348"/>
      <c r="IFF423" s="1348"/>
      <c r="IFG423" s="1348"/>
      <c r="IFH423" s="1348"/>
      <c r="IFI423" s="1348"/>
      <c r="IFJ423" s="1348"/>
      <c r="IFK423" s="1348"/>
      <c r="IFL423" s="1348"/>
      <c r="IFM423" s="1348"/>
      <c r="IFN423" s="1348"/>
      <c r="IFO423" s="1348"/>
      <c r="IFP423" s="1348"/>
      <c r="IFQ423" s="1348"/>
      <c r="IFR423" s="1348"/>
      <c r="IFS423" s="1348"/>
      <c r="IFT423" s="1348"/>
      <c r="IFU423" s="1348"/>
      <c r="IFV423" s="1348"/>
      <c r="IFW423" s="1348"/>
      <c r="IFX423" s="1348"/>
      <c r="IFY423" s="1348"/>
      <c r="IFZ423" s="1348"/>
      <c r="IGA423" s="1348"/>
      <c r="IGB423" s="1348"/>
      <c r="IGC423" s="1348"/>
      <c r="IGD423" s="1348"/>
      <c r="IGE423" s="1348"/>
      <c r="IGF423" s="1348"/>
      <c r="IGG423" s="1348"/>
      <c r="IGH423" s="1348"/>
      <c r="IGI423" s="1348"/>
      <c r="IGJ423" s="1348"/>
      <c r="IGK423" s="1348"/>
      <c r="IGL423" s="1348"/>
      <c r="IGM423" s="1348"/>
      <c r="IGN423" s="1348"/>
      <c r="IGO423" s="1348"/>
      <c r="IGP423" s="1348"/>
      <c r="IGQ423" s="1348"/>
      <c r="IGR423" s="1348"/>
      <c r="IGS423" s="1348"/>
      <c r="IGT423" s="1348"/>
      <c r="IGU423" s="1348"/>
      <c r="IGV423" s="1348"/>
      <c r="IGW423" s="1348"/>
      <c r="IGX423" s="1348"/>
      <c r="IGY423" s="1348"/>
      <c r="IGZ423" s="1348"/>
      <c r="IHA423" s="1348"/>
      <c r="IHB423" s="1348"/>
      <c r="IHC423" s="1348"/>
      <c r="IHD423" s="1348"/>
      <c r="IHE423" s="1348"/>
      <c r="IHF423" s="1348"/>
      <c r="IHG423" s="1348"/>
      <c r="IHH423" s="1348"/>
      <c r="IHI423" s="1348"/>
      <c r="IHJ423" s="1348"/>
      <c r="IHK423" s="1348"/>
      <c r="IHL423" s="1348"/>
      <c r="IHM423" s="1348"/>
      <c r="IHN423" s="1348"/>
      <c r="IHO423" s="1348"/>
      <c r="IHP423" s="1348"/>
      <c r="IHQ423" s="1348"/>
      <c r="IHR423" s="1348"/>
      <c r="IHS423" s="1348"/>
      <c r="IHT423" s="1348"/>
      <c r="IHU423" s="1348"/>
      <c r="IHV423" s="1348"/>
      <c r="IHW423" s="1348"/>
      <c r="IHX423" s="1348"/>
      <c r="IHY423" s="1348"/>
      <c r="IHZ423" s="1348"/>
      <c r="IIA423" s="1348"/>
      <c r="IIB423" s="1348"/>
      <c r="IIC423" s="1348"/>
      <c r="IID423" s="1348"/>
      <c r="IIE423" s="1348"/>
      <c r="IIF423" s="1348"/>
      <c r="IIG423" s="1348"/>
      <c r="IIH423" s="1348"/>
      <c r="III423" s="1348"/>
      <c r="IIJ423" s="1348"/>
      <c r="IIK423" s="1348"/>
      <c r="IIL423" s="1348"/>
      <c r="IIM423" s="1348"/>
      <c r="IIN423" s="1348"/>
      <c r="IIO423" s="1348"/>
      <c r="IIP423" s="1348"/>
      <c r="IIQ423" s="1348"/>
      <c r="IIR423" s="1348"/>
      <c r="IIS423" s="1348"/>
      <c r="IIT423" s="1348"/>
      <c r="IIU423" s="1348"/>
      <c r="IIV423" s="1348"/>
      <c r="IIW423" s="1348"/>
      <c r="IIX423" s="1348"/>
      <c r="IIY423" s="1348"/>
      <c r="IIZ423" s="1348"/>
      <c r="IJA423" s="1348"/>
      <c r="IJB423" s="1348"/>
      <c r="IJC423" s="1348"/>
      <c r="IJD423" s="1348"/>
      <c r="IJE423" s="1348"/>
      <c r="IJF423" s="1348"/>
      <c r="IJG423" s="1348"/>
      <c r="IJH423" s="1348"/>
      <c r="IJI423" s="1348"/>
      <c r="IJJ423" s="1348"/>
      <c r="IJK423" s="1348"/>
      <c r="IJL423" s="1348"/>
      <c r="IJM423" s="1348"/>
      <c r="IJN423" s="1348"/>
      <c r="IJO423" s="1348"/>
      <c r="IJP423" s="1348"/>
      <c r="IJQ423" s="1348"/>
      <c r="IJR423" s="1348"/>
      <c r="IJS423" s="1348"/>
      <c r="IJT423" s="1348"/>
      <c r="IJU423" s="1348"/>
      <c r="IJV423" s="1348"/>
      <c r="IJW423" s="1348"/>
      <c r="IJX423" s="1348"/>
      <c r="IJY423" s="1348"/>
      <c r="IJZ423" s="1348"/>
      <c r="IKA423" s="1348"/>
      <c r="IKB423" s="1348"/>
      <c r="IKC423" s="1348"/>
      <c r="IKD423" s="1348"/>
      <c r="IKE423" s="1348"/>
      <c r="IKF423" s="1348"/>
      <c r="IKG423" s="1348"/>
      <c r="IKH423" s="1348"/>
      <c r="IKI423" s="1348"/>
      <c r="IKJ423" s="1348"/>
      <c r="IKK423" s="1348"/>
      <c r="IKL423" s="1348"/>
      <c r="IKM423" s="1348"/>
      <c r="IKN423" s="1348"/>
      <c r="IKO423" s="1348"/>
      <c r="IKP423" s="1348"/>
      <c r="IKQ423" s="1348"/>
      <c r="IKR423" s="1348"/>
      <c r="IKS423" s="1348"/>
      <c r="IKT423" s="1348"/>
      <c r="IKU423" s="1348"/>
      <c r="IKV423" s="1348"/>
      <c r="IKW423" s="1348"/>
      <c r="IKX423" s="1348"/>
      <c r="IKY423" s="1348"/>
      <c r="IKZ423" s="1348"/>
      <c r="ILA423" s="1348"/>
      <c r="ILB423" s="1348"/>
      <c r="ILC423" s="1348"/>
      <c r="ILD423" s="1348"/>
      <c r="ILE423" s="1348"/>
      <c r="ILF423" s="1348"/>
      <c r="ILG423" s="1348"/>
      <c r="ILH423" s="1348"/>
      <c r="ILI423" s="1348"/>
      <c r="ILJ423" s="1348"/>
      <c r="ILK423" s="1348"/>
      <c r="ILL423" s="1348"/>
      <c r="ILM423" s="1348"/>
      <c r="ILN423" s="1348"/>
      <c r="ILO423" s="1348"/>
      <c r="ILP423" s="1348"/>
      <c r="ILQ423" s="1348"/>
      <c r="ILR423" s="1348"/>
      <c r="ILS423" s="1348"/>
      <c r="ILT423" s="1348"/>
      <c r="ILU423" s="1348"/>
      <c r="ILV423" s="1348"/>
      <c r="ILW423" s="1348"/>
      <c r="ILX423" s="1348"/>
      <c r="ILY423" s="1348"/>
      <c r="ILZ423" s="1348"/>
      <c r="IMA423" s="1348"/>
      <c r="IMB423" s="1348"/>
      <c r="IMC423" s="1348"/>
      <c r="IMD423" s="1348"/>
      <c r="IME423" s="1348"/>
      <c r="IMF423" s="1348"/>
      <c r="IMG423" s="1348"/>
      <c r="IMH423" s="1348"/>
      <c r="IMI423" s="1348"/>
      <c r="IMJ423" s="1348"/>
      <c r="IMK423" s="1348"/>
      <c r="IML423" s="1348"/>
      <c r="IMM423" s="1348"/>
      <c r="IMN423" s="1348"/>
      <c r="IMO423" s="1348"/>
      <c r="IMP423" s="1348"/>
      <c r="IMQ423" s="1348"/>
      <c r="IMR423" s="1348"/>
      <c r="IMS423" s="1348"/>
      <c r="IMT423" s="1348"/>
      <c r="IMU423" s="1348"/>
      <c r="IMV423" s="1348"/>
      <c r="IMW423" s="1348"/>
      <c r="IMX423" s="1348"/>
      <c r="IMY423" s="1348"/>
      <c r="IMZ423" s="1348"/>
      <c r="INA423" s="1348"/>
      <c r="INB423" s="1348"/>
      <c r="INC423" s="1348"/>
      <c r="IND423" s="1348"/>
      <c r="INE423" s="1348"/>
      <c r="INF423" s="1348"/>
      <c r="ING423" s="1348"/>
      <c r="INH423" s="1348"/>
      <c r="INI423" s="1348"/>
      <c r="INJ423" s="1348"/>
      <c r="INK423" s="1348"/>
      <c r="INL423" s="1348"/>
      <c r="INM423" s="1348"/>
      <c r="INN423" s="1348"/>
      <c r="INO423" s="1348"/>
      <c r="INP423" s="1348"/>
      <c r="INQ423" s="1348"/>
      <c r="INR423" s="1348"/>
      <c r="INS423" s="1348"/>
      <c r="INT423" s="1348"/>
      <c r="INU423" s="1348"/>
      <c r="INV423" s="1348"/>
      <c r="INW423" s="1348"/>
      <c r="INX423" s="1348"/>
      <c r="INY423" s="1348"/>
      <c r="INZ423" s="1348"/>
      <c r="IOA423" s="1348"/>
      <c r="IOB423" s="1348"/>
      <c r="IOC423" s="1348"/>
      <c r="IOD423" s="1348"/>
      <c r="IOE423" s="1348"/>
      <c r="IOF423" s="1348"/>
      <c r="IOG423" s="1348"/>
      <c r="IOH423" s="1348"/>
      <c r="IOI423" s="1348"/>
      <c r="IOJ423" s="1348"/>
      <c r="IOK423" s="1348"/>
      <c r="IOL423" s="1348"/>
      <c r="IOM423" s="1348"/>
      <c r="ION423" s="1348"/>
      <c r="IOO423" s="1348"/>
      <c r="IOP423" s="1348"/>
      <c r="IOQ423" s="1348"/>
      <c r="IOR423" s="1348"/>
      <c r="IOS423" s="1348"/>
      <c r="IOT423" s="1348"/>
      <c r="IOU423" s="1348"/>
      <c r="IOV423" s="1348"/>
      <c r="IOW423" s="1348"/>
      <c r="IOX423" s="1348"/>
      <c r="IOY423" s="1348"/>
      <c r="IOZ423" s="1348"/>
      <c r="IPA423" s="1348"/>
      <c r="IPB423" s="1348"/>
      <c r="IPC423" s="1348"/>
      <c r="IPD423" s="1348"/>
      <c r="IPE423" s="1348"/>
      <c r="IPF423" s="1348"/>
      <c r="IPG423" s="1348"/>
      <c r="IPH423" s="1348"/>
      <c r="IPI423" s="1348"/>
      <c r="IPJ423" s="1348"/>
      <c r="IPK423" s="1348"/>
      <c r="IPL423" s="1348"/>
      <c r="IPM423" s="1348"/>
      <c r="IPN423" s="1348"/>
      <c r="IPO423" s="1348"/>
      <c r="IPP423" s="1348"/>
      <c r="IPQ423" s="1348"/>
      <c r="IPR423" s="1348"/>
      <c r="IPS423" s="1348"/>
      <c r="IPT423" s="1348"/>
      <c r="IPU423" s="1348"/>
      <c r="IPV423" s="1348"/>
      <c r="IPW423" s="1348"/>
      <c r="IPX423" s="1348"/>
      <c r="IPY423" s="1348"/>
      <c r="IPZ423" s="1348"/>
      <c r="IQA423" s="1348"/>
      <c r="IQB423" s="1348"/>
      <c r="IQC423" s="1348"/>
      <c r="IQD423" s="1348"/>
      <c r="IQE423" s="1348"/>
      <c r="IQF423" s="1348"/>
      <c r="IQG423" s="1348"/>
      <c r="IQH423" s="1348"/>
      <c r="IQI423" s="1348"/>
      <c r="IQJ423" s="1348"/>
      <c r="IQK423" s="1348"/>
      <c r="IQL423" s="1348"/>
      <c r="IQM423" s="1348"/>
      <c r="IQN423" s="1348"/>
      <c r="IQO423" s="1348"/>
      <c r="IQP423" s="1348"/>
      <c r="IQQ423" s="1348"/>
      <c r="IQR423" s="1348"/>
      <c r="IQS423" s="1348"/>
      <c r="IQT423" s="1348"/>
      <c r="IQU423" s="1348"/>
      <c r="IQV423" s="1348"/>
      <c r="IQW423" s="1348"/>
      <c r="IQX423" s="1348"/>
      <c r="IQY423" s="1348"/>
      <c r="IQZ423" s="1348"/>
      <c r="IRA423" s="1348"/>
      <c r="IRB423" s="1348"/>
      <c r="IRC423" s="1348"/>
      <c r="IRD423" s="1348"/>
      <c r="IRE423" s="1348"/>
      <c r="IRF423" s="1348"/>
      <c r="IRG423" s="1348"/>
      <c r="IRH423" s="1348"/>
      <c r="IRI423" s="1348"/>
      <c r="IRJ423" s="1348"/>
      <c r="IRK423" s="1348"/>
      <c r="IRL423" s="1348"/>
      <c r="IRM423" s="1348"/>
      <c r="IRN423" s="1348"/>
      <c r="IRO423" s="1348"/>
      <c r="IRP423" s="1348"/>
      <c r="IRQ423" s="1348"/>
      <c r="IRR423" s="1348"/>
      <c r="IRS423" s="1348"/>
      <c r="IRT423" s="1348"/>
      <c r="IRU423" s="1348"/>
      <c r="IRV423" s="1348"/>
      <c r="IRW423" s="1348"/>
      <c r="IRX423" s="1348"/>
      <c r="IRY423" s="1348"/>
      <c r="IRZ423" s="1348"/>
      <c r="ISA423" s="1348"/>
      <c r="ISB423" s="1348"/>
      <c r="ISC423" s="1348"/>
      <c r="ISD423" s="1348"/>
      <c r="ISE423" s="1348"/>
      <c r="ISF423" s="1348"/>
      <c r="ISG423" s="1348"/>
      <c r="ISH423" s="1348"/>
      <c r="ISI423" s="1348"/>
      <c r="ISJ423" s="1348"/>
      <c r="ISK423" s="1348"/>
      <c r="ISL423" s="1348"/>
      <c r="ISM423" s="1348"/>
      <c r="ISN423" s="1348"/>
      <c r="ISO423" s="1348"/>
      <c r="ISP423" s="1348"/>
      <c r="ISQ423" s="1348"/>
      <c r="ISR423" s="1348"/>
      <c r="ISS423" s="1348"/>
      <c r="IST423" s="1348"/>
      <c r="ISU423" s="1348"/>
      <c r="ISV423" s="1348"/>
      <c r="ISW423" s="1348"/>
      <c r="ISX423" s="1348"/>
      <c r="ISY423" s="1348"/>
      <c r="ISZ423" s="1348"/>
      <c r="ITA423" s="1348"/>
      <c r="ITB423" s="1348"/>
      <c r="ITC423" s="1348"/>
      <c r="ITD423" s="1348"/>
      <c r="ITE423" s="1348"/>
      <c r="ITF423" s="1348"/>
      <c r="ITG423" s="1348"/>
      <c r="ITH423" s="1348"/>
      <c r="ITI423" s="1348"/>
      <c r="ITJ423" s="1348"/>
      <c r="ITK423" s="1348"/>
      <c r="ITL423" s="1348"/>
      <c r="ITM423" s="1348"/>
      <c r="ITN423" s="1348"/>
      <c r="ITO423" s="1348"/>
      <c r="ITP423" s="1348"/>
      <c r="ITQ423" s="1348"/>
      <c r="ITR423" s="1348"/>
      <c r="ITS423" s="1348"/>
      <c r="ITT423" s="1348"/>
      <c r="ITU423" s="1348"/>
      <c r="ITV423" s="1348"/>
      <c r="ITW423" s="1348"/>
      <c r="ITX423" s="1348"/>
      <c r="ITY423" s="1348"/>
      <c r="ITZ423" s="1348"/>
      <c r="IUA423" s="1348"/>
      <c r="IUB423" s="1348"/>
      <c r="IUC423" s="1348"/>
      <c r="IUD423" s="1348"/>
      <c r="IUE423" s="1348"/>
      <c r="IUF423" s="1348"/>
      <c r="IUG423" s="1348"/>
      <c r="IUH423" s="1348"/>
      <c r="IUI423" s="1348"/>
      <c r="IUJ423" s="1348"/>
      <c r="IUK423" s="1348"/>
      <c r="IUL423" s="1348"/>
      <c r="IUM423" s="1348"/>
      <c r="IUN423" s="1348"/>
      <c r="IUO423" s="1348"/>
      <c r="IUP423" s="1348"/>
      <c r="IUQ423" s="1348"/>
      <c r="IUR423" s="1348"/>
      <c r="IUS423" s="1348"/>
      <c r="IUT423" s="1348"/>
      <c r="IUU423" s="1348"/>
      <c r="IUV423" s="1348"/>
      <c r="IUW423" s="1348"/>
      <c r="IUX423" s="1348"/>
      <c r="IUY423" s="1348"/>
      <c r="IUZ423" s="1348"/>
      <c r="IVA423" s="1348"/>
      <c r="IVB423" s="1348"/>
      <c r="IVC423" s="1348"/>
      <c r="IVD423" s="1348"/>
      <c r="IVE423" s="1348"/>
      <c r="IVF423" s="1348"/>
      <c r="IVG423" s="1348"/>
      <c r="IVH423" s="1348"/>
      <c r="IVI423" s="1348"/>
      <c r="IVJ423" s="1348"/>
      <c r="IVK423" s="1348"/>
      <c r="IVL423" s="1348"/>
      <c r="IVM423" s="1348"/>
      <c r="IVN423" s="1348"/>
      <c r="IVO423" s="1348"/>
      <c r="IVP423" s="1348"/>
      <c r="IVQ423" s="1348"/>
      <c r="IVR423" s="1348"/>
      <c r="IVS423" s="1348"/>
      <c r="IVT423" s="1348"/>
      <c r="IVU423" s="1348"/>
      <c r="IVV423" s="1348"/>
      <c r="IVW423" s="1348"/>
      <c r="IVX423" s="1348"/>
      <c r="IVY423" s="1348"/>
      <c r="IVZ423" s="1348"/>
      <c r="IWA423" s="1348"/>
      <c r="IWB423" s="1348"/>
      <c r="IWC423" s="1348"/>
      <c r="IWD423" s="1348"/>
      <c r="IWE423" s="1348"/>
      <c r="IWF423" s="1348"/>
      <c r="IWG423" s="1348"/>
      <c r="IWH423" s="1348"/>
      <c r="IWI423" s="1348"/>
      <c r="IWJ423" s="1348"/>
      <c r="IWK423" s="1348"/>
      <c r="IWL423" s="1348"/>
      <c r="IWM423" s="1348"/>
      <c r="IWN423" s="1348"/>
      <c r="IWO423" s="1348"/>
      <c r="IWP423" s="1348"/>
      <c r="IWQ423" s="1348"/>
      <c r="IWR423" s="1348"/>
      <c r="IWS423" s="1348"/>
      <c r="IWT423" s="1348"/>
      <c r="IWU423" s="1348"/>
      <c r="IWV423" s="1348"/>
      <c r="IWW423" s="1348"/>
      <c r="IWX423" s="1348"/>
      <c r="IWY423" s="1348"/>
      <c r="IWZ423" s="1348"/>
      <c r="IXA423" s="1348"/>
      <c r="IXB423" s="1348"/>
      <c r="IXC423" s="1348"/>
      <c r="IXD423" s="1348"/>
      <c r="IXE423" s="1348"/>
      <c r="IXF423" s="1348"/>
      <c r="IXG423" s="1348"/>
      <c r="IXH423" s="1348"/>
      <c r="IXI423" s="1348"/>
      <c r="IXJ423" s="1348"/>
      <c r="IXK423" s="1348"/>
      <c r="IXL423" s="1348"/>
      <c r="IXM423" s="1348"/>
      <c r="IXN423" s="1348"/>
      <c r="IXO423" s="1348"/>
      <c r="IXP423" s="1348"/>
      <c r="IXQ423" s="1348"/>
      <c r="IXR423" s="1348"/>
      <c r="IXS423" s="1348"/>
      <c r="IXT423" s="1348"/>
      <c r="IXU423" s="1348"/>
      <c r="IXV423" s="1348"/>
      <c r="IXW423" s="1348"/>
      <c r="IXX423" s="1348"/>
      <c r="IXY423" s="1348"/>
      <c r="IXZ423" s="1348"/>
      <c r="IYA423" s="1348"/>
      <c r="IYB423" s="1348"/>
      <c r="IYC423" s="1348"/>
      <c r="IYD423" s="1348"/>
      <c r="IYE423" s="1348"/>
      <c r="IYF423" s="1348"/>
      <c r="IYG423" s="1348"/>
      <c r="IYH423" s="1348"/>
      <c r="IYI423" s="1348"/>
      <c r="IYJ423" s="1348"/>
      <c r="IYK423" s="1348"/>
      <c r="IYL423" s="1348"/>
      <c r="IYM423" s="1348"/>
      <c r="IYN423" s="1348"/>
      <c r="IYO423" s="1348"/>
      <c r="IYP423" s="1348"/>
      <c r="IYQ423" s="1348"/>
      <c r="IYR423" s="1348"/>
      <c r="IYS423" s="1348"/>
      <c r="IYT423" s="1348"/>
      <c r="IYU423" s="1348"/>
      <c r="IYV423" s="1348"/>
      <c r="IYW423" s="1348"/>
      <c r="IYX423" s="1348"/>
      <c r="IYY423" s="1348"/>
      <c r="IYZ423" s="1348"/>
      <c r="IZA423" s="1348"/>
      <c r="IZB423" s="1348"/>
      <c r="IZC423" s="1348"/>
      <c r="IZD423" s="1348"/>
      <c r="IZE423" s="1348"/>
      <c r="IZF423" s="1348"/>
      <c r="IZG423" s="1348"/>
      <c r="IZH423" s="1348"/>
      <c r="IZI423" s="1348"/>
      <c r="IZJ423" s="1348"/>
      <c r="IZK423" s="1348"/>
      <c r="IZL423" s="1348"/>
      <c r="IZM423" s="1348"/>
      <c r="IZN423" s="1348"/>
      <c r="IZO423" s="1348"/>
      <c r="IZP423" s="1348"/>
      <c r="IZQ423" s="1348"/>
      <c r="IZR423" s="1348"/>
      <c r="IZS423" s="1348"/>
      <c r="IZT423" s="1348"/>
      <c r="IZU423" s="1348"/>
      <c r="IZV423" s="1348"/>
      <c r="IZW423" s="1348"/>
      <c r="IZX423" s="1348"/>
      <c r="IZY423" s="1348"/>
      <c r="IZZ423" s="1348"/>
      <c r="JAA423" s="1348"/>
      <c r="JAB423" s="1348"/>
      <c r="JAC423" s="1348"/>
      <c r="JAD423" s="1348"/>
      <c r="JAE423" s="1348"/>
      <c r="JAF423" s="1348"/>
      <c r="JAG423" s="1348"/>
      <c r="JAH423" s="1348"/>
      <c r="JAI423" s="1348"/>
      <c r="JAJ423" s="1348"/>
      <c r="JAK423" s="1348"/>
      <c r="JAL423" s="1348"/>
      <c r="JAM423" s="1348"/>
      <c r="JAN423" s="1348"/>
      <c r="JAO423" s="1348"/>
      <c r="JAP423" s="1348"/>
      <c r="JAQ423" s="1348"/>
      <c r="JAR423" s="1348"/>
      <c r="JAS423" s="1348"/>
      <c r="JAT423" s="1348"/>
      <c r="JAU423" s="1348"/>
      <c r="JAV423" s="1348"/>
      <c r="JAW423" s="1348"/>
      <c r="JAX423" s="1348"/>
      <c r="JAY423" s="1348"/>
      <c r="JAZ423" s="1348"/>
      <c r="JBA423" s="1348"/>
      <c r="JBB423" s="1348"/>
      <c r="JBC423" s="1348"/>
      <c r="JBD423" s="1348"/>
      <c r="JBE423" s="1348"/>
      <c r="JBF423" s="1348"/>
      <c r="JBG423" s="1348"/>
      <c r="JBH423" s="1348"/>
      <c r="JBI423" s="1348"/>
      <c r="JBJ423" s="1348"/>
      <c r="JBK423" s="1348"/>
      <c r="JBL423" s="1348"/>
      <c r="JBM423" s="1348"/>
      <c r="JBN423" s="1348"/>
      <c r="JBO423" s="1348"/>
      <c r="JBP423" s="1348"/>
      <c r="JBQ423" s="1348"/>
      <c r="JBR423" s="1348"/>
      <c r="JBS423" s="1348"/>
      <c r="JBT423" s="1348"/>
      <c r="JBU423" s="1348"/>
      <c r="JBV423" s="1348"/>
      <c r="JBW423" s="1348"/>
      <c r="JBX423" s="1348"/>
      <c r="JBY423" s="1348"/>
      <c r="JBZ423" s="1348"/>
      <c r="JCA423" s="1348"/>
      <c r="JCB423" s="1348"/>
      <c r="JCC423" s="1348"/>
      <c r="JCD423" s="1348"/>
      <c r="JCE423" s="1348"/>
      <c r="JCF423" s="1348"/>
      <c r="JCG423" s="1348"/>
      <c r="JCH423" s="1348"/>
      <c r="JCI423" s="1348"/>
      <c r="JCJ423" s="1348"/>
      <c r="JCK423" s="1348"/>
      <c r="JCL423" s="1348"/>
      <c r="JCM423" s="1348"/>
      <c r="JCN423" s="1348"/>
      <c r="JCO423" s="1348"/>
      <c r="JCP423" s="1348"/>
      <c r="JCQ423" s="1348"/>
      <c r="JCR423" s="1348"/>
      <c r="JCS423" s="1348"/>
      <c r="JCT423" s="1348"/>
      <c r="JCU423" s="1348"/>
      <c r="JCV423" s="1348"/>
      <c r="JCW423" s="1348"/>
      <c r="JCX423" s="1348"/>
      <c r="JCY423" s="1348"/>
      <c r="JCZ423" s="1348"/>
      <c r="JDA423" s="1348"/>
      <c r="JDB423" s="1348"/>
      <c r="JDC423" s="1348"/>
      <c r="JDD423" s="1348"/>
      <c r="JDE423" s="1348"/>
      <c r="JDF423" s="1348"/>
      <c r="JDG423" s="1348"/>
      <c r="JDH423" s="1348"/>
      <c r="JDI423" s="1348"/>
      <c r="JDJ423" s="1348"/>
      <c r="JDK423" s="1348"/>
      <c r="JDL423" s="1348"/>
      <c r="JDM423" s="1348"/>
      <c r="JDN423" s="1348"/>
      <c r="JDO423" s="1348"/>
      <c r="JDP423" s="1348"/>
      <c r="JDQ423" s="1348"/>
      <c r="JDR423" s="1348"/>
      <c r="JDS423" s="1348"/>
      <c r="JDT423" s="1348"/>
      <c r="JDU423" s="1348"/>
      <c r="JDV423" s="1348"/>
      <c r="JDW423" s="1348"/>
      <c r="JDX423" s="1348"/>
      <c r="JDY423" s="1348"/>
      <c r="JDZ423" s="1348"/>
      <c r="JEA423" s="1348"/>
      <c r="JEB423" s="1348"/>
      <c r="JEC423" s="1348"/>
      <c r="JED423" s="1348"/>
      <c r="JEE423" s="1348"/>
      <c r="JEF423" s="1348"/>
      <c r="JEG423" s="1348"/>
      <c r="JEH423" s="1348"/>
      <c r="JEI423" s="1348"/>
      <c r="JEJ423" s="1348"/>
      <c r="JEK423" s="1348"/>
      <c r="JEL423" s="1348"/>
      <c r="JEM423" s="1348"/>
      <c r="JEN423" s="1348"/>
      <c r="JEO423" s="1348"/>
      <c r="JEP423" s="1348"/>
      <c r="JEQ423" s="1348"/>
      <c r="JER423" s="1348"/>
      <c r="JES423" s="1348"/>
      <c r="JET423" s="1348"/>
      <c r="JEU423" s="1348"/>
      <c r="JEV423" s="1348"/>
      <c r="JEW423" s="1348"/>
      <c r="JEX423" s="1348"/>
      <c r="JEY423" s="1348"/>
      <c r="JEZ423" s="1348"/>
      <c r="JFA423" s="1348"/>
      <c r="JFB423" s="1348"/>
      <c r="JFC423" s="1348"/>
      <c r="JFD423" s="1348"/>
      <c r="JFE423" s="1348"/>
      <c r="JFF423" s="1348"/>
      <c r="JFG423" s="1348"/>
      <c r="JFH423" s="1348"/>
      <c r="JFI423" s="1348"/>
      <c r="JFJ423" s="1348"/>
      <c r="JFK423" s="1348"/>
      <c r="JFL423" s="1348"/>
      <c r="JFM423" s="1348"/>
      <c r="JFN423" s="1348"/>
      <c r="JFO423" s="1348"/>
      <c r="JFP423" s="1348"/>
      <c r="JFQ423" s="1348"/>
      <c r="JFR423" s="1348"/>
      <c r="JFS423" s="1348"/>
      <c r="JFT423" s="1348"/>
      <c r="JFU423" s="1348"/>
      <c r="JFV423" s="1348"/>
      <c r="JFW423" s="1348"/>
      <c r="JFX423" s="1348"/>
      <c r="JFY423" s="1348"/>
      <c r="JFZ423" s="1348"/>
      <c r="JGA423" s="1348"/>
      <c r="JGB423" s="1348"/>
      <c r="JGC423" s="1348"/>
      <c r="JGD423" s="1348"/>
      <c r="JGE423" s="1348"/>
      <c r="JGF423" s="1348"/>
      <c r="JGG423" s="1348"/>
      <c r="JGH423" s="1348"/>
      <c r="JGI423" s="1348"/>
      <c r="JGJ423" s="1348"/>
      <c r="JGK423" s="1348"/>
      <c r="JGL423" s="1348"/>
      <c r="JGM423" s="1348"/>
      <c r="JGN423" s="1348"/>
      <c r="JGO423" s="1348"/>
      <c r="JGP423" s="1348"/>
      <c r="JGQ423" s="1348"/>
      <c r="JGR423" s="1348"/>
      <c r="JGS423" s="1348"/>
      <c r="JGT423" s="1348"/>
      <c r="JGU423" s="1348"/>
      <c r="JGV423" s="1348"/>
      <c r="JGW423" s="1348"/>
      <c r="JGX423" s="1348"/>
      <c r="JGY423" s="1348"/>
      <c r="JGZ423" s="1348"/>
      <c r="JHA423" s="1348"/>
      <c r="JHB423" s="1348"/>
      <c r="JHC423" s="1348"/>
      <c r="JHD423" s="1348"/>
      <c r="JHE423" s="1348"/>
      <c r="JHF423" s="1348"/>
      <c r="JHG423" s="1348"/>
      <c r="JHH423" s="1348"/>
      <c r="JHI423" s="1348"/>
      <c r="JHJ423" s="1348"/>
      <c r="JHK423" s="1348"/>
      <c r="JHL423" s="1348"/>
      <c r="JHM423" s="1348"/>
      <c r="JHN423" s="1348"/>
      <c r="JHO423" s="1348"/>
      <c r="JHP423" s="1348"/>
      <c r="JHQ423" s="1348"/>
      <c r="JHR423" s="1348"/>
      <c r="JHS423" s="1348"/>
      <c r="JHT423" s="1348"/>
      <c r="JHU423" s="1348"/>
      <c r="JHV423" s="1348"/>
      <c r="JHW423" s="1348"/>
      <c r="JHX423" s="1348"/>
      <c r="JHY423" s="1348"/>
      <c r="JHZ423" s="1348"/>
      <c r="JIA423" s="1348"/>
      <c r="JIB423" s="1348"/>
      <c r="JIC423" s="1348"/>
      <c r="JID423" s="1348"/>
      <c r="JIE423" s="1348"/>
      <c r="JIF423" s="1348"/>
      <c r="JIG423" s="1348"/>
      <c r="JIH423" s="1348"/>
      <c r="JII423" s="1348"/>
      <c r="JIJ423" s="1348"/>
      <c r="JIK423" s="1348"/>
      <c r="JIL423" s="1348"/>
      <c r="JIM423" s="1348"/>
      <c r="JIN423" s="1348"/>
      <c r="JIO423" s="1348"/>
      <c r="JIP423" s="1348"/>
      <c r="JIQ423" s="1348"/>
      <c r="JIR423" s="1348"/>
      <c r="JIS423" s="1348"/>
      <c r="JIT423" s="1348"/>
      <c r="JIU423" s="1348"/>
      <c r="JIV423" s="1348"/>
      <c r="JIW423" s="1348"/>
      <c r="JIX423" s="1348"/>
      <c r="JIY423" s="1348"/>
      <c r="JIZ423" s="1348"/>
      <c r="JJA423" s="1348"/>
      <c r="JJB423" s="1348"/>
      <c r="JJC423" s="1348"/>
      <c r="JJD423" s="1348"/>
      <c r="JJE423" s="1348"/>
      <c r="JJF423" s="1348"/>
      <c r="JJG423" s="1348"/>
      <c r="JJH423" s="1348"/>
      <c r="JJI423" s="1348"/>
      <c r="JJJ423" s="1348"/>
      <c r="JJK423" s="1348"/>
      <c r="JJL423" s="1348"/>
      <c r="JJM423" s="1348"/>
      <c r="JJN423" s="1348"/>
      <c r="JJO423" s="1348"/>
      <c r="JJP423" s="1348"/>
      <c r="JJQ423" s="1348"/>
      <c r="JJR423" s="1348"/>
      <c r="JJS423" s="1348"/>
      <c r="JJT423" s="1348"/>
      <c r="JJU423" s="1348"/>
      <c r="JJV423" s="1348"/>
      <c r="JJW423" s="1348"/>
      <c r="JJX423" s="1348"/>
      <c r="JJY423" s="1348"/>
      <c r="JJZ423" s="1348"/>
      <c r="JKA423" s="1348"/>
      <c r="JKB423" s="1348"/>
      <c r="JKC423" s="1348"/>
      <c r="JKD423" s="1348"/>
      <c r="JKE423" s="1348"/>
      <c r="JKF423" s="1348"/>
      <c r="JKG423" s="1348"/>
      <c r="JKH423" s="1348"/>
      <c r="JKI423" s="1348"/>
      <c r="JKJ423" s="1348"/>
      <c r="JKK423" s="1348"/>
      <c r="JKL423" s="1348"/>
      <c r="JKM423" s="1348"/>
      <c r="JKN423" s="1348"/>
      <c r="JKO423" s="1348"/>
      <c r="JKP423" s="1348"/>
      <c r="JKQ423" s="1348"/>
      <c r="JKR423" s="1348"/>
      <c r="JKS423" s="1348"/>
      <c r="JKT423" s="1348"/>
      <c r="JKU423" s="1348"/>
      <c r="JKV423" s="1348"/>
      <c r="JKW423" s="1348"/>
      <c r="JKX423" s="1348"/>
      <c r="JKY423" s="1348"/>
      <c r="JKZ423" s="1348"/>
      <c r="JLA423" s="1348"/>
      <c r="JLB423" s="1348"/>
      <c r="JLC423" s="1348"/>
      <c r="JLD423" s="1348"/>
      <c r="JLE423" s="1348"/>
      <c r="JLF423" s="1348"/>
      <c r="JLG423" s="1348"/>
      <c r="JLH423" s="1348"/>
      <c r="JLI423" s="1348"/>
      <c r="JLJ423" s="1348"/>
      <c r="JLK423" s="1348"/>
      <c r="JLL423" s="1348"/>
      <c r="JLM423" s="1348"/>
      <c r="JLN423" s="1348"/>
      <c r="JLO423" s="1348"/>
      <c r="JLP423" s="1348"/>
      <c r="JLQ423" s="1348"/>
      <c r="JLR423" s="1348"/>
      <c r="JLS423" s="1348"/>
      <c r="JLT423" s="1348"/>
      <c r="JLU423" s="1348"/>
      <c r="JLV423" s="1348"/>
      <c r="JLW423" s="1348"/>
      <c r="JLX423" s="1348"/>
      <c r="JLY423" s="1348"/>
      <c r="JLZ423" s="1348"/>
      <c r="JMA423" s="1348"/>
      <c r="JMB423" s="1348"/>
      <c r="JMC423" s="1348"/>
      <c r="JMD423" s="1348"/>
      <c r="JME423" s="1348"/>
      <c r="JMF423" s="1348"/>
      <c r="JMG423" s="1348"/>
      <c r="JMH423" s="1348"/>
      <c r="JMI423" s="1348"/>
      <c r="JMJ423" s="1348"/>
      <c r="JMK423" s="1348"/>
      <c r="JML423" s="1348"/>
      <c r="JMM423" s="1348"/>
      <c r="JMN423" s="1348"/>
      <c r="JMO423" s="1348"/>
      <c r="JMP423" s="1348"/>
      <c r="JMQ423" s="1348"/>
      <c r="JMR423" s="1348"/>
      <c r="JMS423" s="1348"/>
      <c r="JMT423" s="1348"/>
      <c r="JMU423" s="1348"/>
      <c r="JMV423" s="1348"/>
      <c r="JMW423" s="1348"/>
      <c r="JMX423" s="1348"/>
      <c r="JMY423" s="1348"/>
      <c r="JMZ423" s="1348"/>
      <c r="JNA423" s="1348"/>
      <c r="JNB423" s="1348"/>
      <c r="JNC423" s="1348"/>
      <c r="JND423" s="1348"/>
      <c r="JNE423" s="1348"/>
      <c r="JNF423" s="1348"/>
      <c r="JNG423" s="1348"/>
      <c r="JNH423" s="1348"/>
      <c r="JNI423" s="1348"/>
      <c r="JNJ423" s="1348"/>
      <c r="JNK423" s="1348"/>
      <c r="JNL423" s="1348"/>
      <c r="JNM423" s="1348"/>
      <c r="JNN423" s="1348"/>
      <c r="JNO423" s="1348"/>
      <c r="JNP423" s="1348"/>
      <c r="JNQ423" s="1348"/>
      <c r="JNR423" s="1348"/>
      <c r="JNS423" s="1348"/>
      <c r="JNT423" s="1348"/>
      <c r="JNU423" s="1348"/>
      <c r="JNV423" s="1348"/>
      <c r="JNW423" s="1348"/>
      <c r="JNX423" s="1348"/>
      <c r="JNY423" s="1348"/>
      <c r="JNZ423" s="1348"/>
      <c r="JOA423" s="1348"/>
      <c r="JOB423" s="1348"/>
      <c r="JOC423" s="1348"/>
      <c r="JOD423" s="1348"/>
      <c r="JOE423" s="1348"/>
      <c r="JOF423" s="1348"/>
      <c r="JOG423" s="1348"/>
      <c r="JOH423" s="1348"/>
      <c r="JOI423" s="1348"/>
      <c r="JOJ423" s="1348"/>
      <c r="JOK423" s="1348"/>
      <c r="JOL423" s="1348"/>
      <c r="JOM423" s="1348"/>
      <c r="JON423" s="1348"/>
      <c r="JOO423" s="1348"/>
      <c r="JOP423" s="1348"/>
      <c r="JOQ423" s="1348"/>
      <c r="JOR423" s="1348"/>
      <c r="JOS423" s="1348"/>
      <c r="JOT423" s="1348"/>
      <c r="JOU423" s="1348"/>
      <c r="JOV423" s="1348"/>
      <c r="JOW423" s="1348"/>
      <c r="JOX423" s="1348"/>
      <c r="JOY423" s="1348"/>
      <c r="JOZ423" s="1348"/>
      <c r="JPA423" s="1348"/>
      <c r="JPB423" s="1348"/>
      <c r="JPC423" s="1348"/>
      <c r="JPD423" s="1348"/>
      <c r="JPE423" s="1348"/>
      <c r="JPF423" s="1348"/>
      <c r="JPG423" s="1348"/>
      <c r="JPH423" s="1348"/>
      <c r="JPI423" s="1348"/>
      <c r="JPJ423" s="1348"/>
      <c r="JPK423" s="1348"/>
      <c r="JPL423" s="1348"/>
      <c r="JPM423" s="1348"/>
      <c r="JPN423" s="1348"/>
      <c r="JPO423" s="1348"/>
      <c r="JPP423" s="1348"/>
      <c r="JPQ423" s="1348"/>
      <c r="JPR423" s="1348"/>
      <c r="JPS423" s="1348"/>
      <c r="JPT423" s="1348"/>
      <c r="JPU423" s="1348"/>
      <c r="JPV423" s="1348"/>
      <c r="JPW423" s="1348"/>
      <c r="JPX423" s="1348"/>
      <c r="JPY423" s="1348"/>
      <c r="JPZ423" s="1348"/>
      <c r="JQA423" s="1348"/>
      <c r="JQB423" s="1348"/>
      <c r="JQC423" s="1348"/>
      <c r="JQD423" s="1348"/>
      <c r="JQE423" s="1348"/>
      <c r="JQF423" s="1348"/>
      <c r="JQG423" s="1348"/>
      <c r="JQH423" s="1348"/>
      <c r="JQI423" s="1348"/>
      <c r="JQJ423" s="1348"/>
      <c r="JQK423" s="1348"/>
      <c r="JQL423" s="1348"/>
      <c r="JQM423" s="1348"/>
      <c r="JQN423" s="1348"/>
      <c r="JQO423" s="1348"/>
      <c r="JQP423" s="1348"/>
      <c r="JQQ423" s="1348"/>
      <c r="JQR423" s="1348"/>
      <c r="JQS423" s="1348"/>
      <c r="JQT423" s="1348"/>
      <c r="JQU423" s="1348"/>
      <c r="JQV423" s="1348"/>
      <c r="JQW423" s="1348"/>
      <c r="JQX423" s="1348"/>
      <c r="JQY423" s="1348"/>
      <c r="JQZ423" s="1348"/>
      <c r="JRA423" s="1348"/>
      <c r="JRB423" s="1348"/>
      <c r="JRC423" s="1348"/>
      <c r="JRD423" s="1348"/>
      <c r="JRE423" s="1348"/>
      <c r="JRF423" s="1348"/>
      <c r="JRG423" s="1348"/>
      <c r="JRH423" s="1348"/>
      <c r="JRI423" s="1348"/>
      <c r="JRJ423" s="1348"/>
      <c r="JRK423" s="1348"/>
      <c r="JRL423" s="1348"/>
      <c r="JRM423" s="1348"/>
      <c r="JRN423" s="1348"/>
      <c r="JRO423" s="1348"/>
      <c r="JRP423" s="1348"/>
      <c r="JRQ423" s="1348"/>
      <c r="JRR423" s="1348"/>
      <c r="JRS423" s="1348"/>
      <c r="JRT423" s="1348"/>
      <c r="JRU423" s="1348"/>
      <c r="JRV423" s="1348"/>
      <c r="JRW423" s="1348"/>
      <c r="JRX423" s="1348"/>
      <c r="JRY423" s="1348"/>
      <c r="JRZ423" s="1348"/>
      <c r="JSA423" s="1348"/>
      <c r="JSB423" s="1348"/>
      <c r="JSC423" s="1348"/>
      <c r="JSD423" s="1348"/>
      <c r="JSE423" s="1348"/>
      <c r="JSF423" s="1348"/>
      <c r="JSG423" s="1348"/>
      <c r="JSH423" s="1348"/>
      <c r="JSI423" s="1348"/>
      <c r="JSJ423" s="1348"/>
      <c r="JSK423" s="1348"/>
      <c r="JSL423" s="1348"/>
      <c r="JSM423" s="1348"/>
      <c r="JSN423" s="1348"/>
      <c r="JSO423" s="1348"/>
      <c r="JSP423" s="1348"/>
      <c r="JSQ423" s="1348"/>
      <c r="JSR423" s="1348"/>
      <c r="JSS423" s="1348"/>
      <c r="JST423" s="1348"/>
      <c r="JSU423" s="1348"/>
      <c r="JSV423" s="1348"/>
      <c r="JSW423" s="1348"/>
      <c r="JSX423" s="1348"/>
      <c r="JSY423" s="1348"/>
      <c r="JSZ423" s="1348"/>
      <c r="JTA423" s="1348"/>
      <c r="JTB423" s="1348"/>
      <c r="JTC423" s="1348"/>
      <c r="JTD423" s="1348"/>
      <c r="JTE423" s="1348"/>
      <c r="JTF423" s="1348"/>
      <c r="JTG423" s="1348"/>
      <c r="JTH423" s="1348"/>
      <c r="JTI423" s="1348"/>
      <c r="JTJ423" s="1348"/>
      <c r="JTK423" s="1348"/>
      <c r="JTL423" s="1348"/>
      <c r="JTM423" s="1348"/>
      <c r="JTN423" s="1348"/>
      <c r="JTO423" s="1348"/>
      <c r="JTP423" s="1348"/>
      <c r="JTQ423" s="1348"/>
      <c r="JTR423" s="1348"/>
      <c r="JTS423" s="1348"/>
      <c r="JTT423" s="1348"/>
      <c r="JTU423" s="1348"/>
      <c r="JTV423" s="1348"/>
      <c r="JTW423" s="1348"/>
      <c r="JTX423" s="1348"/>
      <c r="JTY423" s="1348"/>
      <c r="JTZ423" s="1348"/>
      <c r="JUA423" s="1348"/>
      <c r="JUB423" s="1348"/>
      <c r="JUC423" s="1348"/>
      <c r="JUD423" s="1348"/>
      <c r="JUE423" s="1348"/>
      <c r="JUF423" s="1348"/>
      <c r="JUG423" s="1348"/>
      <c r="JUH423" s="1348"/>
      <c r="JUI423" s="1348"/>
      <c r="JUJ423" s="1348"/>
      <c r="JUK423" s="1348"/>
      <c r="JUL423" s="1348"/>
      <c r="JUM423" s="1348"/>
      <c r="JUN423" s="1348"/>
      <c r="JUO423" s="1348"/>
      <c r="JUP423" s="1348"/>
      <c r="JUQ423" s="1348"/>
      <c r="JUR423" s="1348"/>
      <c r="JUS423" s="1348"/>
      <c r="JUT423" s="1348"/>
      <c r="JUU423" s="1348"/>
      <c r="JUV423" s="1348"/>
      <c r="JUW423" s="1348"/>
      <c r="JUX423" s="1348"/>
      <c r="JUY423" s="1348"/>
      <c r="JUZ423" s="1348"/>
      <c r="JVA423" s="1348"/>
      <c r="JVB423" s="1348"/>
      <c r="JVC423" s="1348"/>
      <c r="JVD423" s="1348"/>
      <c r="JVE423" s="1348"/>
      <c r="JVF423" s="1348"/>
      <c r="JVG423" s="1348"/>
      <c r="JVH423" s="1348"/>
      <c r="JVI423" s="1348"/>
      <c r="JVJ423" s="1348"/>
      <c r="JVK423" s="1348"/>
      <c r="JVL423" s="1348"/>
      <c r="JVM423" s="1348"/>
      <c r="JVN423" s="1348"/>
      <c r="JVO423" s="1348"/>
      <c r="JVP423" s="1348"/>
      <c r="JVQ423" s="1348"/>
      <c r="JVR423" s="1348"/>
      <c r="JVS423" s="1348"/>
      <c r="JVT423" s="1348"/>
      <c r="JVU423" s="1348"/>
      <c r="JVV423" s="1348"/>
      <c r="JVW423" s="1348"/>
      <c r="JVX423" s="1348"/>
      <c r="JVY423" s="1348"/>
      <c r="JVZ423" s="1348"/>
      <c r="JWA423" s="1348"/>
      <c r="JWB423" s="1348"/>
      <c r="JWC423" s="1348"/>
      <c r="JWD423" s="1348"/>
      <c r="JWE423" s="1348"/>
      <c r="JWF423" s="1348"/>
      <c r="JWG423" s="1348"/>
      <c r="JWH423" s="1348"/>
      <c r="JWI423" s="1348"/>
      <c r="JWJ423" s="1348"/>
      <c r="JWK423" s="1348"/>
      <c r="JWL423" s="1348"/>
      <c r="JWM423" s="1348"/>
      <c r="JWN423" s="1348"/>
      <c r="JWO423" s="1348"/>
      <c r="JWP423" s="1348"/>
      <c r="JWQ423" s="1348"/>
      <c r="JWR423" s="1348"/>
      <c r="JWS423" s="1348"/>
      <c r="JWT423" s="1348"/>
      <c r="JWU423" s="1348"/>
      <c r="JWV423" s="1348"/>
      <c r="JWW423" s="1348"/>
      <c r="JWX423" s="1348"/>
      <c r="JWY423" s="1348"/>
      <c r="JWZ423" s="1348"/>
      <c r="JXA423" s="1348"/>
      <c r="JXB423" s="1348"/>
      <c r="JXC423" s="1348"/>
      <c r="JXD423" s="1348"/>
      <c r="JXE423" s="1348"/>
      <c r="JXF423" s="1348"/>
      <c r="JXG423" s="1348"/>
      <c r="JXH423" s="1348"/>
      <c r="JXI423" s="1348"/>
      <c r="JXJ423" s="1348"/>
      <c r="JXK423" s="1348"/>
      <c r="JXL423" s="1348"/>
      <c r="JXM423" s="1348"/>
      <c r="JXN423" s="1348"/>
      <c r="JXO423" s="1348"/>
      <c r="JXP423" s="1348"/>
      <c r="JXQ423" s="1348"/>
      <c r="JXR423" s="1348"/>
      <c r="JXS423" s="1348"/>
      <c r="JXT423" s="1348"/>
      <c r="JXU423" s="1348"/>
      <c r="JXV423" s="1348"/>
      <c r="JXW423" s="1348"/>
      <c r="JXX423" s="1348"/>
      <c r="JXY423" s="1348"/>
      <c r="JXZ423" s="1348"/>
      <c r="JYA423" s="1348"/>
      <c r="JYB423" s="1348"/>
      <c r="JYC423" s="1348"/>
      <c r="JYD423" s="1348"/>
      <c r="JYE423" s="1348"/>
      <c r="JYF423" s="1348"/>
      <c r="JYG423" s="1348"/>
      <c r="JYH423" s="1348"/>
      <c r="JYI423" s="1348"/>
      <c r="JYJ423" s="1348"/>
      <c r="JYK423" s="1348"/>
      <c r="JYL423" s="1348"/>
      <c r="JYM423" s="1348"/>
      <c r="JYN423" s="1348"/>
      <c r="JYO423" s="1348"/>
      <c r="JYP423" s="1348"/>
      <c r="JYQ423" s="1348"/>
      <c r="JYR423" s="1348"/>
      <c r="JYS423" s="1348"/>
      <c r="JYT423" s="1348"/>
      <c r="JYU423" s="1348"/>
      <c r="JYV423" s="1348"/>
      <c r="JYW423" s="1348"/>
      <c r="JYX423" s="1348"/>
      <c r="JYY423" s="1348"/>
      <c r="JYZ423" s="1348"/>
      <c r="JZA423" s="1348"/>
      <c r="JZB423" s="1348"/>
      <c r="JZC423" s="1348"/>
      <c r="JZD423" s="1348"/>
      <c r="JZE423" s="1348"/>
      <c r="JZF423" s="1348"/>
      <c r="JZG423" s="1348"/>
      <c r="JZH423" s="1348"/>
      <c r="JZI423" s="1348"/>
      <c r="JZJ423" s="1348"/>
      <c r="JZK423" s="1348"/>
      <c r="JZL423" s="1348"/>
      <c r="JZM423" s="1348"/>
      <c r="JZN423" s="1348"/>
      <c r="JZO423" s="1348"/>
      <c r="JZP423" s="1348"/>
      <c r="JZQ423" s="1348"/>
      <c r="JZR423" s="1348"/>
      <c r="JZS423" s="1348"/>
      <c r="JZT423" s="1348"/>
      <c r="JZU423" s="1348"/>
      <c r="JZV423" s="1348"/>
      <c r="JZW423" s="1348"/>
      <c r="JZX423" s="1348"/>
      <c r="JZY423" s="1348"/>
      <c r="JZZ423" s="1348"/>
      <c r="KAA423" s="1348"/>
      <c r="KAB423" s="1348"/>
      <c r="KAC423" s="1348"/>
      <c r="KAD423" s="1348"/>
      <c r="KAE423" s="1348"/>
      <c r="KAF423" s="1348"/>
      <c r="KAG423" s="1348"/>
      <c r="KAH423" s="1348"/>
      <c r="KAI423" s="1348"/>
      <c r="KAJ423" s="1348"/>
      <c r="KAK423" s="1348"/>
      <c r="KAL423" s="1348"/>
      <c r="KAM423" s="1348"/>
      <c r="KAN423" s="1348"/>
      <c r="KAO423" s="1348"/>
      <c r="KAP423" s="1348"/>
      <c r="KAQ423" s="1348"/>
      <c r="KAR423" s="1348"/>
      <c r="KAS423" s="1348"/>
      <c r="KAT423" s="1348"/>
      <c r="KAU423" s="1348"/>
      <c r="KAV423" s="1348"/>
      <c r="KAW423" s="1348"/>
      <c r="KAX423" s="1348"/>
      <c r="KAY423" s="1348"/>
      <c r="KAZ423" s="1348"/>
      <c r="KBA423" s="1348"/>
      <c r="KBB423" s="1348"/>
      <c r="KBC423" s="1348"/>
      <c r="KBD423" s="1348"/>
      <c r="KBE423" s="1348"/>
      <c r="KBF423" s="1348"/>
      <c r="KBG423" s="1348"/>
      <c r="KBH423" s="1348"/>
      <c r="KBI423" s="1348"/>
      <c r="KBJ423" s="1348"/>
      <c r="KBK423" s="1348"/>
      <c r="KBL423" s="1348"/>
      <c r="KBM423" s="1348"/>
      <c r="KBN423" s="1348"/>
      <c r="KBO423" s="1348"/>
      <c r="KBP423" s="1348"/>
      <c r="KBQ423" s="1348"/>
      <c r="KBR423" s="1348"/>
      <c r="KBS423" s="1348"/>
      <c r="KBT423" s="1348"/>
      <c r="KBU423" s="1348"/>
      <c r="KBV423" s="1348"/>
      <c r="KBW423" s="1348"/>
      <c r="KBX423" s="1348"/>
      <c r="KBY423" s="1348"/>
      <c r="KBZ423" s="1348"/>
      <c r="KCA423" s="1348"/>
      <c r="KCB423" s="1348"/>
      <c r="KCC423" s="1348"/>
      <c r="KCD423" s="1348"/>
      <c r="KCE423" s="1348"/>
      <c r="KCF423" s="1348"/>
      <c r="KCG423" s="1348"/>
      <c r="KCH423" s="1348"/>
      <c r="KCI423" s="1348"/>
      <c r="KCJ423" s="1348"/>
      <c r="KCK423" s="1348"/>
      <c r="KCL423" s="1348"/>
      <c r="KCM423" s="1348"/>
      <c r="KCN423" s="1348"/>
      <c r="KCO423" s="1348"/>
      <c r="KCP423" s="1348"/>
      <c r="KCQ423" s="1348"/>
      <c r="KCR423" s="1348"/>
      <c r="KCS423" s="1348"/>
      <c r="KCT423" s="1348"/>
      <c r="KCU423" s="1348"/>
      <c r="KCV423" s="1348"/>
      <c r="KCW423" s="1348"/>
      <c r="KCX423" s="1348"/>
      <c r="KCY423" s="1348"/>
      <c r="KCZ423" s="1348"/>
      <c r="KDA423" s="1348"/>
      <c r="KDB423" s="1348"/>
      <c r="KDC423" s="1348"/>
      <c r="KDD423" s="1348"/>
      <c r="KDE423" s="1348"/>
      <c r="KDF423" s="1348"/>
      <c r="KDG423" s="1348"/>
      <c r="KDH423" s="1348"/>
      <c r="KDI423" s="1348"/>
      <c r="KDJ423" s="1348"/>
      <c r="KDK423" s="1348"/>
      <c r="KDL423" s="1348"/>
      <c r="KDM423" s="1348"/>
      <c r="KDN423" s="1348"/>
      <c r="KDO423" s="1348"/>
      <c r="KDP423" s="1348"/>
      <c r="KDQ423" s="1348"/>
      <c r="KDR423" s="1348"/>
      <c r="KDS423" s="1348"/>
      <c r="KDT423" s="1348"/>
      <c r="KDU423" s="1348"/>
      <c r="KDV423" s="1348"/>
      <c r="KDW423" s="1348"/>
      <c r="KDX423" s="1348"/>
      <c r="KDY423" s="1348"/>
      <c r="KDZ423" s="1348"/>
      <c r="KEA423" s="1348"/>
      <c r="KEB423" s="1348"/>
      <c r="KEC423" s="1348"/>
      <c r="KED423" s="1348"/>
      <c r="KEE423" s="1348"/>
      <c r="KEF423" s="1348"/>
      <c r="KEG423" s="1348"/>
      <c r="KEH423" s="1348"/>
      <c r="KEI423" s="1348"/>
      <c r="KEJ423" s="1348"/>
      <c r="KEK423" s="1348"/>
      <c r="KEL423" s="1348"/>
      <c r="KEM423" s="1348"/>
      <c r="KEN423" s="1348"/>
      <c r="KEO423" s="1348"/>
      <c r="KEP423" s="1348"/>
      <c r="KEQ423" s="1348"/>
      <c r="KER423" s="1348"/>
      <c r="KES423" s="1348"/>
      <c r="KET423" s="1348"/>
      <c r="KEU423" s="1348"/>
      <c r="KEV423" s="1348"/>
      <c r="KEW423" s="1348"/>
      <c r="KEX423" s="1348"/>
      <c r="KEY423" s="1348"/>
      <c r="KEZ423" s="1348"/>
      <c r="KFA423" s="1348"/>
      <c r="KFB423" s="1348"/>
      <c r="KFC423" s="1348"/>
      <c r="KFD423" s="1348"/>
      <c r="KFE423" s="1348"/>
      <c r="KFF423" s="1348"/>
      <c r="KFG423" s="1348"/>
      <c r="KFH423" s="1348"/>
      <c r="KFI423" s="1348"/>
      <c r="KFJ423" s="1348"/>
      <c r="KFK423" s="1348"/>
      <c r="KFL423" s="1348"/>
      <c r="KFM423" s="1348"/>
      <c r="KFN423" s="1348"/>
      <c r="KFO423" s="1348"/>
      <c r="KFP423" s="1348"/>
      <c r="KFQ423" s="1348"/>
      <c r="KFR423" s="1348"/>
      <c r="KFS423" s="1348"/>
      <c r="KFT423" s="1348"/>
      <c r="KFU423" s="1348"/>
      <c r="KFV423" s="1348"/>
      <c r="KFW423" s="1348"/>
      <c r="KFX423" s="1348"/>
      <c r="KFY423" s="1348"/>
      <c r="KFZ423" s="1348"/>
      <c r="KGA423" s="1348"/>
      <c r="KGB423" s="1348"/>
      <c r="KGC423" s="1348"/>
      <c r="KGD423" s="1348"/>
      <c r="KGE423" s="1348"/>
      <c r="KGF423" s="1348"/>
      <c r="KGG423" s="1348"/>
      <c r="KGH423" s="1348"/>
      <c r="KGI423" s="1348"/>
      <c r="KGJ423" s="1348"/>
      <c r="KGK423" s="1348"/>
      <c r="KGL423" s="1348"/>
      <c r="KGM423" s="1348"/>
      <c r="KGN423" s="1348"/>
      <c r="KGO423" s="1348"/>
      <c r="KGP423" s="1348"/>
      <c r="KGQ423" s="1348"/>
      <c r="KGR423" s="1348"/>
      <c r="KGS423" s="1348"/>
      <c r="KGT423" s="1348"/>
      <c r="KGU423" s="1348"/>
      <c r="KGV423" s="1348"/>
      <c r="KGW423" s="1348"/>
      <c r="KGX423" s="1348"/>
      <c r="KGY423" s="1348"/>
      <c r="KGZ423" s="1348"/>
      <c r="KHA423" s="1348"/>
      <c r="KHB423" s="1348"/>
      <c r="KHC423" s="1348"/>
      <c r="KHD423" s="1348"/>
      <c r="KHE423" s="1348"/>
      <c r="KHF423" s="1348"/>
      <c r="KHG423" s="1348"/>
      <c r="KHH423" s="1348"/>
      <c r="KHI423" s="1348"/>
      <c r="KHJ423" s="1348"/>
      <c r="KHK423" s="1348"/>
      <c r="KHL423" s="1348"/>
      <c r="KHM423" s="1348"/>
      <c r="KHN423" s="1348"/>
      <c r="KHO423" s="1348"/>
      <c r="KHP423" s="1348"/>
      <c r="KHQ423" s="1348"/>
      <c r="KHR423" s="1348"/>
      <c r="KHS423" s="1348"/>
      <c r="KHT423" s="1348"/>
      <c r="KHU423" s="1348"/>
      <c r="KHV423" s="1348"/>
      <c r="KHW423" s="1348"/>
      <c r="KHX423" s="1348"/>
      <c r="KHY423" s="1348"/>
      <c r="KHZ423" s="1348"/>
      <c r="KIA423" s="1348"/>
      <c r="KIB423" s="1348"/>
      <c r="KIC423" s="1348"/>
      <c r="KID423" s="1348"/>
      <c r="KIE423" s="1348"/>
      <c r="KIF423" s="1348"/>
      <c r="KIG423" s="1348"/>
      <c r="KIH423" s="1348"/>
      <c r="KII423" s="1348"/>
      <c r="KIJ423" s="1348"/>
      <c r="KIK423" s="1348"/>
      <c r="KIL423" s="1348"/>
      <c r="KIM423" s="1348"/>
      <c r="KIN423" s="1348"/>
      <c r="KIO423" s="1348"/>
      <c r="KIP423" s="1348"/>
      <c r="KIQ423" s="1348"/>
      <c r="KIR423" s="1348"/>
      <c r="KIS423" s="1348"/>
      <c r="KIT423" s="1348"/>
      <c r="KIU423" s="1348"/>
      <c r="KIV423" s="1348"/>
      <c r="KIW423" s="1348"/>
      <c r="KIX423" s="1348"/>
      <c r="KIY423" s="1348"/>
      <c r="KIZ423" s="1348"/>
      <c r="KJA423" s="1348"/>
      <c r="KJB423" s="1348"/>
      <c r="KJC423" s="1348"/>
      <c r="KJD423" s="1348"/>
      <c r="KJE423" s="1348"/>
      <c r="KJF423" s="1348"/>
      <c r="KJG423" s="1348"/>
      <c r="KJH423" s="1348"/>
      <c r="KJI423" s="1348"/>
      <c r="KJJ423" s="1348"/>
      <c r="KJK423" s="1348"/>
      <c r="KJL423" s="1348"/>
      <c r="KJM423" s="1348"/>
      <c r="KJN423" s="1348"/>
      <c r="KJO423" s="1348"/>
      <c r="KJP423" s="1348"/>
      <c r="KJQ423" s="1348"/>
      <c r="KJR423" s="1348"/>
      <c r="KJS423" s="1348"/>
      <c r="KJT423" s="1348"/>
      <c r="KJU423" s="1348"/>
      <c r="KJV423" s="1348"/>
      <c r="KJW423" s="1348"/>
      <c r="KJX423" s="1348"/>
      <c r="KJY423" s="1348"/>
      <c r="KJZ423" s="1348"/>
      <c r="KKA423" s="1348"/>
      <c r="KKB423" s="1348"/>
      <c r="KKC423" s="1348"/>
      <c r="KKD423" s="1348"/>
      <c r="KKE423" s="1348"/>
      <c r="KKF423" s="1348"/>
      <c r="KKG423" s="1348"/>
      <c r="KKH423" s="1348"/>
      <c r="KKI423" s="1348"/>
      <c r="KKJ423" s="1348"/>
      <c r="KKK423" s="1348"/>
      <c r="KKL423" s="1348"/>
      <c r="KKM423" s="1348"/>
      <c r="KKN423" s="1348"/>
      <c r="KKO423" s="1348"/>
      <c r="KKP423" s="1348"/>
      <c r="KKQ423" s="1348"/>
      <c r="KKR423" s="1348"/>
      <c r="KKS423" s="1348"/>
      <c r="KKT423" s="1348"/>
      <c r="KKU423" s="1348"/>
      <c r="KKV423" s="1348"/>
      <c r="KKW423" s="1348"/>
      <c r="KKX423" s="1348"/>
      <c r="KKY423" s="1348"/>
      <c r="KKZ423" s="1348"/>
      <c r="KLA423" s="1348"/>
      <c r="KLB423" s="1348"/>
      <c r="KLC423" s="1348"/>
      <c r="KLD423" s="1348"/>
      <c r="KLE423" s="1348"/>
      <c r="KLF423" s="1348"/>
      <c r="KLG423" s="1348"/>
      <c r="KLH423" s="1348"/>
      <c r="KLI423" s="1348"/>
      <c r="KLJ423" s="1348"/>
      <c r="KLK423" s="1348"/>
      <c r="KLL423" s="1348"/>
      <c r="KLM423" s="1348"/>
      <c r="KLN423" s="1348"/>
      <c r="KLO423" s="1348"/>
      <c r="KLP423" s="1348"/>
      <c r="KLQ423" s="1348"/>
      <c r="KLR423" s="1348"/>
      <c r="KLS423" s="1348"/>
      <c r="KLT423" s="1348"/>
      <c r="KLU423" s="1348"/>
      <c r="KLV423" s="1348"/>
      <c r="KLW423" s="1348"/>
      <c r="KLX423" s="1348"/>
      <c r="KLY423" s="1348"/>
      <c r="KLZ423" s="1348"/>
      <c r="KMA423" s="1348"/>
      <c r="KMB423" s="1348"/>
      <c r="KMC423" s="1348"/>
      <c r="KMD423" s="1348"/>
      <c r="KME423" s="1348"/>
      <c r="KMF423" s="1348"/>
      <c r="KMG423" s="1348"/>
      <c r="KMH423" s="1348"/>
      <c r="KMI423" s="1348"/>
      <c r="KMJ423" s="1348"/>
      <c r="KMK423" s="1348"/>
      <c r="KML423" s="1348"/>
      <c r="KMM423" s="1348"/>
      <c r="KMN423" s="1348"/>
      <c r="KMO423" s="1348"/>
      <c r="KMP423" s="1348"/>
      <c r="KMQ423" s="1348"/>
      <c r="KMR423" s="1348"/>
      <c r="KMS423" s="1348"/>
      <c r="KMT423" s="1348"/>
      <c r="KMU423" s="1348"/>
      <c r="KMV423" s="1348"/>
      <c r="KMW423" s="1348"/>
      <c r="KMX423" s="1348"/>
      <c r="KMY423" s="1348"/>
      <c r="KMZ423" s="1348"/>
      <c r="KNA423" s="1348"/>
      <c r="KNB423" s="1348"/>
      <c r="KNC423" s="1348"/>
      <c r="KND423" s="1348"/>
      <c r="KNE423" s="1348"/>
      <c r="KNF423" s="1348"/>
      <c r="KNG423" s="1348"/>
      <c r="KNH423" s="1348"/>
      <c r="KNI423" s="1348"/>
      <c r="KNJ423" s="1348"/>
      <c r="KNK423" s="1348"/>
      <c r="KNL423" s="1348"/>
      <c r="KNM423" s="1348"/>
      <c r="KNN423" s="1348"/>
      <c r="KNO423" s="1348"/>
      <c r="KNP423" s="1348"/>
      <c r="KNQ423" s="1348"/>
      <c r="KNR423" s="1348"/>
      <c r="KNS423" s="1348"/>
      <c r="KNT423" s="1348"/>
      <c r="KNU423" s="1348"/>
      <c r="KNV423" s="1348"/>
      <c r="KNW423" s="1348"/>
      <c r="KNX423" s="1348"/>
      <c r="KNY423" s="1348"/>
      <c r="KNZ423" s="1348"/>
      <c r="KOA423" s="1348"/>
      <c r="KOB423" s="1348"/>
      <c r="KOC423" s="1348"/>
      <c r="KOD423" s="1348"/>
      <c r="KOE423" s="1348"/>
      <c r="KOF423" s="1348"/>
      <c r="KOG423" s="1348"/>
      <c r="KOH423" s="1348"/>
      <c r="KOI423" s="1348"/>
      <c r="KOJ423" s="1348"/>
      <c r="KOK423" s="1348"/>
      <c r="KOL423" s="1348"/>
      <c r="KOM423" s="1348"/>
      <c r="KON423" s="1348"/>
      <c r="KOO423" s="1348"/>
      <c r="KOP423" s="1348"/>
      <c r="KOQ423" s="1348"/>
      <c r="KOR423" s="1348"/>
      <c r="KOS423" s="1348"/>
      <c r="KOT423" s="1348"/>
      <c r="KOU423" s="1348"/>
      <c r="KOV423" s="1348"/>
      <c r="KOW423" s="1348"/>
      <c r="KOX423" s="1348"/>
      <c r="KOY423" s="1348"/>
      <c r="KOZ423" s="1348"/>
      <c r="KPA423" s="1348"/>
      <c r="KPB423" s="1348"/>
      <c r="KPC423" s="1348"/>
      <c r="KPD423" s="1348"/>
      <c r="KPE423" s="1348"/>
      <c r="KPF423" s="1348"/>
      <c r="KPG423" s="1348"/>
      <c r="KPH423" s="1348"/>
      <c r="KPI423" s="1348"/>
      <c r="KPJ423" s="1348"/>
      <c r="KPK423" s="1348"/>
      <c r="KPL423" s="1348"/>
      <c r="KPM423" s="1348"/>
      <c r="KPN423" s="1348"/>
      <c r="KPO423" s="1348"/>
      <c r="KPP423" s="1348"/>
      <c r="KPQ423" s="1348"/>
      <c r="KPR423" s="1348"/>
      <c r="KPS423" s="1348"/>
      <c r="KPT423" s="1348"/>
      <c r="KPU423" s="1348"/>
      <c r="KPV423" s="1348"/>
      <c r="KPW423" s="1348"/>
      <c r="KPX423" s="1348"/>
      <c r="KPY423" s="1348"/>
      <c r="KPZ423" s="1348"/>
      <c r="KQA423" s="1348"/>
      <c r="KQB423" s="1348"/>
      <c r="KQC423" s="1348"/>
      <c r="KQD423" s="1348"/>
      <c r="KQE423" s="1348"/>
      <c r="KQF423" s="1348"/>
      <c r="KQG423" s="1348"/>
      <c r="KQH423" s="1348"/>
      <c r="KQI423" s="1348"/>
      <c r="KQJ423" s="1348"/>
      <c r="KQK423" s="1348"/>
      <c r="KQL423" s="1348"/>
      <c r="KQM423" s="1348"/>
      <c r="KQN423" s="1348"/>
      <c r="KQO423" s="1348"/>
      <c r="KQP423" s="1348"/>
      <c r="KQQ423" s="1348"/>
      <c r="KQR423" s="1348"/>
      <c r="KQS423" s="1348"/>
      <c r="KQT423" s="1348"/>
      <c r="KQU423" s="1348"/>
      <c r="KQV423" s="1348"/>
      <c r="KQW423" s="1348"/>
      <c r="KQX423" s="1348"/>
      <c r="KQY423" s="1348"/>
      <c r="KQZ423" s="1348"/>
      <c r="KRA423" s="1348"/>
      <c r="KRB423" s="1348"/>
      <c r="KRC423" s="1348"/>
      <c r="KRD423" s="1348"/>
      <c r="KRE423" s="1348"/>
      <c r="KRF423" s="1348"/>
      <c r="KRG423" s="1348"/>
      <c r="KRH423" s="1348"/>
      <c r="KRI423" s="1348"/>
      <c r="KRJ423" s="1348"/>
      <c r="KRK423" s="1348"/>
      <c r="KRL423" s="1348"/>
      <c r="KRM423" s="1348"/>
      <c r="KRN423" s="1348"/>
      <c r="KRO423" s="1348"/>
      <c r="KRP423" s="1348"/>
      <c r="KRQ423" s="1348"/>
      <c r="KRR423" s="1348"/>
      <c r="KRS423" s="1348"/>
      <c r="KRT423" s="1348"/>
      <c r="KRU423" s="1348"/>
      <c r="KRV423" s="1348"/>
      <c r="KRW423" s="1348"/>
      <c r="KRX423" s="1348"/>
      <c r="KRY423" s="1348"/>
      <c r="KRZ423" s="1348"/>
      <c r="KSA423" s="1348"/>
      <c r="KSB423" s="1348"/>
      <c r="KSC423" s="1348"/>
      <c r="KSD423" s="1348"/>
      <c r="KSE423" s="1348"/>
      <c r="KSF423" s="1348"/>
      <c r="KSG423" s="1348"/>
      <c r="KSH423" s="1348"/>
      <c r="KSI423" s="1348"/>
      <c r="KSJ423" s="1348"/>
      <c r="KSK423" s="1348"/>
      <c r="KSL423" s="1348"/>
      <c r="KSM423" s="1348"/>
      <c r="KSN423" s="1348"/>
      <c r="KSO423" s="1348"/>
      <c r="KSP423" s="1348"/>
      <c r="KSQ423" s="1348"/>
      <c r="KSR423" s="1348"/>
      <c r="KSS423" s="1348"/>
      <c r="KST423" s="1348"/>
      <c r="KSU423" s="1348"/>
      <c r="KSV423" s="1348"/>
      <c r="KSW423" s="1348"/>
      <c r="KSX423" s="1348"/>
      <c r="KSY423" s="1348"/>
      <c r="KSZ423" s="1348"/>
      <c r="KTA423" s="1348"/>
      <c r="KTB423" s="1348"/>
      <c r="KTC423" s="1348"/>
      <c r="KTD423" s="1348"/>
      <c r="KTE423" s="1348"/>
      <c r="KTF423" s="1348"/>
      <c r="KTG423" s="1348"/>
      <c r="KTH423" s="1348"/>
      <c r="KTI423" s="1348"/>
      <c r="KTJ423" s="1348"/>
      <c r="KTK423" s="1348"/>
      <c r="KTL423" s="1348"/>
      <c r="KTM423" s="1348"/>
      <c r="KTN423" s="1348"/>
      <c r="KTO423" s="1348"/>
      <c r="KTP423" s="1348"/>
      <c r="KTQ423" s="1348"/>
      <c r="KTR423" s="1348"/>
      <c r="KTS423" s="1348"/>
      <c r="KTT423" s="1348"/>
      <c r="KTU423" s="1348"/>
      <c r="KTV423" s="1348"/>
      <c r="KTW423" s="1348"/>
      <c r="KTX423" s="1348"/>
      <c r="KTY423" s="1348"/>
      <c r="KTZ423" s="1348"/>
      <c r="KUA423" s="1348"/>
      <c r="KUB423" s="1348"/>
      <c r="KUC423" s="1348"/>
      <c r="KUD423" s="1348"/>
      <c r="KUE423" s="1348"/>
      <c r="KUF423" s="1348"/>
      <c r="KUG423" s="1348"/>
      <c r="KUH423" s="1348"/>
      <c r="KUI423" s="1348"/>
      <c r="KUJ423" s="1348"/>
      <c r="KUK423" s="1348"/>
      <c r="KUL423" s="1348"/>
      <c r="KUM423" s="1348"/>
      <c r="KUN423" s="1348"/>
      <c r="KUO423" s="1348"/>
      <c r="KUP423" s="1348"/>
      <c r="KUQ423" s="1348"/>
      <c r="KUR423" s="1348"/>
      <c r="KUS423" s="1348"/>
      <c r="KUT423" s="1348"/>
      <c r="KUU423" s="1348"/>
      <c r="KUV423" s="1348"/>
      <c r="KUW423" s="1348"/>
      <c r="KUX423" s="1348"/>
      <c r="KUY423" s="1348"/>
      <c r="KUZ423" s="1348"/>
      <c r="KVA423" s="1348"/>
      <c r="KVB423" s="1348"/>
      <c r="KVC423" s="1348"/>
      <c r="KVD423" s="1348"/>
      <c r="KVE423" s="1348"/>
      <c r="KVF423" s="1348"/>
      <c r="KVG423" s="1348"/>
      <c r="KVH423" s="1348"/>
      <c r="KVI423" s="1348"/>
      <c r="KVJ423" s="1348"/>
      <c r="KVK423" s="1348"/>
      <c r="KVL423" s="1348"/>
      <c r="KVM423" s="1348"/>
      <c r="KVN423" s="1348"/>
      <c r="KVO423" s="1348"/>
      <c r="KVP423" s="1348"/>
      <c r="KVQ423" s="1348"/>
      <c r="KVR423" s="1348"/>
      <c r="KVS423" s="1348"/>
      <c r="KVT423" s="1348"/>
      <c r="KVU423" s="1348"/>
      <c r="KVV423" s="1348"/>
      <c r="KVW423" s="1348"/>
      <c r="KVX423" s="1348"/>
      <c r="KVY423" s="1348"/>
      <c r="KVZ423" s="1348"/>
      <c r="KWA423" s="1348"/>
      <c r="KWB423" s="1348"/>
      <c r="KWC423" s="1348"/>
      <c r="KWD423" s="1348"/>
      <c r="KWE423" s="1348"/>
      <c r="KWF423" s="1348"/>
      <c r="KWG423" s="1348"/>
      <c r="KWH423" s="1348"/>
      <c r="KWI423" s="1348"/>
      <c r="KWJ423" s="1348"/>
      <c r="KWK423" s="1348"/>
      <c r="KWL423" s="1348"/>
      <c r="KWM423" s="1348"/>
      <c r="KWN423" s="1348"/>
      <c r="KWO423" s="1348"/>
      <c r="KWP423" s="1348"/>
      <c r="KWQ423" s="1348"/>
      <c r="KWR423" s="1348"/>
      <c r="KWS423" s="1348"/>
      <c r="KWT423" s="1348"/>
      <c r="KWU423" s="1348"/>
      <c r="KWV423" s="1348"/>
      <c r="KWW423" s="1348"/>
      <c r="KWX423" s="1348"/>
      <c r="KWY423" s="1348"/>
      <c r="KWZ423" s="1348"/>
      <c r="KXA423" s="1348"/>
      <c r="KXB423" s="1348"/>
      <c r="KXC423" s="1348"/>
      <c r="KXD423" s="1348"/>
      <c r="KXE423" s="1348"/>
      <c r="KXF423" s="1348"/>
      <c r="KXG423" s="1348"/>
      <c r="KXH423" s="1348"/>
      <c r="KXI423" s="1348"/>
      <c r="KXJ423" s="1348"/>
      <c r="KXK423" s="1348"/>
      <c r="KXL423" s="1348"/>
      <c r="KXM423" s="1348"/>
      <c r="KXN423" s="1348"/>
      <c r="KXO423" s="1348"/>
      <c r="KXP423" s="1348"/>
      <c r="KXQ423" s="1348"/>
      <c r="KXR423" s="1348"/>
      <c r="KXS423" s="1348"/>
      <c r="KXT423" s="1348"/>
      <c r="KXU423" s="1348"/>
      <c r="KXV423" s="1348"/>
      <c r="KXW423" s="1348"/>
      <c r="KXX423" s="1348"/>
      <c r="KXY423" s="1348"/>
      <c r="KXZ423" s="1348"/>
      <c r="KYA423" s="1348"/>
      <c r="KYB423" s="1348"/>
      <c r="KYC423" s="1348"/>
      <c r="KYD423" s="1348"/>
      <c r="KYE423" s="1348"/>
      <c r="KYF423" s="1348"/>
      <c r="KYG423" s="1348"/>
      <c r="KYH423" s="1348"/>
      <c r="KYI423" s="1348"/>
      <c r="KYJ423" s="1348"/>
      <c r="KYK423" s="1348"/>
      <c r="KYL423" s="1348"/>
      <c r="KYM423" s="1348"/>
      <c r="KYN423" s="1348"/>
      <c r="KYO423" s="1348"/>
      <c r="KYP423" s="1348"/>
      <c r="KYQ423" s="1348"/>
      <c r="KYR423" s="1348"/>
      <c r="KYS423" s="1348"/>
      <c r="KYT423" s="1348"/>
      <c r="KYU423" s="1348"/>
      <c r="KYV423" s="1348"/>
      <c r="KYW423" s="1348"/>
      <c r="KYX423" s="1348"/>
      <c r="KYY423" s="1348"/>
      <c r="KYZ423" s="1348"/>
      <c r="KZA423" s="1348"/>
      <c r="KZB423" s="1348"/>
      <c r="KZC423" s="1348"/>
      <c r="KZD423" s="1348"/>
      <c r="KZE423" s="1348"/>
      <c r="KZF423" s="1348"/>
      <c r="KZG423" s="1348"/>
      <c r="KZH423" s="1348"/>
      <c r="KZI423" s="1348"/>
      <c r="KZJ423" s="1348"/>
      <c r="KZK423" s="1348"/>
      <c r="KZL423" s="1348"/>
      <c r="KZM423" s="1348"/>
      <c r="KZN423" s="1348"/>
      <c r="KZO423" s="1348"/>
      <c r="KZP423" s="1348"/>
      <c r="KZQ423" s="1348"/>
      <c r="KZR423" s="1348"/>
      <c r="KZS423" s="1348"/>
      <c r="KZT423" s="1348"/>
      <c r="KZU423" s="1348"/>
      <c r="KZV423" s="1348"/>
      <c r="KZW423" s="1348"/>
      <c r="KZX423" s="1348"/>
      <c r="KZY423" s="1348"/>
      <c r="KZZ423" s="1348"/>
      <c r="LAA423" s="1348"/>
      <c r="LAB423" s="1348"/>
      <c r="LAC423" s="1348"/>
      <c r="LAD423" s="1348"/>
      <c r="LAE423" s="1348"/>
      <c r="LAF423" s="1348"/>
      <c r="LAG423" s="1348"/>
      <c r="LAH423" s="1348"/>
      <c r="LAI423" s="1348"/>
      <c r="LAJ423" s="1348"/>
      <c r="LAK423" s="1348"/>
      <c r="LAL423" s="1348"/>
      <c r="LAM423" s="1348"/>
      <c r="LAN423" s="1348"/>
      <c r="LAO423" s="1348"/>
      <c r="LAP423" s="1348"/>
      <c r="LAQ423" s="1348"/>
      <c r="LAR423" s="1348"/>
      <c r="LAS423" s="1348"/>
      <c r="LAT423" s="1348"/>
      <c r="LAU423" s="1348"/>
      <c r="LAV423" s="1348"/>
      <c r="LAW423" s="1348"/>
      <c r="LAX423" s="1348"/>
      <c r="LAY423" s="1348"/>
      <c r="LAZ423" s="1348"/>
      <c r="LBA423" s="1348"/>
      <c r="LBB423" s="1348"/>
      <c r="LBC423" s="1348"/>
      <c r="LBD423" s="1348"/>
      <c r="LBE423" s="1348"/>
      <c r="LBF423" s="1348"/>
      <c r="LBG423" s="1348"/>
      <c r="LBH423" s="1348"/>
      <c r="LBI423" s="1348"/>
      <c r="LBJ423" s="1348"/>
      <c r="LBK423" s="1348"/>
      <c r="LBL423" s="1348"/>
      <c r="LBM423" s="1348"/>
      <c r="LBN423" s="1348"/>
      <c r="LBO423" s="1348"/>
      <c r="LBP423" s="1348"/>
      <c r="LBQ423" s="1348"/>
      <c r="LBR423" s="1348"/>
      <c r="LBS423" s="1348"/>
      <c r="LBT423" s="1348"/>
      <c r="LBU423" s="1348"/>
      <c r="LBV423" s="1348"/>
      <c r="LBW423" s="1348"/>
      <c r="LBX423" s="1348"/>
      <c r="LBY423" s="1348"/>
      <c r="LBZ423" s="1348"/>
      <c r="LCA423" s="1348"/>
      <c r="LCB423" s="1348"/>
      <c r="LCC423" s="1348"/>
      <c r="LCD423" s="1348"/>
      <c r="LCE423" s="1348"/>
      <c r="LCF423" s="1348"/>
      <c r="LCG423" s="1348"/>
      <c r="LCH423" s="1348"/>
      <c r="LCI423" s="1348"/>
      <c r="LCJ423" s="1348"/>
      <c r="LCK423" s="1348"/>
      <c r="LCL423" s="1348"/>
      <c r="LCM423" s="1348"/>
      <c r="LCN423" s="1348"/>
      <c r="LCO423" s="1348"/>
      <c r="LCP423" s="1348"/>
      <c r="LCQ423" s="1348"/>
      <c r="LCR423" s="1348"/>
      <c r="LCS423" s="1348"/>
      <c r="LCT423" s="1348"/>
      <c r="LCU423" s="1348"/>
      <c r="LCV423" s="1348"/>
      <c r="LCW423" s="1348"/>
      <c r="LCX423" s="1348"/>
      <c r="LCY423" s="1348"/>
      <c r="LCZ423" s="1348"/>
      <c r="LDA423" s="1348"/>
      <c r="LDB423" s="1348"/>
      <c r="LDC423" s="1348"/>
      <c r="LDD423" s="1348"/>
      <c r="LDE423" s="1348"/>
      <c r="LDF423" s="1348"/>
      <c r="LDG423" s="1348"/>
      <c r="LDH423" s="1348"/>
      <c r="LDI423" s="1348"/>
      <c r="LDJ423" s="1348"/>
      <c r="LDK423" s="1348"/>
      <c r="LDL423" s="1348"/>
      <c r="LDM423" s="1348"/>
      <c r="LDN423" s="1348"/>
      <c r="LDO423" s="1348"/>
      <c r="LDP423" s="1348"/>
      <c r="LDQ423" s="1348"/>
      <c r="LDR423" s="1348"/>
      <c r="LDS423" s="1348"/>
      <c r="LDT423" s="1348"/>
      <c r="LDU423" s="1348"/>
      <c r="LDV423" s="1348"/>
      <c r="LDW423" s="1348"/>
      <c r="LDX423" s="1348"/>
      <c r="LDY423" s="1348"/>
      <c r="LDZ423" s="1348"/>
      <c r="LEA423" s="1348"/>
      <c r="LEB423" s="1348"/>
      <c r="LEC423" s="1348"/>
      <c r="LED423" s="1348"/>
      <c r="LEE423" s="1348"/>
      <c r="LEF423" s="1348"/>
      <c r="LEG423" s="1348"/>
      <c r="LEH423" s="1348"/>
      <c r="LEI423" s="1348"/>
      <c r="LEJ423" s="1348"/>
      <c r="LEK423" s="1348"/>
      <c r="LEL423" s="1348"/>
      <c r="LEM423" s="1348"/>
      <c r="LEN423" s="1348"/>
      <c r="LEO423" s="1348"/>
      <c r="LEP423" s="1348"/>
      <c r="LEQ423" s="1348"/>
      <c r="LER423" s="1348"/>
      <c r="LES423" s="1348"/>
      <c r="LET423" s="1348"/>
      <c r="LEU423" s="1348"/>
      <c r="LEV423" s="1348"/>
      <c r="LEW423" s="1348"/>
      <c r="LEX423" s="1348"/>
      <c r="LEY423" s="1348"/>
      <c r="LEZ423" s="1348"/>
      <c r="LFA423" s="1348"/>
      <c r="LFB423" s="1348"/>
      <c r="LFC423" s="1348"/>
      <c r="LFD423" s="1348"/>
      <c r="LFE423" s="1348"/>
      <c r="LFF423" s="1348"/>
      <c r="LFG423" s="1348"/>
      <c r="LFH423" s="1348"/>
      <c r="LFI423" s="1348"/>
      <c r="LFJ423" s="1348"/>
      <c r="LFK423" s="1348"/>
      <c r="LFL423" s="1348"/>
      <c r="LFM423" s="1348"/>
      <c r="LFN423" s="1348"/>
      <c r="LFO423" s="1348"/>
      <c r="LFP423" s="1348"/>
      <c r="LFQ423" s="1348"/>
      <c r="LFR423" s="1348"/>
      <c r="LFS423" s="1348"/>
      <c r="LFT423" s="1348"/>
      <c r="LFU423" s="1348"/>
      <c r="LFV423" s="1348"/>
      <c r="LFW423" s="1348"/>
      <c r="LFX423" s="1348"/>
      <c r="LFY423" s="1348"/>
      <c r="LFZ423" s="1348"/>
      <c r="LGA423" s="1348"/>
      <c r="LGB423" s="1348"/>
      <c r="LGC423" s="1348"/>
      <c r="LGD423" s="1348"/>
      <c r="LGE423" s="1348"/>
      <c r="LGF423" s="1348"/>
      <c r="LGG423" s="1348"/>
      <c r="LGH423" s="1348"/>
      <c r="LGI423" s="1348"/>
      <c r="LGJ423" s="1348"/>
      <c r="LGK423" s="1348"/>
      <c r="LGL423" s="1348"/>
      <c r="LGM423" s="1348"/>
      <c r="LGN423" s="1348"/>
      <c r="LGO423" s="1348"/>
      <c r="LGP423" s="1348"/>
      <c r="LGQ423" s="1348"/>
      <c r="LGR423" s="1348"/>
      <c r="LGS423" s="1348"/>
      <c r="LGT423" s="1348"/>
      <c r="LGU423" s="1348"/>
      <c r="LGV423" s="1348"/>
      <c r="LGW423" s="1348"/>
      <c r="LGX423" s="1348"/>
      <c r="LGY423" s="1348"/>
      <c r="LGZ423" s="1348"/>
      <c r="LHA423" s="1348"/>
      <c r="LHB423" s="1348"/>
      <c r="LHC423" s="1348"/>
      <c r="LHD423" s="1348"/>
      <c r="LHE423" s="1348"/>
      <c r="LHF423" s="1348"/>
      <c r="LHG423" s="1348"/>
      <c r="LHH423" s="1348"/>
      <c r="LHI423" s="1348"/>
      <c r="LHJ423" s="1348"/>
      <c r="LHK423" s="1348"/>
      <c r="LHL423" s="1348"/>
      <c r="LHM423" s="1348"/>
      <c r="LHN423" s="1348"/>
      <c r="LHO423" s="1348"/>
      <c r="LHP423" s="1348"/>
      <c r="LHQ423" s="1348"/>
      <c r="LHR423" s="1348"/>
      <c r="LHS423" s="1348"/>
      <c r="LHT423" s="1348"/>
      <c r="LHU423" s="1348"/>
      <c r="LHV423" s="1348"/>
      <c r="LHW423" s="1348"/>
      <c r="LHX423" s="1348"/>
      <c r="LHY423" s="1348"/>
      <c r="LHZ423" s="1348"/>
      <c r="LIA423" s="1348"/>
      <c r="LIB423" s="1348"/>
      <c r="LIC423" s="1348"/>
      <c r="LID423" s="1348"/>
      <c r="LIE423" s="1348"/>
      <c r="LIF423" s="1348"/>
      <c r="LIG423" s="1348"/>
      <c r="LIH423" s="1348"/>
      <c r="LII423" s="1348"/>
      <c r="LIJ423" s="1348"/>
      <c r="LIK423" s="1348"/>
      <c r="LIL423" s="1348"/>
      <c r="LIM423" s="1348"/>
      <c r="LIN423" s="1348"/>
      <c r="LIO423" s="1348"/>
      <c r="LIP423" s="1348"/>
      <c r="LIQ423" s="1348"/>
      <c r="LIR423" s="1348"/>
      <c r="LIS423" s="1348"/>
      <c r="LIT423" s="1348"/>
      <c r="LIU423" s="1348"/>
      <c r="LIV423" s="1348"/>
      <c r="LIW423" s="1348"/>
      <c r="LIX423" s="1348"/>
      <c r="LIY423" s="1348"/>
      <c r="LIZ423" s="1348"/>
      <c r="LJA423" s="1348"/>
      <c r="LJB423" s="1348"/>
      <c r="LJC423" s="1348"/>
      <c r="LJD423" s="1348"/>
      <c r="LJE423" s="1348"/>
      <c r="LJF423" s="1348"/>
      <c r="LJG423" s="1348"/>
      <c r="LJH423" s="1348"/>
      <c r="LJI423" s="1348"/>
      <c r="LJJ423" s="1348"/>
      <c r="LJK423" s="1348"/>
      <c r="LJL423" s="1348"/>
      <c r="LJM423" s="1348"/>
      <c r="LJN423" s="1348"/>
      <c r="LJO423" s="1348"/>
      <c r="LJP423" s="1348"/>
      <c r="LJQ423" s="1348"/>
      <c r="LJR423" s="1348"/>
      <c r="LJS423" s="1348"/>
      <c r="LJT423" s="1348"/>
      <c r="LJU423" s="1348"/>
      <c r="LJV423" s="1348"/>
      <c r="LJW423" s="1348"/>
      <c r="LJX423" s="1348"/>
      <c r="LJY423" s="1348"/>
      <c r="LJZ423" s="1348"/>
      <c r="LKA423" s="1348"/>
      <c r="LKB423" s="1348"/>
      <c r="LKC423" s="1348"/>
      <c r="LKD423" s="1348"/>
      <c r="LKE423" s="1348"/>
      <c r="LKF423" s="1348"/>
      <c r="LKG423" s="1348"/>
      <c r="LKH423" s="1348"/>
      <c r="LKI423" s="1348"/>
      <c r="LKJ423" s="1348"/>
      <c r="LKK423" s="1348"/>
      <c r="LKL423" s="1348"/>
      <c r="LKM423" s="1348"/>
      <c r="LKN423" s="1348"/>
      <c r="LKO423" s="1348"/>
      <c r="LKP423" s="1348"/>
      <c r="LKQ423" s="1348"/>
      <c r="LKR423" s="1348"/>
      <c r="LKS423" s="1348"/>
      <c r="LKT423" s="1348"/>
      <c r="LKU423" s="1348"/>
      <c r="LKV423" s="1348"/>
      <c r="LKW423" s="1348"/>
      <c r="LKX423" s="1348"/>
      <c r="LKY423" s="1348"/>
      <c r="LKZ423" s="1348"/>
      <c r="LLA423" s="1348"/>
      <c r="LLB423" s="1348"/>
      <c r="LLC423" s="1348"/>
      <c r="LLD423" s="1348"/>
      <c r="LLE423" s="1348"/>
      <c r="LLF423" s="1348"/>
      <c r="LLG423" s="1348"/>
      <c r="LLH423" s="1348"/>
      <c r="LLI423" s="1348"/>
      <c r="LLJ423" s="1348"/>
      <c r="LLK423" s="1348"/>
      <c r="LLL423" s="1348"/>
      <c r="LLM423" s="1348"/>
      <c r="LLN423" s="1348"/>
      <c r="LLO423" s="1348"/>
      <c r="LLP423" s="1348"/>
      <c r="LLQ423" s="1348"/>
      <c r="LLR423" s="1348"/>
      <c r="LLS423" s="1348"/>
      <c r="LLT423" s="1348"/>
      <c r="LLU423" s="1348"/>
      <c r="LLV423" s="1348"/>
      <c r="LLW423" s="1348"/>
      <c r="LLX423" s="1348"/>
      <c r="LLY423" s="1348"/>
      <c r="LLZ423" s="1348"/>
      <c r="LMA423" s="1348"/>
      <c r="LMB423" s="1348"/>
      <c r="LMC423" s="1348"/>
      <c r="LMD423" s="1348"/>
      <c r="LME423" s="1348"/>
      <c r="LMF423" s="1348"/>
      <c r="LMG423" s="1348"/>
      <c r="LMH423" s="1348"/>
      <c r="LMI423" s="1348"/>
      <c r="LMJ423" s="1348"/>
      <c r="LMK423" s="1348"/>
      <c r="LML423" s="1348"/>
      <c r="LMM423" s="1348"/>
      <c r="LMN423" s="1348"/>
      <c r="LMO423" s="1348"/>
      <c r="LMP423" s="1348"/>
      <c r="LMQ423" s="1348"/>
      <c r="LMR423" s="1348"/>
      <c r="LMS423" s="1348"/>
      <c r="LMT423" s="1348"/>
      <c r="LMU423" s="1348"/>
      <c r="LMV423" s="1348"/>
      <c r="LMW423" s="1348"/>
      <c r="LMX423" s="1348"/>
      <c r="LMY423" s="1348"/>
      <c r="LMZ423" s="1348"/>
      <c r="LNA423" s="1348"/>
      <c r="LNB423" s="1348"/>
      <c r="LNC423" s="1348"/>
      <c r="LND423" s="1348"/>
      <c r="LNE423" s="1348"/>
      <c r="LNF423" s="1348"/>
      <c r="LNG423" s="1348"/>
      <c r="LNH423" s="1348"/>
      <c r="LNI423" s="1348"/>
      <c r="LNJ423" s="1348"/>
      <c r="LNK423" s="1348"/>
      <c r="LNL423" s="1348"/>
      <c r="LNM423" s="1348"/>
      <c r="LNN423" s="1348"/>
      <c r="LNO423" s="1348"/>
      <c r="LNP423" s="1348"/>
      <c r="LNQ423" s="1348"/>
      <c r="LNR423" s="1348"/>
      <c r="LNS423" s="1348"/>
      <c r="LNT423" s="1348"/>
      <c r="LNU423" s="1348"/>
      <c r="LNV423" s="1348"/>
      <c r="LNW423" s="1348"/>
      <c r="LNX423" s="1348"/>
      <c r="LNY423" s="1348"/>
      <c r="LNZ423" s="1348"/>
      <c r="LOA423" s="1348"/>
      <c r="LOB423" s="1348"/>
      <c r="LOC423" s="1348"/>
      <c r="LOD423" s="1348"/>
      <c r="LOE423" s="1348"/>
      <c r="LOF423" s="1348"/>
      <c r="LOG423" s="1348"/>
      <c r="LOH423" s="1348"/>
      <c r="LOI423" s="1348"/>
      <c r="LOJ423" s="1348"/>
      <c r="LOK423" s="1348"/>
      <c r="LOL423" s="1348"/>
      <c r="LOM423" s="1348"/>
      <c r="LON423" s="1348"/>
      <c r="LOO423" s="1348"/>
      <c r="LOP423" s="1348"/>
      <c r="LOQ423" s="1348"/>
      <c r="LOR423" s="1348"/>
      <c r="LOS423" s="1348"/>
      <c r="LOT423" s="1348"/>
      <c r="LOU423" s="1348"/>
      <c r="LOV423" s="1348"/>
      <c r="LOW423" s="1348"/>
      <c r="LOX423" s="1348"/>
      <c r="LOY423" s="1348"/>
      <c r="LOZ423" s="1348"/>
      <c r="LPA423" s="1348"/>
      <c r="LPB423" s="1348"/>
      <c r="LPC423" s="1348"/>
      <c r="LPD423" s="1348"/>
      <c r="LPE423" s="1348"/>
      <c r="LPF423" s="1348"/>
      <c r="LPG423" s="1348"/>
      <c r="LPH423" s="1348"/>
      <c r="LPI423" s="1348"/>
      <c r="LPJ423" s="1348"/>
      <c r="LPK423" s="1348"/>
      <c r="LPL423" s="1348"/>
      <c r="LPM423" s="1348"/>
      <c r="LPN423" s="1348"/>
      <c r="LPO423" s="1348"/>
      <c r="LPP423" s="1348"/>
      <c r="LPQ423" s="1348"/>
      <c r="LPR423" s="1348"/>
      <c r="LPS423" s="1348"/>
      <c r="LPT423" s="1348"/>
      <c r="LPU423" s="1348"/>
      <c r="LPV423" s="1348"/>
      <c r="LPW423" s="1348"/>
      <c r="LPX423" s="1348"/>
      <c r="LPY423" s="1348"/>
      <c r="LPZ423" s="1348"/>
      <c r="LQA423" s="1348"/>
      <c r="LQB423" s="1348"/>
      <c r="LQC423" s="1348"/>
      <c r="LQD423" s="1348"/>
      <c r="LQE423" s="1348"/>
      <c r="LQF423" s="1348"/>
      <c r="LQG423" s="1348"/>
      <c r="LQH423" s="1348"/>
      <c r="LQI423" s="1348"/>
      <c r="LQJ423" s="1348"/>
      <c r="LQK423" s="1348"/>
      <c r="LQL423" s="1348"/>
      <c r="LQM423" s="1348"/>
      <c r="LQN423" s="1348"/>
      <c r="LQO423" s="1348"/>
      <c r="LQP423" s="1348"/>
      <c r="LQQ423" s="1348"/>
      <c r="LQR423" s="1348"/>
      <c r="LQS423" s="1348"/>
      <c r="LQT423" s="1348"/>
      <c r="LQU423" s="1348"/>
      <c r="LQV423" s="1348"/>
      <c r="LQW423" s="1348"/>
      <c r="LQX423" s="1348"/>
      <c r="LQY423" s="1348"/>
      <c r="LQZ423" s="1348"/>
      <c r="LRA423" s="1348"/>
      <c r="LRB423" s="1348"/>
      <c r="LRC423" s="1348"/>
      <c r="LRD423" s="1348"/>
      <c r="LRE423" s="1348"/>
      <c r="LRF423" s="1348"/>
      <c r="LRG423" s="1348"/>
      <c r="LRH423" s="1348"/>
      <c r="LRI423" s="1348"/>
      <c r="LRJ423" s="1348"/>
      <c r="LRK423" s="1348"/>
      <c r="LRL423" s="1348"/>
      <c r="LRM423" s="1348"/>
      <c r="LRN423" s="1348"/>
      <c r="LRO423" s="1348"/>
      <c r="LRP423" s="1348"/>
      <c r="LRQ423" s="1348"/>
      <c r="LRR423" s="1348"/>
      <c r="LRS423" s="1348"/>
      <c r="LRT423" s="1348"/>
      <c r="LRU423" s="1348"/>
      <c r="LRV423" s="1348"/>
      <c r="LRW423" s="1348"/>
      <c r="LRX423" s="1348"/>
      <c r="LRY423" s="1348"/>
      <c r="LRZ423" s="1348"/>
      <c r="LSA423" s="1348"/>
      <c r="LSB423" s="1348"/>
      <c r="LSC423" s="1348"/>
      <c r="LSD423" s="1348"/>
      <c r="LSE423" s="1348"/>
      <c r="LSF423" s="1348"/>
      <c r="LSG423" s="1348"/>
      <c r="LSH423" s="1348"/>
      <c r="LSI423" s="1348"/>
      <c r="LSJ423" s="1348"/>
      <c r="LSK423" s="1348"/>
      <c r="LSL423" s="1348"/>
      <c r="LSM423" s="1348"/>
      <c r="LSN423" s="1348"/>
      <c r="LSO423" s="1348"/>
      <c r="LSP423" s="1348"/>
      <c r="LSQ423" s="1348"/>
      <c r="LSR423" s="1348"/>
      <c r="LSS423" s="1348"/>
      <c r="LST423" s="1348"/>
      <c r="LSU423" s="1348"/>
      <c r="LSV423" s="1348"/>
      <c r="LSW423" s="1348"/>
      <c r="LSX423" s="1348"/>
      <c r="LSY423" s="1348"/>
      <c r="LSZ423" s="1348"/>
      <c r="LTA423" s="1348"/>
      <c r="LTB423" s="1348"/>
      <c r="LTC423" s="1348"/>
      <c r="LTD423" s="1348"/>
      <c r="LTE423" s="1348"/>
      <c r="LTF423" s="1348"/>
      <c r="LTG423" s="1348"/>
      <c r="LTH423" s="1348"/>
      <c r="LTI423" s="1348"/>
      <c r="LTJ423" s="1348"/>
      <c r="LTK423" s="1348"/>
      <c r="LTL423" s="1348"/>
      <c r="LTM423" s="1348"/>
      <c r="LTN423" s="1348"/>
      <c r="LTO423" s="1348"/>
      <c r="LTP423" s="1348"/>
      <c r="LTQ423" s="1348"/>
      <c r="LTR423" s="1348"/>
      <c r="LTS423" s="1348"/>
      <c r="LTT423" s="1348"/>
      <c r="LTU423" s="1348"/>
      <c r="LTV423" s="1348"/>
      <c r="LTW423" s="1348"/>
      <c r="LTX423" s="1348"/>
      <c r="LTY423" s="1348"/>
      <c r="LTZ423" s="1348"/>
      <c r="LUA423" s="1348"/>
      <c r="LUB423" s="1348"/>
      <c r="LUC423" s="1348"/>
      <c r="LUD423" s="1348"/>
      <c r="LUE423" s="1348"/>
      <c r="LUF423" s="1348"/>
      <c r="LUG423" s="1348"/>
      <c r="LUH423" s="1348"/>
      <c r="LUI423" s="1348"/>
      <c r="LUJ423" s="1348"/>
      <c r="LUK423" s="1348"/>
      <c r="LUL423" s="1348"/>
      <c r="LUM423" s="1348"/>
      <c r="LUN423" s="1348"/>
      <c r="LUO423" s="1348"/>
      <c r="LUP423" s="1348"/>
      <c r="LUQ423" s="1348"/>
      <c r="LUR423" s="1348"/>
      <c r="LUS423" s="1348"/>
      <c r="LUT423" s="1348"/>
      <c r="LUU423" s="1348"/>
      <c r="LUV423" s="1348"/>
      <c r="LUW423" s="1348"/>
      <c r="LUX423" s="1348"/>
      <c r="LUY423" s="1348"/>
      <c r="LUZ423" s="1348"/>
      <c r="LVA423" s="1348"/>
      <c r="LVB423" s="1348"/>
      <c r="LVC423" s="1348"/>
      <c r="LVD423" s="1348"/>
      <c r="LVE423" s="1348"/>
      <c r="LVF423" s="1348"/>
      <c r="LVG423" s="1348"/>
      <c r="LVH423" s="1348"/>
      <c r="LVI423" s="1348"/>
      <c r="LVJ423" s="1348"/>
      <c r="LVK423" s="1348"/>
      <c r="LVL423" s="1348"/>
      <c r="LVM423" s="1348"/>
      <c r="LVN423" s="1348"/>
      <c r="LVO423" s="1348"/>
      <c r="LVP423" s="1348"/>
      <c r="LVQ423" s="1348"/>
      <c r="LVR423" s="1348"/>
      <c r="LVS423" s="1348"/>
      <c r="LVT423" s="1348"/>
      <c r="LVU423" s="1348"/>
      <c r="LVV423" s="1348"/>
      <c r="LVW423" s="1348"/>
      <c r="LVX423" s="1348"/>
      <c r="LVY423" s="1348"/>
      <c r="LVZ423" s="1348"/>
      <c r="LWA423" s="1348"/>
      <c r="LWB423" s="1348"/>
      <c r="LWC423" s="1348"/>
      <c r="LWD423" s="1348"/>
      <c r="LWE423" s="1348"/>
      <c r="LWF423" s="1348"/>
      <c r="LWG423" s="1348"/>
      <c r="LWH423" s="1348"/>
      <c r="LWI423" s="1348"/>
      <c r="LWJ423" s="1348"/>
      <c r="LWK423" s="1348"/>
      <c r="LWL423" s="1348"/>
      <c r="LWM423" s="1348"/>
      <c r="LWN423" s="1348"/>
      <c r="LWO423" s="1348"/>
      <c r="LWP423" s="1348"/>
      <c r="LWQ423" s="1348"/>
      <c r="LWR423" s="1348"/>
      <c r="LWS423" s="1348"/>
      <c r="LWT423" s="1348"/>
      <c r="LWU423" s="1348"/>
      <c r="LWV423" s="1348"/>
      <c r="LWW423" s="1348"/>
      <c r="LWX423" s="1348"/>
      <c r="LWY423" s="1348"/>
      <c r="LWZ423" s="1348"/>
      <c r="LXA423" s="1348"/>
      <c r="LXB423" s="1348"/>
      <c r="LXC423" s="1348"/>
      <c r="LXD423" s="1348"/>
      <c r="LXE423" s="1348"/>
      <c r="LXF423" s="1348"/>
      <c r="LXG423" s="1348"/>
      <c r="LXH423" s="1348"/>
      <c r="LXI423" s="1348"/>
      <c r="LXJ423" s="1348"/>
      <c r="LXK423" s="1348"/>
      <c r="LXL423" s="1348"/>
      <c r="LXM423" s="1348"/>
      <c r="LXN423" s="1348"/>
      <c r="LXO423" s="1348"/>
      <c r="LXP423" s="1348"/>
      <c r="LXQ423" s="1348"/>
      <c r="LXR423" s="1348"/>
      <c r="LXS423" s="1348"/>
      <c r="LXT423" s="1348"/>
      <c r="LXU423" s="1348"/>
      <c r="LXV423" s="1348"/>
      <c r="LXW423" s="1348"/>
      <c r="LXX423" s="1348"/>
      <c r="LXY423" s="1348"/>
      <c r="LXZ423" s="1348"/>
      <c r="LYA423" s="1348"/>
      <c r="LYB423" s="1348"/>
      <c r="LYC423" s="1348"/>
      <c r="LYD423" s="1348"/>
      <c r="LYE423" s="1348"/>
      <c r="LYF423" s="1348"/>
      <c r="LYG423" s="1348"/>
      <c r="LYH423" s="1348"/>
      <c r="LYI423" s="1348"/>
      <c r="LYJ423" s="1348"/>
      <c r="LYK423" s="1348"/>
      <c r="LYL423" s="1348"/>
      <c r="LYM423" s="1348"/>
      <c r="LYN423" s="1348"/>
      <c r="LYO423" s="1348"/>
      <c r="LYP423" s="1348"/>
      <c r="LYQ423" s="1348"/>
      <c r="LYR423" s="1348"/>
      <c r="LYS423" s="1348"/>
      <c r="LYT423" s="1348"/>
      <c r="LYU423" s="1348"/>
      <c r="LYV423" s="1348"/>
      <c r="LYW423" s="1348"/>
      <c r="LYX423" s="1348"/>
      <c r="LYY423" s="1348"/>
      <c r="LYZ423" s="1348"/>
      <c r="LZA423" s="1348"/>
      <c r="LZB423" s="1348"/>
      <c r="LZC423" s="1348"/>
      <c r="LZD423" s="1348"/>
      <c r="LZE423" s="1348"/>
      <c r="LZF423" s="1348"/>
      <c r="LZG423" s="1348"/>
      <c r="LZH423" s="1348"/>
      <c r="LZI423" s="1348"/>
      <c r="LZJ423" s="1348"/>
      <c r="LZK423" s="1348"/>
      <c r="LZL423" s="1348"/>
      <c r="LZM423" s="1348"/>
      <c r="LZN423" s="1348"/>
      <c r="LZO423" s="1348"/>
      <c r="LZP423" s="1348"/>
      <c r="LZQ423" s="1348"/>
      <c r="LZR423" s="1348"/>
      <c r="LZS423" s="1348"/>
      <c r="LZT423" s="1348"/>
      <c r="LZU423" s="1348"/>
      <c r="LZV423" s="1348"/>
      <c r="LZW423" s="1348"/>
      <c r="LZX423" s="1348"/>
      <c r="LZY423" s="1348"/>
      <c r="LZZ423" s="1348"/>
      <c r="MAA423" s="1348"/>
      <c r="MAB423" s="1348"/>
      <c r="MAC423" s="1348"/>
      <c r="MAD423" s="1348"/>
      <c r="MAE423" s="1348"/>
      <c r="MAF423" s="1348"/>
      <c r="MAG423" s="1348"/>
      <c r="MAH423" s="1348"/>
      <c r="MAI423" s="1348"/>
      <c r="MAJ423" s="1348"/>
      <c r="MAK423" s="1348"/>
      <c r="MAL423" s="1348"/>
      <c r="MAM423" s="1348"/>
      <c r="MAN423" s="1348"/>
      <c r="MAO423" s="1348"/>
      <c r="MAP423" s="1348"/>
      <c r="MAQ423" s="1348"/>
      <c r="MAR423" s="1348"/>
      <c r="MAS423" s="1348"/>
      <c r="MAT423" s="1348"/>
      <c r="MAU423" s="1348"/>
      <c r="MAV423" s="1348"/>
      <c r="MAW423" s="1348"/>
      <c r="MAX423" s="1348"/>
      <c r="MAY423" s="1348"/>
      <c r="MAZ423" s="1348"/>
      <c r="MBA423" s="1348"/>
      <c r="MBB423" s="1348"/>
      <c r="MBC423" s="1348"/>
      <c r="MBD423" s="1348"/>
      <c r="MBE423" s="1348"/>
      <c r="MBF423" s="1348"/>
      <c r="MBG423" s="1348"/>
      <c r="MBH423" s="1348"/>
      <c r="MBI423" s="1348"/>
      <c r="MBJ423" s="1348"/>
      <c r="MBK423" s="1348"/>
      <c r="MBL423" s="1348"/>
      <c r="MBM423" s="1348"/>
      <c r="MBN423" s="1348"/>
      <c r="MBO423" s="1348"/>
      <c r="MBP423" s="1348"/>
      <c r="MBQ423" s="1348"/>
      <c r="MBR423" s="1348"/>
      <c r="MBS423" s="1348"/>
      <c r="MBT423" s="1348"/>
      <c r="MBU423" s="1348"/>
      <c r="MBV423" s="1348"/>
      <c r="MBW423" s="1348"/>
      <c r="MBX423" s="1348"/>
      <c r="MBY423" s="1348"/>
      <c r="MBZ423" s="1348"/>
      <c r="MCA423" s="1348"/>
      <c r="MCB423" s="1348"/>
      <c r="MCC423" s="1348"/>
      <c r="MCD423" s="1348"/>
      <c r="MCE423" s="1348"/>
      <c r="MCF423" s="1348"/>
      <c r="MCG423" s="1348"/>
      <c r="MCH423" s="1348"/>
      <c r="MCI423" s="1348"/>
      <c r="MCJ423" s="1348"/>
      <c r="MCK423" s="1348"/>
      <c r="MCL423" s="1348"/>
      <c r="MCM423" s="1348"/>
      <c r="MCN423" s="1348"/>
      <c r="MCO423" s="1348"/>
      <c r="MCP423" s="1348"/>
      <c r="MCQ423" s="1348"/>
      <c r="MCR423" s="1348"/>
      <c r="MCS423" s="1348"/>
      <c r="MCT423" s="1348"/>
      <c r="MCU423" s="1348"/>
      <c r="MCV423" s="1348"/>
      <c r="MCW423" s="1348"/>
      <c r="MCX423" s="1348"/>
      <c r="MCY423" s="1348"/>
      <c r="MCZ423" s="1348"/>
      <c r="MDA423" s="1348"/>
      <c r="MDB423" s="1348"/>
      <c r="MDC423" s="1348"/>
      <c r="MDD423" s="1348"/>
      <c r="MDE423" s="1348"/>
      <c r="MDF423" s="1348"/>
      <c r="MDG423" s="1348"/>
      <c r="MDH423" s="1348"/>
      <c r="MDI423" s="1348"/>
      <c r="MDJ423" s="1348"/>
      <c r="MDK423" s="1348"/>
      <c r="MDL423" s="1348"/>
      <c r="MDM423" s="1348"/>
      <c r="MDN423" s="1348"/>
      <c r="MDO423" s="1348"/>
      <c r="MDP423" s="1348"/>
      <c r="MDQ423" s="1348"/>
      <c r="MDR423" s="1348"/>
      <c r="MDS423" s="1348"/>
      <c r="MDT423" s="1348"/>
      <c r="MDU423" s="1348"/>
      <c r="MDV423" s="1348"/>
      <c r="MDW423" s="1348"/>
      <c r="MDX423" s="1348"/>
      <c r="MDY423" s="1348"/>
      <c r="MDZ423" s="1348"/>
      <c r="MEA423" s="1348"/>
      <c r="MEB423" s="1348"/>
      <c r="MEC423" s="1348"/>
      <c r="MED423" s="1348"/>
      <c r="MEE423" s="1348"/>
      <c r="MEF423" s="1348"/>
      <c r="MEG423" s="1348"/>
      <c r="MEH423" s="1348"/>
      <c r="MEI423" s="1348"/>
      <c r="MEJ423" s="1348"/>
      <c r="MEK423" s="1348"/>
      <c r="MEL423" s="1348"/>
      <c r="MEM423" s="1348"/>
      <c r="MEN423" s="1348"/>
      <c r="MEO423" s="1348"/>
      <c r="MEP423" s="1348"/>
      <c r="MEQ423" s="1348"/>
      <c r="MER423" s="1348"/>
      <c r="MES423" s="1348"/>
      <c r="MET423" s="1348"/>
      <c r="MEU423" s="1348"/>
      <c r="MEV423" s="1348"/>
      <c r="MEW423" s="1348"/>
      <c r="MEX423" s="1348"/>
      <c r="MEY423" s="1348"/>
      <c r="MEZ423" s="1348"/>
      <c r="MFA423" s="1348"/>
      <c r="MFB423" s="1348"/>
      <c r="MFC423" s="1348"/>
      <c r="MFD423" s="1348"/>
      <c r="MFE423" s="1348"/>
      <c r="MFF423" s="1348"/>
      <c r="MFG423" s="1348"/>
      <c r="MFH423" s="1348"/>
      <c r="MFI423" s="1348"/>
      <c r="MFJ423" s="1348"/>
      <c r="MFK423" s="1348"/>
      <c r="MFL423" s="1348"/>
      <c r="MFM423" s="1348"/>
      <c r="MFN423" s="1348"/>
      <c r="MFO423" s="1348"/>
      <c r="MFP423" s="1348"/>
      <c r="MFQ423" s="1348"/>
      <c r="MFR423" s="1348"/>
      <c r="MFS423" s="1348"/>
      <c r="MFT423" s="1348"/>
      <c r="MFU423" s="1348"/>
      <c r="MFV423" s="1348"/>
      <c r="MFW423" s="1348"/>
      <c r="MFX423" s="1348"/>
      <c r="MFY423" s="1348"/>
      <c r="MFZ423" s="1348"/>
      <c r="MGA423" s="1348"/>
      <c r="MGB423" s="1348"/>
      <c r="MGC423" s="1348"/>
      <c r="MGD423" s="1348"/>
      <c r="MGE423" s="1348"/>
      <c r="MGF423" s="1348"/>
      <c r="MGG423" s="1348"/>
      <c r="MGH423" s="1348"/>
      <c r="MGI423" s="1348"/>
      <c r="MGJ423" s="1348"/>
      <c r="MGK423" s="1348"/>
      <c r="MGL423" s="1348"/>
      <c r="MGM423" s="1348"/>
      <c r="MGN423" s="1348"/>
      <c r="MGO423" s="1348"/>
      <c r="MGP423" s="1348"/>
      <c r="MGQ423" s="1348"/>
      <c r="MGR423" s="1348"/>
      <c r="MGS423" s="1348"/>
      <c r="MGT423" s="1348"/>
      <c r="MGU423" s="1348"/>
      <c r="MGV423" s="1348"/>
      <c r="MGW423" s="1348"/>
      <c r="MGX423" s="1348"/>
      <c r="MGY423" s="1348"/>
      <c r="MGZ423" s="1348"/>
      <c r="MHA423" s="1348"/>
      <c r="MHB423" s="1348"/>
      <c r="MHC423" s="1348"/>
      <c r="MHD423" s="1348"/>
      <c r="MHE423" s="1348"/>
      <c r="MHF423" s="1348"/>
      <c r="MHG423" s="1348"/>
      <c r="MHH423" s="1348"/>
      <c r="MHI423" s="1348"/>
      <c r="MHJ423" s="1348"/>
      <c r="MHK423" s="1348"/>
      <c r="MHL423" s="1348"/>
      <c r="MHM423" s="1348"/>
      <c r="MHN423" s="1348"/>
      <c r="MHO423" s="1348"/>
      <c r="MHP423" s="1348"/>
      <c r="MHQ423" s="1348"/>
      <c r="MHR423" s="1348"/>
      <c r="MHS423" s="1348"/>
      <c r="MHT423" s="1348"/>
      <c r="MHU423" s="1348"/>
      <c r="MHV423" s="1348"/>
      <c r="MHW423" s="1348"/>
      <c r="MHX423" s="1348"/>
      <c r="MHY423" s="1348"/>
      <c r="MHZ423" s="1348"/>
      <c r="MIA423" s="1348"/>
      <c r="MIB423" s="1348"/>
      <c r="MIC423" s="1348"/>
      <c r="MID423" s="1348"/>
      <c r="MIE423" s="1348"/>
      <c r="MIF423" s="1348"/>
      <c r="MIG423" s="1348"/>
      <c r="MIH423" s="1348"/>
      <c r="MII423" s="1348"/>
      <c r="MIJ423" s="1348"/>
      <c r="MIK423" s="1348"/>
      <c r="MIL423" s="1348"/>
      <c r="MIM423" s="1348"/>
      <c r="MIN423" s="1348"/>
      <c r="MIO423" s="1348"/>
      <c r="MIP423" s="1348"/>
      <c r="MIQ423" s="1348"/>
      <c r="MIR423" s="1348"/>
      <c r="MIS423" s="1348"/>
      <c r="MIT423" s="1348"/>
      <c r="MIU423" s="1348"/>
      <c r="MIV423" s="1348"/>
      <c r="MIW423" s="1348"/>
      <c r="MIX423" s="1348"/>
      <c r="MIY423" s="1348"/>
      <c r="MIZ423" s="1348"/>
      <c r="MJA423" s="1348"/>
      <c r="MJB423" s="1348"/>
      <c r="MJC423" s="1348"/>
      <c r="MJD423" s="1348"/>
      <c r="MJE423" s="1348"/>
      <c r="MJF423" s="1348"/>
      <c r="MJG423" s="1348"/>
      <c r="MJH423" s="1348"/>
      <c r="MJI423" s="1348"/>
      <c r="MJJ423" s="1348"/>
      <c r="MJK423" s="1348"/>
      <c r="MJL423" s="1348"/>
      <c r="MJM423" s="1348"/>
      <c r="MJN423" s="1348"/>
      <c r="MJO423" s="1348"/>
      <c r="MJP423" s="1348"/>
      <c r="MJQ423" s="1348"/>
      <c r="MJR423" s="1348"/>
      <c r="MJS423" s="1348"/>
      <c r="MJT423" s="1348"/>
      <c r="MJU423" s="1348"/>
      <c r="MJV423" s="1348"/>
      <c r="MJW423" s="1348"/>
      <c r="MJX423" s="1348"/>
      <c r="MJY423" s="1348"/>
      <c r="MJZ423" s="1348"/>
      <c r="MKA423" s="1348"/>
      <c r="MKB423" s="1348"/>
      <c r="MKC423" s="1348"/>
      <c r="MKD423" s="1348"/>
      <c r="MKE423" s="1348"/>
      <c r="MKF423" s="1348"/>
      <c r="MKG423" s="1348"/>
      <c r="MKH423" s="1348"/>
      <c r="MKI423" s="1348"/>
      <c r="MKJ423" s="1348"/>
      <c r="MKK423" s="1348"/>
      <c r="MKL423" s="1348"/>
      <c r="MKM423" s="1348"/>
      <c r="MKN423" s="1348"/>
      <c r="MKO423" s="1348"/>
      <c r="MKP423" s="1348"/>
      <c r="MKQ423" s="1348"/>
      <c r="MKR423" s="1348"/>
      <c r="MKS423" s="1348"/>
      <c r="MKT423" s="1348"/>
      <c r="MKU423" s="1348"/>
      <c r="MKV423" s="1348"/>
      <c r="MKW423" s="1348"/>
      <c r="MKX423" s="1348"/>
      <c r="MKY423" s="1348"/>
      <c r="MKZ423" s="1348"/>
      <c r="MLA423" s="1348"/>
      <c r="MLB423" s="1348"/>
      <c r="MLC423" s="1348"/>
      <c r="MLD423" s="1348"/>
      <c r="MLE423" s="1348"/>
      <c r="MLF423" s="1348"/>
      <c r="MLG423" s="1348"/>
      <c r="MLH423" s="1348"/>
      <c r="MLI423" s="1348"/>
      <c r="MLJ423" s="1348"/>
      <c r="MLK423" s="1348"/>
      <c r="MLL423" s="1348"/>
      <c r="MLM423" s="1348"/>
      <c r="MLN423" s="1348"/>
      <c r="MLO423" s="1348"/>
      <c r="MLP423" s="1348"/>
      <c r="MLQ423" s="1348"/>
      <c r="MLR423" s="1348"/>
      <c r="MLS423" s="1348"/>
      <c r="MLT423" s="1348"/>
      <c r="MLU423" s="1348"/>
      <c r="MLV423" s="1348"/>
      <c r="MLW423" s="1348"/>
      <c r="MLX423" s="1348"/>
      <c r="MLY423" s="1348"/>
      <c r="MLZ423" s="1348"/>
      <c r="MMA423" s="1348"/>
      <c r="MMB423" s="1348"/>
      <c r="MMC423" s="1348"/>
      <c r="MMD423" s="1348"/>
      <c r="MME423" s="1348"/>
      <c r="MMF423" s="1348"/>
      <c r="MMG423" s="1348"/>
      <c r="MMH423" s="1348"/>
      <c r="MMI423" s="1348"/>
      <c r="MMJ423" s="1348"/>
      <c r="MMK423" s="1348"/>
      <c r="MML423" s="1348"/>
      <c r="MMM423" s="1348"/>
      <c r="MMN423" s="1348"/>
      <c r="MMO423" s="1348"/>
      <c r="MMP423" s="1348"/>
      <c r="MMQ423" s="1348"/>
      <c r="MMR423" s="1348"/>
      <c r="MMS423" s="1348"/>
      <c r="MMT423" s="1348"/>
      <c r="MMU423" s="1348"/>
      <c r="MMV423" s="1348"/>
      <c r="MMW423" s="1348"/>
      <c r="MMX423" s="1348"/>
      <c r="MMY423" s="1348"/>
      <c r="MMZ423" s="1348"/>
      <c r="MNA423" s="1348"/>
      <c r="MNB423" s="1348"/>
      <c r="MNC423" s="1348"/>
      <c r="MND423" s="1348"/>
      <c r="MNE423" s="1348"/>
      <c r="MNF423" s="1348"/>
      <c r="MNG423" s="1348"/>
      <c r="MNH423" s="1348"/>
      <c r="MNI423" s="1348"/>
      <c r="MNJ423" s="1348"/>
      <c r="MNK423" s="1348"/>
      <c r="MNL423" s="1348"/>
      <c r="MNM423" s="1348"/>
      <c r="MNN423" s="1348"/>
      <c r="MNO423" s="1348"/>
      <c r="MNP423" s="1348"/>
      <c r="MNQ423" s="1348"/>
      <c r="MNR423" s="1348"/>
      <c r="MNS423" s="1348"/>
      <c r="MNT423" s="1348"/>
      <c r="MNU423" s="1348"/>
      <c r="MNV423" s="1348"/>
      <c r="MNW423" s="1348"/>
      <c r="MNX423" s="1348"/>
      <c r="MNY423" s="1348"/>
      <c r="MNZ423" s="1348"/>
      <c r="MOA423" s="1348"/>
      <c r="MOB423" s="1348"/>
      <c r="MOC423" s="1348"/>
      <c r="MOD423" s="1348"/>
      <c r="MOE423" s="1348"/>
      <c r="MOF423" s="1348"/>
      <c r="MOG423" s="1348"/>
      <c r="MOH423" s="1348"/>
      <c r="MOI423" s="1348"/>
      <c r="MOJ423" s="1348"/>
      <c r="MOK423" s="1348"/>
      <c r="MOL423" s="1348"/>
      <c r="MOM423" s="1348"/>
      <c r="MON423" s="1348"/>
      <c r="MOO423" s="1348"/>
      <c r="MOP423" s="1348"/>
      <c r="MOQ423" s="1348"/>
      <c r="MOR423" s="1348"/>
      <c r="MOS423" s="1348"/>
      <c r="MOT423" s="1348"/>
      <c r="MOU423" s="1348"/>
      <c r="MOV423" s="1348"/>
      <c r="MOW423" s="1348"/>
      <c r="MOX423" s="1348"/>
      <c r="MOY423" s="1348"/>
      <c r="MOZ423" s="1348"/>
      <c r="MPA423" s="1348"/>
      <c r="MPB423" s="1348"/>
      <c r="MPC423" s="1348"/>
      <c r="MPD423" s="1348"/>
      <c r="MPE423" s="1348"/>
      <c r="MPF423" s="1348"/>
      <c r="MPG423" s="1348"/>
      <c r="MPH423" s="1348"/>
      <c r="MPI423" s="1348"/>
      <c r="MPJ423" s="1348"/>
      <c r="MPK423" s="1348"/>
      <c r="MPL423" s="1348"/>
      <c r="MPM423" s="1348"/>
      <c r="MPN423" s="1348"/>
      <c r="MPO423" s="1348"/>
      <c r="MPP423" s="1348"/>
      <c r="MPQ423" s="1348"/>
      <c r="MPR423" s="1348"/>
      <c r="MPS423" s="1348"/>
      <c r="MPT423" s="1348"/>
      <c r="MPU423" s="1348"/>
      <c r="MPV423" s="1348"/>
      <c r="MPW423" s="1348"/>
      <c r="MPX423" s="1348"/>
      <c r="MPY423" s="1348"/>
      <c r="MPZ423" s="1348"/>
      <c r="MQA423" s="1348"/>
      <c r="MQB423" s="1348"/>
      <c r="MQC423" s="1348"/>
      <c r="MQD423" s="1348"/>
      <c r="MQE423" s="1348"/>
      <c r="MQF423" s="1348"/>
      <c r="MQG423" s="1348"/>
      <c r="MQH423" s="1348"/>
      <c r="MQI423" s="1348"/>
      <c r="MQJ423" s="1348"/>
      <c r="MQK423" s="1348"/>
      <c r="MQL423" s="1348"/>
      <c r="MQM423" s="1348"/>
      <c r="MQN423" s="1348"/>
      <c r="MQO423" s="1348"/>
      <c r="MQP423" s="1348"/>
      <c r="MQQ423" s="1348"/>
      <c r="MQR423" s="1348"/>
      <c r="MQS423" s="1348"/>
      <c r="MQT423" s="1348"/>
      <c r="MQU423" s="1348"/>
      <c r="MQV423" s="1348"/>
      <c r="MQW423" s="1348"/>
      <c r="MQX423" s="1348"/>
      <c r="MQY423" s="1348"/>
      <c r="MQZ423" s="1348"/>
      <c r="MRA423" s="1348"/>
      <c r="MRB423" s="1348"/>
      <c r="MRC423" s="1348"/>
      <c r="MRD423" s="1348"/>
      <c r="MRE423" s="1348"/>
      <c r="MRF423" s="1348"/>
      <c r="MRG423" s="1348"/>
      <c r="MRH423" s="1348"/>
      <c r="MRI423" s="1348"/>
      <c r="MRJ423" s="1348"/>
      <c r="MRK423" s="1348"/>
      <c r="MRL423" s="1348"/>
      <c r="MRM423" s="1348"/>
      <c r="MRN423" s="1348"/>
      <c r="MRO423" s="1348"/>
      <c r="MRP423" s="1348"/>
      <c r="MRQ423" s="1348"/>
      <c r="MRR423" s="1348"/>
      <c r="MRS423" s="1348"/>
      <c r="MRT423" s="1348"/>
      <c r="MRU423" s="1348"/>
      <c r="MRV423" s="1348"/>
      <c r="MRW423" s="1348"/>
      <c r="MRX423" s="1348"/>
      <c r="MRY423" s="1348"/>
      <c r="MRZ423" s="1348"/>
      <c r="MSA423" s="1348"/>
      <c r="MSB423" s="1348"/>
      <c r="MSC423" s="1348"/>
      <c r="MSD423" s="1348"/>
      <c r="MSE423" s="1348"/>
      <c r="MSF423" s="1348"/>
      <c r="MSG423" s="1348"/>
      <c r="MSH423" s="1348"/>
      <c r="MSI423" s="1348"/>
      <c r="MSJ423" s="1348"/>
      <c r="MSK423" s="1348"/>
      <c r="MSL423" s="1348"/>
      <c r="MSM423" s="1348"/>
      <c r="MSN423" s="1348"/>
      <c r="MSO423" s="1348"/>
      <c r="MSP423" s="1348"/>
      <c r="MSQ423" s="1348"/>
      <c r="MSR423" s="1348"/>
      <c r="MSS423" s="1348"/>
      <c r="MST423" s="1348"/>
      <c r="MSU423" s="1348"/>
      <c r="MSV423" s="1348"/>
      <c r="MSW423" s="1348"/>
      <c r="MSX423" s="1348"/>
      <c r="MSY423" s="1348"/>
      <c r="MSZ423" s="1348"/>
      <c r="MTA423" s="1348"/>
      <c r="MTB423" s="1348"/>
      <c r="MTC423" s="1348"/>
      <c r="MTD423" s="1348"/>
      <c r="MTE423" s="1348"/>
      <c r="MTF423" s="1348"/>
      <c r="MTG423" s="1348"/>
      <c r="MTH423" s="1348"/>
      <c r="MTI423" s="1348"/>
      <c r="MTJ423" s="1348"/>
      <c r="MTK423" s="1348"/>
      <c r="MTL423" s="1348"/>
      <c r="MTM423" s="1348"/>
      <c r="MTN423" s="1348"/>
      <c r="MTO423" s="1348"/>
      <c r="MTP423" s="1348"/>
      <c r="MTQ423" s="1348"/>
      <c r="MTR423" s="1348"/>
      <c r="MTS423" s="1348"/>
      <c r="MTT423" s="1348"/>
      <c r="MTU423" s="1348"/>
      <c r="MTV423" s="1348"/>
      <c r="MTW423" s="1348"/>
      <c r="MTX423" s="1348"/>
      <c r="MTY423" s="1348"/>
      <c r="MTZ423" s="1348"/>
      <c r="MUA423" s="1348"/>
      <c r="MUB423" s="1348"/>
      <c r="MUC423" s="1348"/>
      <c r="MUD423" s="1348"/>
      <c r="MUE423" s="1348"/>
      <c r="MUF423" s="1348"/>
      <c r="MUG423" s="1348"/>
      <c r="MUH423" s="1348"/>
      <c r="MUI423" s="1348"/>
      <c r="MUJ423" s="1348"/>
      <c r="MUK423" s="1348"/>
      <c r="MUL423" s="1348"/>
      <c r="MUM423" s="1348"/>
      <c r="MUN423" s="1348"/>
      <c r="MUO423" s="1348"/>
      <c r="MUP423" s="1348"/>
      <c r="MUQ423" s="1348"/>
      <c r="MUR423" s="1348"/>
      <c r="MUS423" s="1348"/>
      <c r="MUT423" s="1348"/>
      <c r="MUU423" s="1348"/>
      <c r="MUV423" s="1348"/>
      <c r="MUW423" s="1348"/>
      <c r="MUX423" s="1348"/>
      <c r="MUY423" s="1348"/>
      <c r="MUZ423" s="1348"/>
      <c r="MVA423" s="1348"/>
      <c r="MVB423" s="1348"/>
      <c r="MVC423" s="1348"/>
      <c r="MVD423" s="1348"/>
      <c r="MVE423" s="1348"/>
      <c r="MVF423" s="1348"/>
      <c r="MVG423" s="1348"/>
      <c r="MVH423" s="1348"/>
      <c r="MVI423" s="1348"/>
      <c r="MVJ423" s="1348"/>
      <c r="MVK423" s="1348"/>
      <c r="MVL423" s="1348"/>
      <c r="MVM423" s="1348"/>
      <c r="MVN423" s="1348"/>
      <c r="MVO423" s="1348"/>
      <c r="MVP423" s="1348"/>
      <c r="MVQ423" s="1348"/>
      <c r="MVR423" s="1348"/>
      <c r="MVS423" s="1348"/>
      <c r="MVT423" s="1348"/>
      <c r="MVU423" s="1348"/>
      <c r="MVV423" s="1348"/>
      <c r="MVW423" s="1348"/>
      <c r="MVX423" s="1348"/>
      <c r="MVY423" s="1348"/>
      <c r="MVZ423" s="1348"/>
      <c r="MWA423" s="1348"/>
      <c r="MWB423" s="1348"/>
      <c r="MWC423" s="1348"/>
      <c r="MWD423" s="1348"/>
      <c r="MWE423" s="1348"/>
      <c r="MWF423" s="1348"/>
      <c r="MWG423" s="1348"/>
      <c r="MWH423" s="1348"/>
      <c r="MWI423" s="1348"/>
      <c r="MWJ423" s="1348"/>
      <c r="MWK423" s="1348"/>
      <c r="MWL423" s="1348"/>
      <c r="MWM423" s="1348"/>
      <c r="MWN423" s="1348"/>
      <c r="MWO423" s="1348"/>
      <c r="MWP423" s="1348"/>
      <c r="MWQ423" s="1348"/>
      <c r="MWR423" s="1348"/>
      <c r="MWS423" s="1348"/>
      <c r="MWT423" s="1348"/>
      <c r="MWU423" s="1348"/>
      <c r="MWV423" s="1348"/>
      <c r="MWW423" s="1348"/>
      <c r="MWX423" s="1348"/>
      <c r="MWY423" s="1348"/>
      <c r="MWZ423" s="1348"/>
      <c r="MXA423" s="1348"/>
      <c r="MXB423" s="1348"/>
      <c r="MXC423" s="1348"/>
      <c r="MXD423" s="1348"/>
      <c r="MXE423" s="1348"/>
      <c r="MXF423" s="1348"/>
      <c r="MXG423" s="1348"/>
      <c r="MXH423" s="1348"/>
      <c r="MXI423" s="1348"/>
      <c r="MXJ423" s="1348"/>
      <c r="MXK423" s="1348"/>
      <c r="MXL423" s="1348"/>
      <c r="MXM423" s="1348"/>
      <c r="MXN423" s="1348"/>
      <c r="MXO423" s="1348"/>
      <c r="MXP423" s="1348"/>
      <c r="MXQ423" s="1348"/>
      <c r="MXR423" s="1348"/>
      <c r="MXS423" s="1348"/>
      <c r="MXT423" s="1348"/>
      <c r="MXU423" s="1348"/>
      <c r="MXV423" s="1348"/>
      <c r="MXW423" s="1348"/>
      <c r="MXX423" s="1348"/>
      <c r="MXY423" s="1348"/>
      <c r="MXZ423" s="1348"/>
      <c r="MYA423" s="1348"/>
      <c r="MYB423" s="1348"/>
      <c r="MYC423" s="1348"/>
      <c r="MYD423" s="1348"/>
      <c r="MYE423" s="1348"/>
      <c r="MYF423" s="1348"/>
      <c r="MYG423" s="1348"/>
      <c r="MYH423" s="1348"/>
      <c r="MYI423" s="1348"/>
      <c r="MYJ423" s="1348"/>
      <c r="MYK423" s="1348"/>
      <c r="MYL423" s="1348"/>
      <c r="MYM423" s="1348"/>
      <c r="MYN423" s="1348"/>
      <c r="MYO423" s="1348"/>
      <c r="MYP423" s="1348"/>
      <c r="MYQ423" s="1348"/>
      <c r="MYR423" s="1348"/>
      <c r="MYS423" s="1348"/>
      <c r="MYT423" s="1348"/>
      <c r="MYU423" s="1348"/>
      <c r="MYV423" s="1348"/>
      <c r="MYW423" s="1348"/>
      <c r="MYX423" s="1348"/>
      <c r="MYY423" s="1348"/>
      <c r="MYZ423" s="1348"/>
      <c r="MZA423" s="1348"/>
      <c r="MZB423" s="1348"/>
      <c r="MZC423" s="1348"/>
      <c r="MZD423" s="1348"/>
      <c r="MZE423" s="1348"/>
      <c r="MZF423" s="1348"/>
      <c r="MZG423" s="1348"/>
      <c r="MZH423" s="1348"/>
      <c r="MZI423" s="1348"/>
      <c r="MZJ423" s="1348"/>
      <c r="MZK423" s="1348"/>
      <c r="MZL423" s="1348"/>
      <c r="MZM423" s="1348"/>
      <c r="MZN423" s="1348"/>
      <c r="MZO423" s="1348"/>
      <c r="MZP423" s="1348"/>
      <c r="MZQ423" s="1348"/>
      <c r="MZR423" s="1348"/>
      <c r="MZS423" s="1348"/>
      <c r="MZT423" s="1348"/>
      <c r="MZU423" s="1348"/>
      <c r="MZV423" s="1348"/>
      <c r="MZW423" s="1348"/>
      <c r="MZX423" s="1348"/>
      <c r="MZY423" s="1348"/>
      <c r="MZZ423" s="1348"/>
      <c r="NAA423" s="1348"/>
      <c r="NAB423" s="1348"/>
      <c r="NAC423" s="1348"/>
      <c r="NAD423" s="1348"/>
      <c r="NAE423" s="1348"/>
      <c r="NAF423" s="1348"/>
      <c r="NAG423" s="1348"/>
      <c r="NAH423" s="1348"/>
      <c r="NAI423" s="1348"/>
      <c r="NAJ423" s="1348"/>
      <c r="NAK423" s="1348"/>
      <c r="NAL423" s="1348"/>
      <c r="NAM423" s="1348"/>
      <c r="NAN423" s="1348"/>
      <c r="NAO423" s="1348"/>
      <c r="NAP423" s="1348"/>
      <c r="NAQ423" s="1348"/>
      <c r="NAR423" s="1348"/>
      <c r="NAS423" s="1348"/>
      <c r="NAT423" s="1348"/>
      <c r="NAU423" s="1348"/>
      <c r="NAV423" s="1348"/>
      <c r="NAW423" s="1348"/>
      <c r="NAX423" s="1348"/>
      <c r="NAY423" s="1348"/>
      <c r="NAZ423" s="1348"/>
      <c r="NBA423" s="1348"/>
      <c r="NBB423" s="1348"/>
      <c r="NBC423" s="1348"/>
      <c r="NBD423" s="1348"/>
      <c r="NBE423" s="1348"/>
      <c r="NBF423" s="1348"/>
      <c r="NBG423" s="1348"/>
      <c r="NBH423" s="1348"/>
      <c r="NBI423" s="1348"/>
      <c r="NBJ423" s="1348"/>
      <c r="NBK423" s="1348"/>
      <c r="NBL423" s="1348"/>
      <c r="NBM423" s="1348"/>
      <c r="NBN423" s="1348"/>
      <c r="NBO423" s="1348"/>
      <c r="NBP423" s="1348"/>
      <c r="NBQ423" s="1348"/>
      <c r="NBR423" s="1348"/>
      <c r="NBS423" s="1348"/>
      <c r="NBT423" s="1348"/>
      <c r="NBU423" s="1348"/>
      <c r="NBV423" s="1348"/>
      <c r="NBW423" s="1348"/>
      <c r="NBX423" s="1348"/>
      <c r="NBY423" s="1348"/>
      <c r="NBZ423" s="1348"/>
      <c r="NCA423" s="1348"/>
      <c r="NCB423" s="1348"/>
      <c r="NCC423" s="1348"/>
      <c r="NCD423" s="1348"/>
      <c r="NCE423" s="1348"/>
      <c r="NCF423" s="1348"/>
      <c r="NCG423" s="1348"/>
      <c r="NCH423" s="1348"/>
      <c r="NCI423" s="1348"/>
      <c r="NCJ423" s="1348"/>
      <c r="NCK423" s="1348"/>
      <c r="NCL423" s="1348"/>
      <c r="NCM423" s="1348"/>
      <c r="NCN423" s="1348"/>
      <c r="NCO423" s="1348"/>
      <c r="NCP423" s="1348"/>
      <c r="NCQ423" s="1348"/>
      <c r="NCR423" s="1348"/>
      <c r="NCS423" s="1348"/>
      <c r="NCT423" s="1348"/>
      <c r="NCU423" s="1348"/>
      <c r="NCV423" s="1348"/>
      <c r="NCW423" s="1348"/>
      <c r="NCX423" s="1348"/>
      <c r="NCY423" s="1348"/>
      <c r="NCZ423" s="1348"/>
      <c r="NDA423" s="1348"/>
      <c r="NDB423" s="1348"/>
      <c r="NDC423" s="1348"/>
      <c r="NDD423" s="1348"/>
      <c r="NDE423" s="1348"/>
      <c r="NDF423" s="1348"/>
      <c r="NDG423" s="1348"/>
      <c r="NDH423" s="1348"/>
      <c r="NDI423" s="1348"/>
      <c r="NDJ423" s="1348"/>
      <c r="NDK423" s="1348"/>
      <c r="NDL423" s="1348"/>
      <c r="NDM423" s="1348"/>
      <c r="NDN423" s="1348"/>
      <c r="NDO423" s="1348"/>
      <c r="NDP423" s="1348"/>
      <c r="NDQ423" s="1348"/>
      <c r="NDR423" s="1348"/>
      <c r="NDS423" s="1348"/>
      <c r="NDT423" s="1348"/>
      <c r="NDU423" s="1348"/>
      <c r="NDV423" s="1348"/>
      <c r="NDW423" s="1348"/>
      <c r="NDX423" s="1348"/>
      <c r="NDY423" s="1348"/>
      <c r="NDZ423" s="1348"/>
      <c r="NEA423" s="1348"/>
      <c r="NEB423" s="1348"/>
      <c r="NEC423" s="1348"/>
      <c r="NED423" s="1348"/>
      <c r="NEE423" s="1348"/>
      <c r="NEF423" s="1348"/>
      <c r="NEG423" s="1348"/>
      <c r="NEH423" s="1348"/>
      <c r="NEI423" s="1348"/>
      <c r="NEJ423" s="1348"/>
      <c r="NEK423" s="1348"/>
      <c r="NEL423" s="1348"/>
      <c r="NEM423" s="1348"/>
      <c r="NEN423" s="1348"/>
      <c r="NEO423" s="1348"/>
      <c r="NEP423" s="1348"/>
      <c r="NEQ423" s="1348"/>
      <c r="NER423" s="1348"/>
      <c r="NES423" s="1348"/>
      <c r="NET423" s="1348"/>
      <c r="NEU423" s="1348"/>
      <c r="NEV423" s="1348"/>
      <c r="NEW423" s="1348"/>
      <c r="NEX423" s="1348"/>
      <c r="NEY423" s="1348"/>
      <c r="NEZ423" s="1348"/>
      <c r="NFA423" s="1348"/>
      <c r="NFB423" s="1348"/>
      <c r="NFC423" s="1348"/>
      <c r="NFD423" s="1348"/>
      <c r="NFE423" s="1348"/>
      <c r="NFF423" s="1348"/>
      <c r="NFG423" s="1348"/>
      <c r="NFH423" s="1348"/>
      <c r="NFI423" s="1348"/>
      <c r="NFJ423" s="1348"/>
      <c r="NFK423" s="1348"/>
      <c r="NFL423" s="1348"/>
      <c r="NFM423" s="1348"/>
      <c r="NFN423" s="1348"/>
      <c r="NFO423" s="1348"/>
      <c r="NFP423" s="1348"/>
      <c r="NFQ423" s="1348"/>
      <c r="NFR423" s="1348"/>
      <c r="NFS423" s="1348"/>
      <c r="NFT423" s="1348"/>
      <c r="NFU423" s="1348"/>
      <c r="NFV423" s="1348"/>
      <c r="NFW423" s="1348"/>
      <c r="NFX423" s="1348"/>
      <c r="NFY423" s="1348"/>
      <c r="NFZ423" s="1348"/>
      <c r="NGA423" s="1348"/>
      <c r="NGB423" s="1348"/>
      <c r="NGC423" s="1348"/>
      <c r="NGD423" s="1348"/>
      <c r="NGE423" s="1348"/>
      <c r="NGF423" s="1348"/>
      <c r="NGG423" s="1348"/>
      <c r="NGH423" s="1348"/>
      <c r="NGI423" s="1348"/>
      <c r="NGJ423" s="1348"/>
      <c r="NGK423" s="1348"/>
      <c r="NGL423" s="1348"/>
      <c r="NGM423" s="1348"/>
      <c r="NGN423" s="1348"/>
      <c r="NGO423" s="1348"/>
      <c r="NGP423" s="1348"/>
      <c r="NGQ423" s="1348"/>
      <c r="NGR423" s="1348"/>
      <c r="NGS423" s="1348"/>
      <c r="NGT423" s="1348"/>
      <c r="NGU423" s="1348"/>
      <c r="NGV423" s="1348"/>
      <c r="NGW423" s="1348"/>
      <c r="NGX423" s="1348"/>
      <c r="NGY423" s="1348"/>
      <c r="NGZ423" s="1348"/>
      <c r="NHA423" s="1348"/>
      <c r="NHB423" s="1348"/>
      <c r="NHC423" s="1348"/>
      <c r="NHD423" s="1348"/>
      <c r="NHE423" s="1348"/>
      <c r="NHF423" s="1348"/>
      <c r="NHG423" s="1348"/>
      <c r="NHH423" s="1348"/>
      <c r="NHI423" s="1348"/>
      <c r="NHJ423" s="1348"/>
      <c r="NHK423" s="1348"/>
      <c r="NHL423" s="1348"/>
      <c r="NHM423" s="1348"/>
      <c r="NHN423" s="1348"/>
      <c r="NHO423" s="1348"/>
      <c r="NHP423" s="1348"/>
      <c r="NHQ423" s="1348"/>
      <c r="NHR423" s="1348"/>
      <c r="NHS423" s="1348"/>
      <c r="NHT423" s="1348"/>
      <c r="NHU423" s="1348"/>
      <c r="NHV423" s="1348"/>
      <c r="NHW423" s="1348"/>
      <c r="NHX423" s="1348"/>
      <c r="NHY423" s="1348"/>
      <c r="NHZ423" s="1348"/>
      <c r="NIA423" s="1348"/>
      <c r="NIB423" s="1348"/>
      <c r="NIC423" s="1348"/>
      <c r="NID423" s="1348"/>
      <c r="NIE423" s="1348"/>
      <c r="NIF423" s="1348"/>
      <c r="NIG423" s="1348"/>
      <c r="NIH423" s="1348"/>
      <c r="NII423" s="1348"/>
      <c r="NIJ423" s="1348"/>
      <c r="NIK423" s="1348"/>
      <c r="NIL423" s="1348"/>
      <c r="NIM423" s="1348"/>
      <c r="NIN423" s="1348"/>
      <c r="NIO423" s="1348"/>
      <c r="NIP423" s="1348"/>
      <c r="NIQ423" s="1348"/>
      <c r="NIR423" s="1348"/>
      <c r="NIS423" s="1348"/>
      <c r="NIT423" s="1348"/>
      <c r="NIU423" s="1348"/>
      <c r="NIV423" s="1348"/>
      <c r="NIW423" s="1348"/>
      <c r="NIX423" s="1348"/>
      <c r="NIY423" s="1348"/>
      <c r="NIZ423" s="1348"/>
      <c r="NJA423" s="1348"/>
      <c r="NJB423" s="1348"/>
      <c r="NJC423" s="1348"/>
      <c r="NJD423" s="1348"/>
      <c r="NJE423" s="1348"/>
      <c r="NJF423" s="1348"/>
      <c r="NJG423" s="1348"/>
      <c r="NJH423" s="1348"/>
      <c r="NJI423" s="1348"/>
      <c r="NJJ423" s="1348"/>
      <c r="NJK423" s="1348"/>
      <c r="NJL423" s="1348"/>
      <c r="NJM423" s="1348"/>
      <c r="NJN423" s="1348"/>
      <c r="NJO423" s="1348"/>
      <c r="NJP423" s="1348"/>
      <c r="NJQ423" s="1348"/>
      <c r="NJR423" s="1348"/>
      <c r="NJS423" s="1348"/>
      <c r="NJT423" s="1348"/>
      <c r="NJU423" s="1348"/>
      <c r="NJV423" s="1348"/>
      <c r="NJW423" s="1348"/>
      <c r="NJX423" s="1348"/>
      <c r="NJY423" s="1348"/>
      <c r="NJZ423" s="1348"/>
      <c r="NKA423" s="1348"/>
      <c r="NKB423" s="1348"/>
      <c r="NKC423" s="1348"/>
      <c r="NKD423" s="1348"/>
      <c r="NKE423" s="1348"/>
      <c r="NKF423" s="1348"/>
      <c r="NKG423" s="1348"/>
      <c r="NKH423" s="1348"/>
      <c r="NKI423" s="1348"/>
      <c r="NKJ423" s="1348"/>
      <c r="NKK423" s="1348"/>
      <c r="NKL423" s="1348"/>
      <c r="NKM423" s="1348"/>
      <c r="NKN423" s="1348"/>
      <c r="NKO423" s="1348"/>
      <c r="NKP423" s="1348"/>
      <c r="NKQ423" s="1348"/>
      <c r="NKR423" s="1348"/>
      <c r="NKS423" s="1348"/>
      <c r="NKT423" s="1348"/>
      <c r="NKU423" s="1348"/>
      <c r="NKV423" s="1348"/>
      <c r="NKW423" s="1348"/>
      <c r="NKX423" s="1348"/>
      <c r="NKY423" s="1348"/>
      <c r="NKZ423" s="1348"/>
      <c r="NLA423" s="1348"/>
      <c r="NLB423" s="1348"/>
      <c r="NLC423" s="1348"/>
      <c r="NLD423" s="1348"/>
      <c r="NLE423" s="1348"/>
      <c r="NLF423" s="1348"/>
      <c r="NLG423" s="1348"/>
      <c r="NLH423" s="1348"/>
      <c r="NLI423" s="1348"/>
      <c r="NLJ423" s="1348"/>
      <c r="NLK423" s="1348"/>
      <c r="NLL423" s="1348"/>
      <c r="NLM423" s="1348"/>
      <c r="NLN423" s="1348"/>
      <c r="NLO423" s="1348"/>
      <c r="NLP423" s="1348"/>
      <c r="NLQ423" s="1348"/>
      <c r="NLR423" s="1348"/>
      <c r="NLS423" s="1348"/>
      <c r="NLT423" s="1348"/>
      <c r="NLU423" s="1348"/>
      <c r="NLV423" s="1348"/>
      <c r="NLW423" s="1348"/>
      <c r="NLX423" s="1348"/>
      <c r="NLY423" s="1348"/>
      <c r="NLZ423" s="1348"/>
      <c r="NMA423" s="1348"/>
      <c r="NMB423" s="1348"/>
      <c r="NMC423" s="1348"/>
      <c r="NMD423" s="1348"/>
      <c r="NME423" s="1348"/>
      <c r="NMF423" s="1348"/>
      <c r="NMG423" s="1348"/>
      <c r="NMH423" s="1348"/>
      <c r="NMI423" s="1348"/>
      <c r="NMJ423" s="1348"/>
      <c r="NMK423" s="1348"/>
      <c r="NML423" s="1348"/>
      <c r="NMM423" s="1348"/>
      <c r="NMN423" s="1348"/>
      <c r="NMO423" s="1348"/>
      <c r="NMP423" s="1348"/>
      <c r="NMQ423" s="1348"/>
      <c r="NMR423" s="1348"/>
      <c r="NMS423" s="1348"/>
      <c r="NMT423" s="1348"/>
      <c r="NMU423" s="1348"/>
      <c r="NMV423" s="1348"/>
      <c r="NMW423" s="1348"/>
      <c r="NMX423" s="1348"/>
      <c r="NMY423" s="1348"/>
      <c r="NMZ423" s="1348"/>
      <c r="NNA423" s="1348"/>
      <c r="NNB423" s="1348"/>
      <c r="NNC423" s="1348"/>
      <c r="NND423" s="1348"/>
      <c r="NNE423" s="1348"/>
      <c r="NNF423" s="1348"/>
      <c r="NNG423" s="1348"/>
      <c r="NNH423" s="1348"/>
      <c r="NNI423" s="1348"/>
      <c r="NNJ423" s="1348"/>
      <c r="NNK423" s="1348"/>
      <c r="NNL423" s="1348"/>
      <c r="NNM423" s="1348"/>
      <c r="NNN423" s="1348"/>
      <c r="NNO423" s="1348"/>
      <c r="NNP423" s="1348"/>
      <c r="NNQ423" s="1348"/>
      <c r="NNR423" s="1348"/>
      <c r="NNS423" s="1348"/>
      <c r="NNT423" s="1348"/>
      <c r="NNU423" s="1348"/>
      <c r="NNV423" s="1348"/>
      <c r="NNW423" s="1348"/>
      <c r="NNX423" s="1348"/>
      <c r="NNY423" s="1348"/>
      <c r="NNZ423" s="1348"/>
      <c r="NOA423" s="1348"/>
      <c r="NOB423" s="1348"/>
      <c r="NOC423" s="1348"/>
      <c r="NOD423" s="1348"/>
      <c r="NOE423" s="1348"/>
      <c r="NOF423" s="1348"/>
      <c r="NOG423" s="1348"/>
      <c r="NOH423" s="1348"/>
      <c r="NOI423" s="1348"/>
      <c r="NOJ423" s="1348"/>
      <c r="NOK423" s="1348"/>
      <c r="NOL423" s="1348"/>
      <c r="NOM423" s="1348"/>
      <c r="NON423" s="1348"/>
      <c r="NOO423" s="1348"/>
      <c r="NOP423" s="1348"/>
      <c r="NOQ423" s="1348"/>
      <c r="NOR423" s="1348"/>
      <c r="NOS423" s="1348"/>
      <c r="NOT423" s="1348"/>
      <c r="NOU423" s="1348"/>
      <c r="NOV423" s="1348"/>
      <c r="NOW423" s="1348"/>
      <c r="NOX423" s="1348"/>
      <c r="NOY423" s="1348"/>
      <c r="NOZ423" s="1348"/>
      <c r="NPA423" s="1348"/>
      <c r="NPB423" s="1348"/>
      <c r="NPC423" s="1348"/>
      <c r="NPD423" s="1348"/>
      <c r="NPE423" s="1348"/>
      <c r="NPF423" s="1348"/>
      <c r="NPG423" s="1348"/>
      <c r="NPH423" s="1348"/>
      <c r="NPI423" s="1348"/>
      <c r="NPJ423" s="1348"/>
      <c r="NPK423" s="1348"/>
      <c r="NPL423" s="1348"/>
      <c r="NPM423" s="1348"/>
      <c r="NPN423" s="1348"/>
      <c r="NPO423" s="1348"/>
      <c r="NPP423" s="1348"/>
      <c r="NPQ423" s="1348"/>
      <c r="NPR423" s="1348"/>
      <c r="NPS423" s="1348"/>
      <c r="NPT423" s="1348"/>
      <c r="NPU423" s="1348"/>
      <c r="NPV423" s="1348"/>
      <c r="NPW423" s="1348"/>
      <c r="NPX423" s="1348"/>
      <c r="NPY423" s="1348"/>
      <c r="NPZ423" s="1348"/>
      <c r="NQA423" s="1348"/>
      <c r="NQB423" s="1348"/>
      <c r="NQC423" s="1348"/>
      <c r="NQD423" s="1348"/>
      <c r="NQE423" s="1348"/>
      <c r="NQF423" s="1348"/>
      <c r="NQG423" s="1348"/>
      <c r="NQH423" s="1348"/>
      <c r="NQI423" s="1348"/>
      <c r="NQJ423" s="1348"/>
      <c r="NQK423" s="1348"/>
      <c r="NQL423" s="1348"/>
      <c r="NQM423" s="1348"/>
      <c r="NQN423" s="1348"/>
      <c r="NQO423" s="1348"/>
      <c r="NQP423" s="1348"/>
      <c r="NQQ423" s="1348"/>
      <c r="NQR423" s="1348"/>
      <c r="NQS423" s="1348"/>
      <c r="NQT423" s="1348"/>
      <c r="NQU423" s="1348"/>
      <c r="NQV423" s="1348"/>
      <c r="NQW423" s="1348"/>
      <c r="NQX423" s="1348"/>
      <c r="NQY423" s="1348"/>
      <c r="NQZ423" s="1348"/>
      <c r="NRA423" s="1348"/>
      <c r="NRB423" s="1348"/>
      <c r="NRC423" s="1348"/>
      <c r="NRD423" s="1348"/>
      <c r="NRE423" s="1348"/>
      <c r="NRF423" s="1348"/>
      <c r="NRG423" s="1348"/>
      <c r="NRH423" s="1348"/>
      <c r="NRI423" s="1348"/>
      <c r="NRJ423" s="1348"/>
      <c r="NRK423" s="1348"/>
      <c r="NRL423" s="1348"/>
      <c r="NRM423" s="1348"/>
      <c r="NRN423" s="1348"/>
      <c r="NRO423" s="1348"/>
      <c r="NRP423" s="1348"/>
      <c r="NRQ423" s="1348"/>
      <c r="NRR423" s="1348"/>
      <c r="NRS423" s="1348"/>
      <c r="NRT423" s="1348"/>
      <c r="NRU423" s="1348"/>
      <c r="NRV423" s="1348"/>
      <c r="NRW423" s="1348"/>
      <c r="NRX423" s="1348"/>
      <c r="NRY423" s="1348"/>
      <c r="NRZ423" s="1348"/>
      <c r="NSA423" s="1348"/>
      <c r="NSB423" s="1348"/>
      <c r="NSC423" s="1348"/>
      <c r="NSD423" s="1348"/>
      <c r="NSE423" s="1348"/>
      <c r="NSF423" s="1348"/>
      <c r="NSG423" s="1348"/>
      <c r="NSH423" s="1348"/>
      <c r="NSI423" s="1348"/>
      <c r="NSJ423" s="1348"/>
      <c r="NSK423" s="1348"/>
      <c r="NSL423" s="1348"/>
      <c r="NSM423" s="1348"/>
      <c r="NSN423" s="1348"/>
      <c r="NSO423" s="1348"/>
      <c r="NSP423" s="1348"/>
      <c r="NSQ423" s="1348"/>
      <c r="NSR423" s="1348"/>
      <c r="NSS423" s="1348"/>
      <c r="NST423" s="1348"/>
      <c r="NSU423" s="1348"/>
      <c r="NSV423" s="1348"/>
      <c r="NSW423" s="1348"/>
      <c r="NSX423" s="1348"/>
      <c r="NSY423" s="1348"/>
      <c r="NSZ423" s="1348"/>
      <c r="NTA423" s="1348"/>
      <c r="NTB423" s="1348"/>
      <c r="NTC423" s="1348"/>
      <c r="NTD423" s="1348"/>
      <c r="NTE423" s="1348"/>
      <c r="NTF423" s="1348"/>
      <c r="NTG423" s="1348"/>
      <c r="NTH423" s="1348"/>
      <c r="NTI423" s="1348"/>
      <c r="NTJ423" s="1348"/>
      <c r="NTK423" s="1348"/>
      <c r="NTL423" s="1348"/>
      <c r="NTM423" s="1348"/>
      <c r="NTN423" s="1348"/>
      <c r="NTO423" s="1348"/>
      <c r="NTP423" s="1348"/>
      <c r="NTQ423" s="1348"/>
      <c r="NTR423" s="1348"/>
      <c r="NTS423" s="1348"/>
      <c r="NTT423" s="1348"/>
      <c r="NTU423" s="1348"/>
      <c r="NTV423" s="1348"/>
      <c r="NTW423" s="1348"/>
      <c r="NTX423" s="1348"/>
      <c r="NTY423" s="1348"/>
      <c r="NTZ423" s="1348"/>
      <c r="NUA423" s="1348"/>
      <c r="NUB423" s="1348"/>
      <c r="NUC423" s="1348"/>
      <c r="NUD423" s="1348"/>
      <c r="NUE423" s="1348"/>
      <c r="NUF423" s="1348"/>
      <c r="NUG423" s="1348"/>
      <c r="NUH423" s="1348"/>
      <c r="NUI423" s="1348"/>
      <c r="NUJ423" s="1348"/>
      <c r="NUK423" s="1348"/>
      <c r="NUL423" s="1348"/>
      <c r="NUM423" s="1348"/>
      <c r="NUN423" s="1348"/>
      <c r="NUO423" s="1348"/>
      <c r="NUP423" s="1348"/>
      <c r="NUQ423" s="1348"/>
      <c r="NUR423" s="1348"/>
      <c r="NUS423" s="1348"/>
      <c r="NUT423" s="1348"/>
      <c r="NUU423" s="1348"/>
      <c r="NUV423" s="1348"/>
      <c r="NUW423" s="1348"/>
      <c r="NUX423" s="1348"/>
      <c r="NUY423" s="1348"/>
      <c r="NUZ423" s="1348"/>
      <c r="NVA423" s="1348"/>
      <c r="NVB423" s="1348"/>
      <c r="NVC423" s="1348"/>
      <c r="NVD423" s="1348"/>
      <c r="NVE423" s="1348"/>
      <c r="NVF423" s="1348"/>
      <c r="NVG423" s="1348"/>
      <c r="NVH423" s="1348"/>
      <c r="NVI423" s="1348"/>
      <c r="NVJ423" s="1348"/>
      <c r="NVK423" s="1348"/>
      <c r="NVL423" s="1348"/>
      <c r="NVM423" s="1348"/>
      <c r="NVN423" s="1348"/>
      <c r="NVO423" s="1348"/>
      <c r="NVP423" s="1348"/>
      <c r="NVQ423" s="1348"/>
      <c r="NVR423" s="1348"/>
      <c r="NVS423" s="1348"/>
      <c r="NVT423" s="1348"/>
      <c r="NVU423" s="1348"/>
      <c r="NVV423" s="1348"/>
      <c r="NVW423" s="1348"/>
      <c r="NVX423" s="1348"/>
      <c r="NVY423" s="1348"/>
      <c r="NVZ423" s="1348"/>
      <c r="NWA423" s="1348"/>
      <c r="NWB423" s="1348"/>
      <c r="NWC423" s="1348"/>
      <c r="NWD423" s="1348"/>
      <c r="NWE423" s="1348"/>
      <c r="NWF423" s="1348"/>
      <c r="NWG423" s="1348"/>
      <c r="NWH423" s="1348"/>
      <c r="NWI423" s="1348"/>
      <c r="NWJ423" s="1348"/>
      <c r="NWK423" s="1348"/>
      <c r="NWL423" s="1348"/>
      <c r="NWM423" s="1348"/>
      <c r="NWN423" s="1348"/>
      <c r="NWO423" s="1348"/>
      <c r="NWP423" s="1348"/>
      <c r="NWQ423" s="1348"/>
      <c r="NWR423" s="1348"/>
      <c r="NWS423" s="1348"/>
      <c r="NWT423" s="1348"/>
      <c r="NWU423" s="1348"/>
      <c r="NWV423" s="1348"/>
      <c r="NWW423" s="1348"/>
      <c r="NWX423" s="1348"/>
      <c r="NWY423" s="1348"/>
      <c r="NWZ423" s="1348"/>
      <c r="NXA423" s="1348"/>
      <c r="NXB423" s="1348"/>
      <c r="NXC423" s="1348"/>
      <c r="NXD423" s="1348"/>
      <c r="NXE423" s="1348"/>
      <c r="NXF423" s="1348"/>
      <c r="NXG423" s="1348"/>
      <c r="NXH423" s="1348"/>
      <c r="NXI423" s="1348"/>
      <c r="NXJ423" s="1348"/>
      <c r="NXK423" s="1348"/>
      <c r="NXL423" s="1348"/>
      <c r="NXM423" s="1348"/>
      <c r="NXN423" s="1348"/>
      <c r="NXO423" s="1348"/>
      <c r="NXP423" s="1348"/>
      <c r="NXQ423" s="1348"/>
      <c r="NXR423" s="1348"/>
      <c r="NXS423" s="1348"/>
      <c r="NXT423" s="1348"/>
      <c r="NXU423" s="1348"/>
      <c r="NXV423" s="1348"/>
      <c r="NXW423" s="1348"/>
      <c r="NXX423" s="1348"/>
      <c r="NXY423" s="1348"/>
      <c r="NXZ423" s="1348"/>
      <c r="NYA423" s="1348"/>
      <c r="NYB423" s="1348"/>
      <c r="NYC423" s="1348"/>
      <c r="NYD423" s="1348"/>
      <c r="NYE423" s="1348"/>
      <c r="NYF423" s="1348"/>
      <c r="NYG423" s="1348"/>
      <c r="NYH423" s="1348"/>
      <c r="NYI423" s="1348"/>
      <c r="NYJ423" s="1348"/>
      <c r="NYK423" s="1348"/>
      <c r="NYL423" s="1348"/>
      <c r="NYM423" s="1348"/>
      <c r="NYN423" s="1348"/>
      <c r="NYO423" s="1348"/>
      <c r="NYP423" s="1348"/>
      <c r="NYQ423" s="1348"/>
      <c r="NYR423" s="1348"/>
      <c r="NYS423" s="1348"/>
      <c r="NYT423" s="1348"/>
      <c r="NYU423" s="1348"/>
      <c r="NYV423" s="1348"/>
      <c r="NYW423" s="1348"/>
      <c r="NYX423" s="1348"/>
      <c r="NYY423" s="1348"/>
      <c r="NYZ423" s="1348"/>
      <c r="NZA423" s="1348"/>
      <c r="NZB423" s="1348"/>
      <c r="NZC423" s="1348"/>
      <c r="NZD423" s="1348"/>
      <c r="NZE423" s="1348"/>
      <c r="NZF423" s="1348"/>
      <c r="NZG423" s="1348"/>
      <c r="NZH423" s="1348"/>
      <c r="NZI423" s="1348"/>
      <c r="NZJ423" s="1348"/>
      <c r="NZK423" s="1348"/>
      <c r="NZL423" s="1348"/>
      <c r="NZM423" s="1348"/>
      <c r="NZN423" s="1348"/>
      <c r="NZO423" s="1348"/>
      <c r="NZP423" s="1348"/>
      <c r="NZQ423" s="1348"/>
      <c r="NZR423" s="1348"/>
      <c r="NZS423" s="1348"/>
      <c r="NZT423" s="1348"/>
      <c r="NZU423" s="1348"/>
      <c r="NZV423" s="1348"/>
      <c r="NZW423" s="1348"/>
      <c r="NZX423" s="1348"/>
      <c r="NZY423" s="1348"/>
      <c r="NZZ423" s="1348"/>
      <c r="OAA423" s="1348"/>
      <c r="OAB423" s="1348"/>
      <c r="OAC423" s="1348"/>
      <c r="OAD423" s="1348"/>
      <c r="OAE423" s="1348"/>
      <c r="OAF423" s="1348"/>
      <c r="OAG423" s="1348"/>
      <c r="OAH423" s="1348"/>
      <c r="OAI423" s="1348"/>
      <c r="OAJ423" s="1348"/>
      <c r="OAK423" s="1348"/>
      <c r="OAL423" s="1348"/>
      <c r="OAM423" s="1348"/>
      <c r="OAN423" s="1348"/>
      <c r="OAO423" s="1348"/>
      <c r="OAP423" s="1348"/>
      <c r="OAQ423" s="1348"/>
      <c r="OAR423" s="1348"/>
      <c r="OAS423" s="1348"/>
      <c r="OAT423" s="1348"/>
      <c r="OAU423" s="1348"/>
      <c r="OAV423" s="1348"/>
      <c r="OAW423" s="1348"/>
      <c r="OAX423" s="1348"/>
      <c r="OAY423" s="1348"/>
      <c r="OAZ423" s="1348"/>
      <c r="OBA423" s="1348"/>
      <c r="OBB423" s="1348"/>
      <c r="OBC423" s="1348"/>
      <c r="OBD423" s="1348"/>
      <c r="OBE423" s="1348"/>
      <c r="OBF423" s="1348"/>
      <c r="OBG423" s="1348"/>
      <c r="OBH423" s="1348"/>
      <c r="OBI423" s="1348"/>
      <c r="OBJ423" s="1348"/>
      <c r="OBK423" s="1348"/>
      <c r="OBL423" s="1348"/>
      <c r="OBM423" s="1348"/>
      <c r="OBN423" s="1348"/>
      <c r="OBO423" s="1348"/>
      <c r="OBP423" s="1348"/>
      <c r="OBQ423" s="1348"/>
      <c r="OBR423" s="1348"/>
      <c r="OBS423" s="1348"/>
      <c r="OBT423" s="1348"/>
      <c r="OBU423" s="1348"/>
      <c r="OBV423" s="1348"/>
      <c r="OBW423" s="1348"/>
      <c r="OBX423" s="1348"/>
      <c r="OBY423" s="1348"/>
      <c r="OBZ423" s="1348"/>
      <c r="OCA423" s="1348"/>
      <c r="OCB423" s="1348"/>
      <c r="OCC423" s="1348"/>
      <c r="OCD423" s="1348"/>
      <c r="OCE423" s="1348"/>
      <c r="OCF423" s="1348"/>
      <c r="OCG423" s="1348"/>
      <c r="OCH423" s="1348"/>
      <c r="OCI423" s="1348"/>
      <c r="OCJ423" s="1348"/>
      <c r="OCK423" s="1348"/>
      <c r="OCL423" s="1348"/>
      <c r="OCM423" s="1348"/>
      <c r="OCN423" s="1348"/>
      <c r="OCO423" s="1348"/>
      <c r="OCP423" s="1348"/>
      <c r="OCQ423" s="1348"/>
      <c r="OCR423" s="1348"/>
      <c r="OCS423" s="1348"/>
      <c r="OCT423" s="1348"/>
      <c r="OCU423" s="1348"/>
      <c r="OCV423" s="1348"/>
      <c r="OCW423" s="1348"/>
      <c r="OCX423" s="1348"/>
      <c r="OCY423" s="1348"/>
      <c r="OCZ423" s="1348"/>
      <c r="ODA423" s="1348"/>
      <c r="ODB423" s="1348"/>
      <c r="ODC423" s="1348"/>
      <c r="ODD423" s="1348"/>
      <c r="ODE423" s="1348"/>
      <c r="ODF423" s="1348"/>
      <c r="ODG423" s="1348"/>
      <c r="ODH423" s="1348"/>
      <c r="ODI423" s="1348"/>
      <c r="ODJ423" s="1348"/>
      <c r="ODK423" s="1348"/>
      <c r="ODL423" s="1348"/>
      <c r="ODM423" s="1348"/>
      <c r="ODN423" s="1348"/>
      <c r="ODO423" s="1348"/>
      <c r="ODP423" s="1348"/>
      <c r="ODQ423" s="1348"/>
      <c r="ODR423" s="1348"/>
      <c r="ODS423" s="1348"/>
      <c r="ODT423" s="1348"/>
      <c r="ODU423" s="1348"/>
      <c r="ODV423" s="1348"/>
      <c r="ODW423" s="1348"/>
      <c r="ODX423" s="1348"/>
      <c r="ODY423" s="1348"/>
      <c r="ODZ423" s="1348"/>
      <c r="OEA423" s="1348"/>
      <c r="OEB423" s="1348"/>
      <c r="OEC423" s="1348"/>
      <c r="OED423" s="1348"/>
      <c r="OEE423" s="1348"/>
      <c r="OEF423" s="1348"/>
      <c r="OEG423" s="1348"/>
      <c r="OEH423" s="1348"/>
      <c r="OEI423" s="1348"/>
      <c r="OEJ423" s="1348"/>
      <c r="OEK423" s="1348"/>
      <c r="OEL423" s="1348"/>
      <c r="OEM423" s="1348"/>
      <c r="OEN423" s="1348"/>
      <c r="OEO423" s="1348"/>
      <c r="OEP423" s="1348"/>
      <c r="OEQ423" s="1348"/>
      <c r="OER423" s="1348"/>
      <c r="OES423" s="1348"/>
      <c r="OET423" s="1348"/>
      <c r="OEU423" s="1348"/>
      <c r="OEV423" s="1348"/>
      <c r="OEW423" s="1348"/>
      <c r="OEX423" s="1348"/>
      <c r="OEY423" s="1348"/>
      <c r="OEZ423" s="1348"/>
      <c r="OFA423" s="1348"/>
      <c r="OFB423" s="1348"/>
      <c r="OFC423" s="1348"/>
      <c r="OFD423" s="1348"/>
      <c r="OFE423" s="1348"/>
      <c r="OFF423" s="1348"/>
      <c r="OFG423" s="1348"/>
      <c r="OFH423" s="1348"/>
      <c r="OFI423" s="1348"/>
      <c r="OFJ423" s="1348"/>
      <c r="OFK423" s="1348"/>
      <c r="OFL423" s="1348"/>
      <c r="OFM423" s="1348"/>
      <c r="OFN423" s="1348"/>
      <c r="OFO423" s="1348"/>
      <c r="OFP423" s="1348"/>
      <c r="OFQ423" s="1348"/>
      <c r="OFR423" s="1348"/>
      <c r="OFS423" s="1348"/>
      <c r="OFT423" s="1348"/>
      <c r="OFU423" s="1348"/>
      <c r="OFV423" s="1348"/>
      <c r="OFW423" s="1348"/>
      <c r="OFX423" s="1348"/>
      <c r="OFY423" s="1348"/>
      <c r="OFZ423" s="1348"/>
      <c r="OGA423" s="1348"/>
      <c r="OGB423" s="1348"/>
      <c r="OGC423" s="1348"/>
      <c r="OGD423" s="1348"/>
      <c r="OGE423" s="1348"/>
      <c r="OGF423" s="1348"/>
      <c r="OGG423" s="1348"/>
      <c r="OGH423" s="1348"/>
      <c r="OGI423" s="1348"/>
      <c r="OGJ423" s="1348"/>
      <c r="OGK423" s="1348"/>
      <c r="OGL423" s="1348"/>
      <c r="OGM423" s="1348"/>
      <c r="OGN423" s="1348"/>
      <c r="OGO423" s="1348"/>
      <c r="OGP423" s="1348"/>
      <c r="OGQ423" s="1348"/>
      <c r="OGR423" s="1348"/>
      <c r="OGS423" s="1348"/>
      <c r="OGT423" s="1348"/>
      <c r="OGU423" s="1348"/>
      <c r="OGV423" s="1348"/>
      <c r="OGW423" s="1348"/>
      <c r="OGX423" s="1348"/>
      <c r="OGY423" s="1348"/>
      <c r="OGZ423" s="1348"/>
      <c r="OHA423" s="1348"/>
      <c r="OHB423" s="1348"/>
      <c r="OHC423" s="1348"/>
      <c r="OHD423" s="1348"/>
      <c r="OHE423" s="1348"/>
      <c r="OHF423" s="1348"/>
      <c r="OHG423" s="1348"/>
      <c r="OHH423" s="1348"/>
      <c r="OHI423" s="1348"/>
      <c r="OHJ423" s="1348"/>
      <c r="OHK423" s="1348"/>
      <c r="OHL423" s="1348"/>
      <c r="OHM423" s="1348"/>
      <c r="OHN423" s="1348"/>
      <c r="OHO423" s="1348"/>
      <c r="OHP423" s="1348"/>
      <c r="OHQ423" s="1348"/>
      <c r="OHR423" s="1348"/>
      <c r="OHS423" s="1348"/>
      <c r="OHT423" s="1348"/>
      <c r="OHU423" s="1348"/>
      <c r="OHV423" s="1348"/>
      <c r="OHW423" s="1348"/>
      <c r="OHX423" s="1348"/>
      <c r="OHY423" s="1348"/>
      <c r="OHZ423" s="1348"/>
      <c r="OIA423" s="1348"/>
      <c r="OIB423" s="1348"/>
      <c r="OIC423" s="1348"/>
      <c r="OID423" s="1348"/>
      <c r="OIE423" s="1348"/>
      <c r="OIF423" s="1348"/>
      <c r="OIG423" s="1348"/>
      <c r="OIH423" s="1348"/>
      <c r="OII423" s="1348"/>
      <c r="OIJ423" s="1348"/>
      <c r="OIK423" s="1348"/>
      <c r="OIL423" s="1348"/>
      <c r="OIM423" s="1348"/>
      <c r="OIN423" s="1348"/>
      <c r="OIO423" s="1348"/>
      <c r="OIP423" s="1348"/>
      <c r="OIQ423" s="1348"/>
      <c r="OIR423" s="1348"/>
      <c r="OIS423" s="1348"/>
      <c r="OIT423" s="1348"/>
      <c r="OIU423" s="1348"/>
      <c r="OIV423" s="1348"/>
      <c r="OIW423" s="1348"/>
      <c r="OIX423" s="1348"/>
      <c r="OIY423" s="1348"/>
      <c r="OIZ423" s="1348"/>
      <c r="OJA423" s="1348"/>
      <c r="OJB423" s="1348"/>
      <c r="OJC423" s="1348"/>
      <c r="OJD423" s="1348"/>
      <c r="OJE423" s="1348"/>
      <c r="OJF423" s="1348"/>
      <c r="OJG423" s="1348"/>
      <c r="OJH423" s="1348"/>
      <c r="OJI423" s="1348"/>
      <c r="OJJ423" s="1348"/>
      <c r="OJK423" s="1348"/>
      <c r="OJL423" s="1348"/>
      <c r="OJM423" s="1348"/>
      <c r="OJN423" s="1348"/>
      <c r="OJO423" s="1348"/>
      <c r="OJP423" s="1348"/>
      <c r="OJQ423" s="1348"/>
      <c r="OJR423" s="1348"/>
      <c r="OJS423" s="1348"/>
      <c r="OJT423" s="1348"/>
      <c r="OJU423" s="1348"/>
      <c r="OJV423" s="1348"/>
      <c r="OJW423" s="1348"/>
      <c r="OJX423" s="1348"/>
      <c r="OJY423" s="1348"/>
      <c r="OJZ423" s="1348"/>
      <c r="OKA423" s="1348"/>
      <c r="OKB423" s="1348"/>
      <c r="OKC423" s="1348"/>
      <c r="OKD423" s="1348"/>
      <c r="OKE423" s="1348"/>
      <c r="OKF423" s="1348"/>
      <c r="OKG423" s="1348"/>
      <c r="OKH423" s="1348"/>
      <c r="OKI423" s="1348"/>
      <c r="OKJ423" s="1348"/>
      <c r="OKK423" s="1348"/>
      <c r="OKL423" s="1348"/>
      <c r="OKM423" s="1348"/>
      <c r="OKN423" s="1348"/>
      <c r="OKO423" s="1348"/>
      <c r="OKP423" s="1348"/>
      <c r="OKQ423" s="1348"/>
      <c r="OKR423" s="1348"/>
      <c r="OKS423" s="1348"/>
      <c r="OKT423" s="1348"/>
      <c r="OKU423" s="1348"/>
      <c r="OKV423" s="1348"/>
      <c r="OKW423" s="1348"/>
      <c r="OKX423" s="1348"/>
      <c r="OKY423" s="1348"/>
      <c r="OKZ423" s="1348"/>
      <c r="OLA423" s="1348"/>
      <c r="OLB423" s="1348"/>
      <c r="OLC423" s="1348"/>
      <c r="OLD423" s="1348"/>
      <c r="OLE423" s="1348"/>
      <c r="OLF423" s="1348"/>
      <c r="OLG423" s="1348"/>
      <c r="OLH423" s="1348"/>
      <c r="OLI423" s="1348"/>
      <c r="OLJ423" s="1348"/>
      <c r="OLK423" s="1348"/>
      <c r="OLL423" s="1348"/>
      <c r="OLM423" s="1348"/>
      <c r="OLN423" s="1348"/>
      <c r="OLO423" s="1348"/>
      <c r="OLP423" s="1348"/>
      <c r="OLQ423" s="1348"/>
      <c r="OLR423" s="1348"/>
      <c r="OLS423" s="1348"/>
      <c r="OLT423" s="1348"/>
      <c r="OLU423" s="1348"/>
      <c r="OLV423" s="1348"/>
      <c r="OLW423" s="1348"/>
      <c r="OLX423" s="1348"/>
      <c r="OLY423" s="1348"/>
      <c r="OLZ423" s="1348"/>
      <c r="OMA423" s="1348"/>
      <c r="OMB423" s="1348"/>
      <c r="OMC423" s="1348"/>
      <c r="OMD423" s="1348"/>
      <c r="OME423" s="1348"/>
      <c r="OMF423" s="1348"/>
      <c r="OMG423" s="1348"/>
      <c r="OMH423" s="1348"/>
      <c r="OMI423" s="1348"/>
      <c r="OMJ423" s="1348"/>
      <c r="OMK423" s="1348"/>
      <c r="OML423" s="1348"/>
      <c r="OMM423" s="1348"/>
      <c r="OMN423" s="1348"/>
      <c r="OMO423" s="1348"/>
      <c r="OMP423" s="1348"/>
      <c r="OMQ423" s="1348"/>
      <c r="OMR423" s="1348"/>
      <c r="OMS423" s="1348"/>
      <c r="OMT423" s="1348"/>
      <c r="OMU423" s="1348"/>
      <c r="OMV423" s="1348"/>
      <c r="OMW423" s="1348"/>
      <c r="OMX423" s="1348"/>
      <c r="OMY423" s="1348"/>
      <c r="OMZ423" s="1348"/>
      <c r="ONA423" s="1348"/>
      <c r="ONB423" s="1348"/>
      <c r="ONC423" s="1348"/>
      <c r="OND423" s="1348"/>
      <c r="ONE423" s="1348"/>
      <c r="ONF423" s="1348"/>
      <c r="ONG423" s="1348"/>
      <c r="ONH423" s="1348"/>
      <c r="ONI423" s="1348"/>
      <c r="ONJ423" s="1348"/>
      <c r="ONK423" s="1348"/>
      <c r="ONL423" s="1348"/>
      <c r="ONM423" s="1348"/>
      <c r="ONN423" s="1348"/>
      <c r="ONO423" s="1348"/>
      <c r="ONP423" s="1348"/>
      <c r="ONQ423" s="1348"/>
      <c r="ONR423" s="1348"/>
      <c r="ONS423" s="1348"/>
      <c r="ONT423" s="1348"/>
      <c r="ONU423" s="1348"/>
      <c r="ONV423" s="1348"/>
      <c r="ONW423" s="1348"/>
      <c r="ONX423" s="1348"/>
      <c r="ONY423" s="1348"/>
      <c r="ONZ423" s="1348"/>
      <c r="OOA423" s="1348"/>
      <c r="OOB423" s="1348"/>
      <c r="OOC423" s="1348"/>
      <c r="OOD423" s="1348"/>
      <c r="OOE423" s="1348"/>
      <c r="OOF423" s="1348"/>
      <c r="OOG423" s="1348"/>
      <c r="OOH423" s="1348"/>
      <c r="OOI423" s="1348"/>
      <c r="OOJ423" s="1348"/>
      <c r="OOK423" s="1348"/>
      <c r="OOL423" s="1348"/>
      <c r="OOM423" s="1348"/>
      <c r="OON423" s="1348"/>
      <c r="OOO423" s="1348"/>
      <c r="OOP423" s="1348"/>
      <c r="OOQ423" s="1348"/>
      <c r="OOR423" s="1348"/>
      <c r="OOS423" s="1348"/>
      <c r="OOT423" s="1348"/>
      <c r="OOU423" s="1348"/>
      <c r="OOV423" s="1348"/>
      <c r="OOW423" s="1348"/>
      <c r="OOX423" s="1348"/>
      <c r="OOY423" s="1348"/>
      <c r="OOZ423" s="1348"/>
      <c r="OPA423" s="1348"/>
      <c r="OPB423" s="1348"/>
      <c r="OPC423" s="1348"/>
      <c r="OPD423" s="1348"/>
      <c r="OPE423" s="1348"/>
      <c r="OPF423" s="1348"/>
      <c r="OPG423" s="1348"/>
      <c r="OPH423" s="1348"/>
      <c r="OPI423" s="1348"/>
      <c r="OPJ423" s="1348"/>
      <c r="OPK423" s="1348"/>
      <c r="OPL423" s="1348"/>
      <c r="OPM423" s="1348"/>
      <c r="OPN423" s="1348"/>
      <c r="OPO423" s="1348"/>
      <c r="OPP423" s="1348"/>
      <c r="OPQ423" s="1348"/>
      <c r="OPR423" s="1348"/>
      <c r="OPS423" s="1348"/>
      <c r="OPT423" s="1348"/>
      <c r="OPU423" s="1348"/>
      <c r="OPV423" s="1348"/>
      <c r="OPW423" s="1348"/>
      <c r="OPX423" s="1348"/>
      <c r="OPY423" s="1348"/>
      <c r="OPZ423" s="1348"/>
      <c r="OQA423" s="1348"/>
      <c r="OQB423" s="1348"/>
      <c r="OQC423" s="1348"/>
      <c r="OQD423" s="1348"/>
      <c r="OQE423" s="1348"/>
      <c r="OQF423" s="1348"/>
      <c r="OQG423" s="1348"/>
      <c r="OQH423" s="1348"/>
      <c r="OQI423" s="1348"/>
      <c r="OQJ423" s="1348"/>
      <c r="OQK423" s="1348"/>
      <c r="OQL423" s="1348"/>
      <c r="OQM423" s="1348"/>
      <c r="OQN423" s="1348"/>
      <c r="OQO423" s="1348"/>
      <c r="OQP423" s="1348"/>
      <c r="OQQ423" s="1348"/>
      <c r="OQR423" s="1348"/>
      <c r="OQS423" s="1348"/>
      <c r="OQT423" s="1348"/>
      <c r="OQU423" s="1348"/>
      <c r="OQV423" s="1348"/>
      <c r="OQW423" s="1348"/>
      <c r="OQX423" s="1348"/>
      <c r="OQY423" s="1348"/>
      <c r="OQZ423" s="1348"/>
      <c r="ORA423" s="1348"/>
      <c r="ORB423" s="1348"/>
      <c r="ORC423" s="1348"/>
      <c r="ORD423" s="1348"/>
      <c r="ORE423" s="1348"/>
      <c r="ORF423" s="1348"/>
      <c r="ORG423" s="1348"/>
      <c r="ORH423" s="1348"/>
      <c r="ORI423" s="1348"/>
      <c r="ORJ423" s="1348"/>
      <c r="ORK423" s="1348"/>
      <c r="ORL423" s="1348"/>
      <c r="ORM423" s="1348"/>
      <c r="ORN423" s="1348"/>
      <c r="ORO423" s="1348"/>
      <c r="ORP423" s="1348"/>
      <c r="ORQ423" s="1348"/>
      <c r="ORR423" s="1348"/>
      <c r="ORS423" s="1348"/>
      <c r="ORT423" s="1348"/>
      <c r="ORU423" s="1348"/>
      <c r="ORV423" s="1348"/>
      <c r="ORW423" s="1348"/>
      <c r="ORX423" s="1348"/>
      <c r="ORY423" s="1348"/>
      <c r="ORZ423" s="1348"/>
      <c r="OSA423" s="1348"/>
      <c r="OSB423" s="1348"/>
      <c r="OSC423" s="1348"/>
      <c r="OSD423" s="1348"/>
      <c r="OSE423" s="1348"/>
      <c r="OSF423" s="1348"/>
      <c r="OSG423" s="1348"/>
      <c r="OSH423" s="1348"/>
      <c r="OSI423" s="1348"/>
      <c r="OSJ423" s="1348"/>
      <c r="OSK423" s="1348"/>
      <c r="OSL423" s="1348"/>
      <c r="OSM423" s="1348"/>
      <c r="OSN423" s="1348"/>
      <c r="OSO423" s="1348"/>
      <c r="OSP423" s="1348"/>
      <c r="OSQ423" s="1348"/>
      <c r="OSR423" s="1348"/>
      <c r="OSS423" s="1348"/>
      <c r="OST423" s="1348"/>
      <c r="OSU423" s="1348"/>
      <c r="OSV423" s="1348"/>
      <c r="OSW423" s="1348"/>
      <c r="OSX423" s="1348"/>
      <c r="OSY423" s="1348"/>
      <c r="OSZ423" s="1348"/>
      <c r="OTA423" s="1348"/>
      <c r="OTB423" s="1348"/>
      <c r="OTC423" s="1348"/>
      <c r="OTD423" s="1348"/>
      <c r="OTE423" s="1348"/>
      <c r="OTF423" s="1348"/>
      <c r="OTG423" s="1348"/>
      <c r="OTH423" s="1348"/>
      <c r="OTI423" s="1348"/>
      <c r="OTJ423" s="1348"/>
      <c r="OTK423" s="1348"/>
      <c r="OTL423" s="1348"/>
      <c r="OTM423" s="1348"/>
      <c r="OTN423" s="1348"/>
      <c r="OTO423" s="1348"/>
      <c r="OTP423" s="1348"/>
      <c r="OTQ423" s="1348"/>
      <c r="OTR423" s="1348"/>
      <c r="OTS423" s="1348"/>
      <c r="OTT423" s="1348"/>
      <c r="OTU423" s="1348"/>
      <c r="OTV423" s="1348"/>
      <c r="OTW423" s="1348"/>
      <c r="OTX423" s="1348"/>
      <c r="OTY423" s="1348"/>
      <c r="OTZ423" s="1348"/>
      <c r="OUA423" s="1348"/>
      <c r="OUB423" s="1348"/>
      <c r="OUC423" s="1348"/>
      <c r="OUD423" s="1348"/>
      <c r="OUE423" s="1348"/>
      <c r="OUF423" s="1348"/>
      <c r="OUG423" s="1348"/>
      <c r="OUH423" s="1348"/>
      <c r="OUI423" s="1348"/>
      <c r="OUJ423" s="1348"/>
      <c r="OUK423" s="1348"/>
      <c r="OUL423" s="1348"/>
      <c r="OUM423" s="1348"/>
      <c r="OUN423" s="1348"/>
      <c r="OUO423" s="1348"/>
      <c r="OUP423" s="1348"/>
      <c r="OUQ423" s="1348"/>
      <c r="OUR423" s="1348"/>
      <c r="OUS423" s="1348"/>
      <c r="OUT423" s="1348"/>
      <c r="OUU423" s="1348"/>
      <c r="OUV423" s="1348"/>
      <c r="OUW423" s="1348"/>
      <c r="OUX423" s="1348"/>
      <c r="OUY423" s="1348"/>
      <c r="OUZ423" s="1348"/>
      <c r="OVA423" s="1348"/>
      <c r="OVB423" s="1348"/>
      <c r="OVC423" s="1348"/>
      <c r="OVD423" s="1348"/>
      <c r="OVE423" s="1348"/>
      <c r="OVF423" s="1348"/>
      <c r="OVG423" s="1348"/>
      <c r="OVH423" s="1348"/>
      <c r="OVI423" s="1348"/>
      <c r="OVJ423" s="1348"/>
      <c r="OVK423" s="1348"/>
      <c r="OVL423" s="1348"/>
      <c r="OVM423" s="1348"/>
      <c r="OVN423" s="1348"/>
      <c r="OVO423" s="1348"/>
      <c r="OVP423" s="1348"/>
      <c r="OVQ423" s="1348"/>
      <c r="OVR423" s="1348"/>
      <c r="OVS423" s="1348"/>
      <c r="OVT423" s="1348"/>
      <c r="OVU423" s="1348"/>
      <c r="OVV423" s="1348"/>
      <c r="OVW423" s="1348"/>
      <c r="OVX423" s="1348"/>
      <c r="OVY423" s="1348"/>
      <c r="OVZ423" s="1348"/>
      <c r="OWA423" s="1348"/>
      <c r="OWB423" s="1348"/>
      <c r="OWC423" s="1348"/>
      <c r="OWD423" s="1348"/>
      <c r="OWE423" s="1348"/>
      <c r="OWF423" s="1348"/>
      <c r="OWG423" s="1348"/>
      <c r="OWH423" s="1348"/>
      <c r="OWI423" s="1348"/>
      <c r="OWJ423" s="1348"/>
      <c r="OWK423" s="1348"/>
      <c r="OWL423" s="1348"/>
      <c r="OWM423" s="1348"/>
      <c r="OWN423" s="1348"/>
      <c r="OWO423" s="1348"/>
      <c r="OWP423" s="1348"/>
      <c r="OWQ423" s="1348"/>
      <c r="OWR423" s="1348"/>
      <c r="OWS423" s="1348"/>
      <c r="OWT423" s="1348"/>
      <c r="OWU423" s="1348"/>
      <c r="OWV423" s="1348"/>
      <c r="OWW423" s="1348"/>
      <c r="OWX423" s="1348"/>
      <c r="OWY423" s="1348"/>
      <c r="OWZ423" s="1348"/>
      <c r="OXA423" s="1348"/>
      <c r="OXB423" s="1348"/>
      <c r="OXC423" s="1348"/>
      <c r="OXD423" s="1348"/>
      <c r="OXE423" s="1348"/>
      <c r="OXF423" s="1348"/>
      <c r="OXG423" s="1348"/>
      <c r="OXH423" s="1348"/>
      <c r="OXI423" s="1348"/>
      <c r="OXJ423" s="1348"/>
      <c r="OXK423" s="1348"/>
      <c r="OXL423" s="1348"/>
      <c r="OXM423" s="1348"/>
      <c r="OXN423" s="1348"/>
      <c r="OXO423" s="1348"/>
      <c r="OXP423" s="1348"/>
      <c r="OXQ423" s="1348"/>
      <c r="OXR423" s="1348"/>
      <c r="OXS423" s="1348"/>
      <c r="OXT423" s="1348"/>
      <c r="OXU423" s="1348"/>
      <c r="OXV423" s="1348"/>
      <c r="OXW423" s="1348"/>
      <c r="OXX423" s="1348"/>
      <c r="OXY423" s="1348"/>
      <c r="OXZ423" s="1348"/>
      <c r="OYA423" s="1348"/>
      <c r="OYB423" s="1348"/>
      <c r="OYC423" s="1348"/>
      <c r="OYD423" s="1348"/>
      <c r="OYE423" s="1348"/>
      <c r="OYF423" s="1348"/>
      <c r="OYG423" s="1348"/>
      <c r="OYH423" s="1348"/>
      <c r="OYI423" s="1348"/>
      <c r="OYJ423" s="1348"/>
      <c r="OYK423" s="1348"/>
      <c r="OYL423" s="1348"/>
      <c r="OYM423" s="1348"/>
      <c r="OYN423" s="1348"/>
      <c r="OYO423" s="1348"/>
      <c r="OYP423" s="1348"/>
      <c r="OYQ423" s="1348"/>
      <c r="OYR423" s="1348"/>
      <c r="OYS423" s="1348"/>
      <c r="OYT423" s="1348"/>
      <c r="OYU423" s="1348"/>
      <c r="OYV423" s="1348"/>
      <c r="OYW423" s="1348"/>
      <c r="OYX423" s="1348"/>
      <c r="OYY423" s="1348"/>
      <c r="OYZ423" s="1348"/>
      <c r="OZA423" s="1348"/>
      <c r="OZB423" s="1348"/>
      <c r="OZC423" s="1348"/>
      <c r="OZD423" s="1348"/>
      <c r="OZE423" s="1348"/>
      <c r="OZF423" s="1348"/>
      <c r="OZG423" s="1348"/>
      <c r="OZH423" s="1348"/>
      <c r="OZI423" s="1348"/>
      <c r="OZJ423" s="1348"/>
      <c r="OZK423" s="1348"/>
      <c r="OZL423" s="1348"/>
      <c r="OZM423" s="1348"/>
      <c r="OZN423" s="1348"/>
      <c r="OZO423" s="1348"/>
      <c r="OZP423" s="1348"/>
      <c r="OZQ423" s="1348"/>
      <c r="OZR423" s="1348"/>
      <c r="OZS423" s="1348"/>
      <c r="OZT423" s="1348"/>
      <c r="OZU423" s="1348"/>
      <c r="OZV423" s="1348"/>
      <c r="OZW423" s="1348"/>
      <c r="OZX423" s="1348"/>
      <c r="OZY423" s="1348"/>
      <c r="OZZ423" s="1348"/>
      <c r="PAA423" s="1348"/>
      <c r="PAB423" s="1348"/>
      <c r="PAC423" s="1348"/>
      <c r="PAD423" s="1348"/>
      <c r="PAE423" s="1348"/>
      <c r="PAF423" s="1348"/>
      <c r="PAG423" s="1348"/>
      <c r="PAH423" s="1348"/>
      <c r="PAI423" s="1348"/>
      <c r="PAJ423" s="1348"/>
      <c r="PAK423" s="1348"/>
      <c r="PAL423" s="1348"/>
      <c r="PAM423" s="1348"/>
      <c r="PAN423" s="1348"/>
      <c r="PAO423" s="1348"/>
      <c r="PAP423" s="1348"/>
      <c r="PAQ423" s="1348"/>
      <c r="PAR423" s="1348"/>
      <c r="PAS423" s="1348"/>
      <c r="PAT423" s="1348"/>
      <c r="PAU423" s="1348"/>
      <c r="PAV423" s="1348"/>
      <c r="PAW423" s="1348"/>
      <c r="PAX423" s="1348"/>
      <c r="PAY423" s="1348"/>
      <c r="PAZ423" s="1348"/>
      <c r="PBA423" s="1348"/>
      <c r="PBB423" s="1348"/>
      <c r="PBC423" s="1348"/>
      <c r="PBD423" s="1348"/>
      <c r="PBE423" s="1348"/>
      <c r="PBF423" s="1348"/>
      <c r="PBG423" s="1348"/>
      <c r="PBH423" s="1348"/>
      <c r="PBI423" s="1348"/>
      <c r="PBJ423" s="1348"/>
      <c r="PBK423" s="1348"/>
      <c r="PBL423" s="1348"/>
      <c r="PBM423" s="1348"/>
      <c r="PBN423" s="1348"/>
      <c r="PBO423" s="1348"/>
      <c r="PBP423" s="1348"/>
      <c r="PBQ423" s="1348"/>
      <c r="PBR423" s="1348"/>
      <c r="PBS423" s="1348"/>
      <c r="PBT423" s="1348"/>
      <c r="PBU423" s="1348"/>
      <c r="PBV423" s="1348"/>
      <c r="PBW423" s="1348"/>
      <c r="PBX423" s="1348"/>
      <c r="PBY423" s="1348"/>
      <c r="PBZ423" s="1348"/>
      <c r="PCA423" s="1348"/>
      <c r="PCB423" s="1348"/>
      <c r="PCC423" s="1348"/>
      <c r="PCD423" s="1348"/>
      <c r="PCE423" s="1348"/>
      <c r="PCF423" s="1348"/>
      <c r="PCG423" s="1348"/>
      <c r="PCH423" s="1348"/>
      <c r="PCI423" s="1348"/>
      <c r="PCJ423" s="1348"/>
      <c r="PCK423" s="1348"/>
      <c r="PCL423" s="1348"/>
      <c r="PCM423" s="1348"/>
      <c r="PCN423" s="1348"/>
      <c r="PCO423" s="1348"/>
      <c r="PCP423" s="1348"/>
      <c r="PCQ423" s="1348"/>
      <c r="PCR423" s="1348"/>
      <c r="PCS423" s="1348"/>
      <c r="PCT423" s="1348"/>
      <c r="PCU423" s="1348"/>
      <c r="PCV423" s="1348"/>
      <c r="PCW423" s="1348"/>
      <c r="PCX423" s="1348"/>
      <c r="PCY423" s="1348"/>
      <c r="PCZ423" s="1348"/>
      <c r="PDA423" s="1348"/>
      <c r="PDB423" s="1348"/>
      <c r="PDC423" s="1348"/>
      <c r="PDD423" s="1348"/>
      <c r="PDE423" s="1348"/>
      <c r="PDF423" s="1348"/>
      <c r="PDG423" s="1348"/>
      <c r="PDH423" s="1348"/>
      <c r="PDI423" s="1348"/>
      <c r="PDJ423" s="1348"/>
      <c r="PDK423" s="1348"/>
      <c r="PDL423" s="1348"/>
      <c r="PDM423" s="1348"/>
      <c r="PDN423" s="1348"/>
      <c r="PDO423" s="1348"/>
      <c r="PDP423" s="1348"/>
      <c r="PDQ423" s="1348"/>
      <c r="PDR423" s="1348"/>
      <c r="PDS423" s="1348"/>
      <c r="PDT423" s="1348"/>
      <c r="PDU423" s="1348"/>
      <c r="PDV423" s="1348"/>
      <c r="PDW423" s="1348"/>
      <c r="PDX423" s="1348"/>
      <c r="PDY423" s="1348"/>
      <c r="PDZ423" s="1348"/>
      <c r="PEA423" s="1348"/>
      <c r="PEB423" s="1348"/>
      <c r="PEC423" s="1348"/>
      <c r="PED423" s="1348"/>
      <c r="PEE423" s="1348"/>
      <c r="PEF423" s="1348"/>
      <c r="PEG423" s="1348"/>
      <c r="PEH423" s="1348"/>
      <c r="PEI423" s="1348"/>
      <c r="PEJ423" s="1348"/>
      <c r="PEK423" s="1348"/>
      <c r="PEL423" s="1348"/>
      <c r="PEM423" s="1348"/>
      <c r="PEN423" s="1348"/>
      <c r="PEO423" s="1348"/>
      <c r="PEP423" s="1348"/>
      <c r="PEQ423" s="1348"/>
      <c r="PER423" s="1348"/>
      <c r="PES423" s="1348"/>
      <c r="PET423" s="1348"/>
      <c r="PEU423" s="1348"/>
      <c r="PEV423" s="1348"/>
      <c r="PEW423" s="1348"/>
      <c r="PEX423" s="1348"/>
      <c r="PEY423" s="1348"/>
      <c r="PEZ423" s="1348"/>
      <c r="PFA423" s="1348"/>
      <c r="PFB423" s="1348"/>
      <c r="PFC423" s="1348"/>
      <c r="PFD423" s="1348"/>
      <c r="PFE423" s="1348"/>
      <c r="PFF423" s="1348"/>
      <c r="PFG423" s="1348"/>
      <c r="PFH423" s="1348"/>
      <c r="PFI423" s="1348"/>
      <c r="PFJ423" s="1348"/>
      <c r="PFK423" s="1348"/>
      <c r="PFL423" s="1348"/>
      <c r="PFM423" s="1348"/>
      <c r="PFN423" s="1348"/>
      <c r="PFO423" s="1348"/>
      <c r="PFP423" s="1348"/>
      <c r="PFQ423" s="1348"/>
      <c r="PFR423" s="1348"/>
      <c r="PFS423" s="1348"/>
      <c r="PFT423" s="1348"/>
      <c r="PFU423" s="1348"/>
      <c r="PFV423" s="1348"/>
      <c r="PFW423" s="1348"/>
      <c r="PFX423" s="1348"/>
      <c r="PFY423" s="1348"/>
      <c r="PFZ423" s="1348"/>
      <c r="PGA423" s="1348"/>
      <c r="PGB423" s="1348"/>
      <c r="PGC423" s="1348"/>
      <c r="PGD423" s="1348"/>
      <c r="PGE423" s="1348"/>
      <c r="PGF423" s="1348"/>
      <c r="PGG423" s="1348"/>
      <c r="PGH423" s="1348"/>
      <c r="PGI423" s="1348"/>
      <c r="PGJ423" s="1348"/>
      <c r="PGK423" s="1348"/>
      <c r="PGL423" s="1348"/>
      <c r="PGM423" s="1348"/>
      <c r="PGN423" s="1348"/>
      <c r="PGO423" s="1348"/>
      <c r="PGP423" s="1348"/>
      <c r="PGQ423" s="1348"/>
      <c r="PGR423" s="1348"/>
      <c r="PGS423" s="1348"/>
      <c r="PGT423" s="1348"/>
      <c r="PGU423" s="1348"/>
      <c r="PGV423" s="1348"/>
      <c r="PGW423" s="1348"/>
      <c r="PGX423" s="1348"/>
      <c r="PGY423" s="1348"/>
      <c r="PGZ423" s="1348"/>
      <c r="PHA423" s="1348"/>
      <c r="PHB423" s="1348"/>
      <c r="PHC423" s="1348"/>
      <c r="PHD423" s="1348"/>
      <c r="PHE423" s="1348"/>
      <c r="PHF423" s="1348"/>
      <c r="PHG423" s="1348"/>
      <c r="PHH423" s="1348"/>
      <c r="PHI423" s="1348"/>
      <c r="PHJ423" s="1348"/>
      <c r="PHK423" s="1348"/>
      <c r="PHL423" s="1348"/>
      <c r="PHM423" s="1348"/>
      <c r="PHN423" s="1348"/>
      <c r="PHO423" s="1348"/>
      <c r="PHP423" s="1348"/>
      <c r="PHQ423" s="1348"/>
      <c r="PHR423" s="1348"/>
      <c r="PHS423" s="1348"/>
      <c r="PHT423" s="1348"/>
      <c r="PHU423" s="1348"/>
      <c r="PHV423" s="1348"/>
      <c r="PHW423" s="1348"/>
      <c r="PHX423" s="1348"/>
      <c r="PHY423" s="1348"/>
      <c r="PHZ423" s="1348"/>
      <c r="PIA423" s="1348"/>
      <c r="PIB423" s="1348"/>
      <c r="PIC423" s="1348"/>
      <c r="PID423" s="1348"/>
      <c r="PIE423" s="1348"/>
      <c r="PIF423" s="1348"/>
      <c r="PIG423" s="1348"/>
      <c r="PIH423" s="1348"/>
      <c r="PII423" s="1348"/>
      <c r="PIJ423" s="1348"/>
      <c r="PIK423" s="1348"/>
      <c r="PIL423" s="1348"/>
      <c r="PIM423" s="1348"/>
      <c r="PIN423" s="1348"/>
      <c r="PIO423" s="1348"/>
      <c r="PIP423" s="1348"/>
      <c r="PIQ423" s="1348"/>
      <c r="PIR423" s="1348"/>
      <c r="PIS423" s="1348"/>
      <c r="PIT423" s="1348"/>
      <c r="PIU423" s="1348"/>
      <c r="PIV423" s="1348"/>
      <c r="PIW423" s="1348"/>
      <c r="PIX423" s="1348"/>
      <c r="PIY423" s="1348"/>
      <c r="PIZ423" s="1348"/>
      <c r="PJA423" s="1348"/>
      <c r="PJB423" s="1348"/>
      <c r="PJC423" s="1348"/>
      <c r="PJD423" s="1348"/>
      <c r="PJE423" s="1348"/>
      <c r="PJF423" s="1348"/>
      <c r="PJG423" s="1348"/>
      <c r="PJH423" s="1348"/>
      <c r="PJI423" s="1348"/>
      <c r="PJJ423" s="1348"/>
      <c r="PJK423" s="1348"/>
      <c r="PJL423" s="1348"/>
      <c r="PJM423" s="1348"/>
      <c r="PJN423" s="1348"/>
      <c r="PJO423" s="1348"/>
      <c r="PJP423" s="1348"/>
      <c r="PJQ423" s="1348"/>
      <c r="PJR423" s="1348"/>
      <c r="PJS423" s="1348"/>
      <c r="PJT423" s="1348"/>
      <c r="PJU423" s="1348"/>
      <c r="PJV423" s="1348"/>
      <c r="PJW423" s="1348"/>
      <c r="PJX423" s="1348"/>
      <c r="PJY423" s="1348"/>
      <c r="PJZ423" s="1348"/>
      <c r="PKA423" s="1348"/>
      <c r="PKB423" s="1348"/>
      <c r="PKC423" s="1348"/>
      <c r="PKD423" s="1348"/>
      <c r="PKE423" s="1348"/>
      <c r="PKF423" s="1348"/>
      <c r="PKG423" s="1348"/>
      <c r="PKH423" s="1348"/>
      <c r="PKI423" s="1348"/>
      <c r="PKJ423" s="1348"/>
      <c r="PKK423" s="1348"/>
      <c r="PKL423" s="1348"/>
      <c r="PKM423" s="1348"/>
      <c r="PKN423" s="1348"/>
      <c r="PKO423" s="1348"/>
      <c r="PKP423" s="1348"/>
      <c r="PKQ423" s="1348"/>
      <c r="PKR423" s="1348"/>
      <c r="PKS423" s="1348"/>
      <c r="PKT423" s="1348"/>
      <c r="PKU423" s="1348"/>
      <c r="PKV423" s="1348"/>
      <c r="PKW423" s="1348"/>
      <c r="PKX423" s="1348"/>
      <c r="PKY423" s="1348"/>
      <c r="PKZ423" s="1348"/>
      <c r="PLA423" s="1348"/>
      <c r="PLB423" s="1348"/>
      <c r="PLC423" s="1348"/>
      <c r="PLD423" s="1348"/>
      <c r="PLE423" s="1348"/>
      <c r="PLF423" s="1348"/>
      <c r="PLG423" s="1348"/>
      <c r="PLH423" s="1348"/>
      <c r="PLI423" s="1348"/>
      <c r="PLJ423" s="1348"/>
      <c r="PLK423" s="1348"/>
      <c r="PLL423" s="1348"/>
      <c r="PLM423" s="1348"/>
      <c r="PLN423" s="1348"/>
      <c r="PLO423" s="1348"/>
      <c r="PLP423" s="1348"/>
      <c r="PLQ423" s="1348"/>
      <c r="PLR423" s="1348"/>
      <c r="PLS423" s="1348"/>
      <c r="PLT423" s="1348"/>
      <c r="PLU423" s="1348"/>
      <c r="PLV423" s="1348"/>
      <c r="PLW423" s="1348"/>
      <c r="PLX423" s="1348"/>
      <c r="PLY423" s="1348"/>
      <c r="PLZ423" s="1348"/>
      <c r="PMA423" s="1348"/>
      <c r="PMB423" s="1348"/>
      <c r="PMC423" s="1348"/>
      <c r="PMD423" s="1348"/>
      <c r="PME423" s="1348"/>
      <c r="PMF423" s="1348"/>
      <c r="PMG423" s="1348"/>
      <c r="PMH423" s="1348"/>
      <c r="PMI423" s="1348"/>
      <c r="PMJ423" s="1348"/>
      <c r="PMK423" s="1348"/>
      <c r="PML423" s="1348"/>
      <c r="PMM423" s="1348"/>
      <c r="PMN423" s="1348"/>
      <c r="PMO423" s="1348"/>
      <c r="PMP423" s="1348"/>
      <c r="PMQ423" s="1348"/>
      <c r="PMR423" s="1348"/>
      <c r="PMS423" s="1348"/>
      <c r="PMT423" s="1348"/>
      <c r="PMU423" s="1348"/>
      <c r="PMV423" s="1348"/>
      <c r="PMW423" s="1348"/>
      <c r="PMX423" s="1348"/>
      <c r="PMY423" s="1348"/>
      <c r="PMZ423" s="1348"/>
      <c r="PNA423" s="1348"/>
      <c r="PNB423" s="1348"/>
      <c r="PNC423" s="1348"/>
      <c r="PND423" s="1348"/>
      <c r="PNE423" s="1348"/>
      <c r="PNF423" s="1348"/>
      <c r="PNG423" s="1348"/>
      <c r="PNH423" s="1348"/>
      <c r="PNI423" s="1348"/>
      <c r="PNJ423" s="1348"/>
      <c r="PNK423" s="1348"/>
      <c r="PNL423" s="1348"/>
      <c r="PNM423" s="1348"/>
      <c r="PNN423" s="1348"/>
      <c r="PNO423" s="1348"/>
      <c r="PNP423" s="1348"/>
      <c r="PNQ423" s="1348"/>
      <c r="PNR423" s="1348"/>
      <c r="PNS423" s="1348"/>
      <c r="PNT423" s="1348"/>
      <c r="PNU423" s="1348"/>
      <c r="PNV423" s="1348"/>
      <c r="PNW423" s="1348"/>
      <c r="PNX423" s="1348"/>
      <c r="PNY423" s="1348"/>
      <c r="PNZ423" s="1348"/>
      <c r="POA423" s="1348"/>
      <c r="POB423" s="1348"/>
      <c r="POC423" s="1348"/>
      <c r="POD423" s="1348"/>
      <c r="POE423" s="1348"/>
      <c r="POF423" s="1348"/>
      <c r="POG423" s="1348"/>
      <c r="POH423" s="1348"/>
      <c r="POI423" s="1348"/>
      <c r="POJ423" s="1348"/>
      <c r="POK423" s="1348"/>
      <c r="POL423" s="1348"/>
      <c r="POM423" s="1348"/>
      <c r="PON423" s="1348"/>
      <c r="POO423" s="1348"/>
      <c r="POP423" s="1348"/>
      <c r="POQ423" s="1348"/>
      <c r="POR423" s="1348"/>
      <c r="POS423" s="1348"/>
      <c r="POT423" s="1348"/>
      <c r="POU423" s="1348"/>
      <c r="POV423" s="1348"/>
      <c r="POW423" s="1348"/>
      <c r="POX423" s="1348"/>
      <c r="POY423" s="1348"/>
      <c r="POZ423" s="1348"/>
      <c r="PPA423" s="1348"/>
      <c r="PPB423" s="1348"/>
      <c r="PPC423" s="1348"/>
      <c r="PPD423" s="1348"/>
      <c r="PPE423" s="1348"/>
      <c r="PPF423" s="1348"/>
      <c r="PPG423" s="1348"/>
      <c r="PPH423" s="1348"/>
      <c r="PPI423" s="1348"/>
      <c r="PPJ423" s="1348"/>
      <c r="PPK423" s="1348"/>
      <c r="PPL423" s="1348"/>
      <c r="PPM423" s="1348"/>
      <c r="PPN423" s="1348"/>
      <c r="PPO423" s="1348"/>
      <c r="PPP423" s="1348"/>
      <c r="PPQ423" s="1348"/>
      <c r="PPR423" s="1348"/>
      <c r="PPS423" s="1348"/>
      <c r="PPT423" s="1348"/>
      <c r="PPU423" s="1348"/>
      <c r="PPV423" s="1348"/>
      <c r="PPW423" s="1348"/>
      <c r="PPX423" s="1348"/>
      <c r="PPY423" s="1348"/>
      <c r="PPZ423" s="1348"/>
      <c r="PQA423" s="1348"/>
      <c r="PQB423" s="1348"/>
      <c r="PQC423" s="1348"/>
      <c r="PQD423" s="1348"/>
      <c r="PQE423" s="1348"/>
      <c r="PQF423" s="1348"/>
      <c r="PQG423" s="1348"/>
      <c r="PQH423" s="1348"/>
      <c r="PQI423" s="1348"/>
      <c r="PQJ423" s="1348"/>
      <c r="PQK423" s="1348"/>
      <c r="PQL423" s="1348"/>
      <c r="PQM423" s="1348"/>
      <c r="PQN423" s="1348"/>
      <c r="PQO423" s="1348"/>
      <c r="PQP423" s="1348"/>
      <c r="PQQ423" s="1348"/>
      <c r="PQR423" s="1348"/>
      <c r="PQS423" s="1348"/>
      <c r="PQT423" s="1348"/>
      <c r="PQU423" s="1348"/>
      <c r="PQV423" s="1348"/>
      <c r="PQW423" s="1348"/>
      <c r="PQX423" s="1348"/>
      <c r="PQY423" s="1348"/>
      <c r="PQZ423" s="1348"/>
      <c r="PRA423" s="1348"/>
      <c r="PRB423" s="1348"/>
      <c r="PRC423" s="1348"/>
      <c r="PRD423" s="1348"/>
      <c r="PRE423" s="1348"/>
      <c r="PRF423" s="1348"/>
      <c r="PRG423" s="1348"/>
      <c r="PRH423" s="1348"/>
      <c r="PRI423" s="1348"/>
      <c r="PRJ423" s="1348"/>
      <c r="PRK423" s="1348"/>
      <c r="PRL423" s="1348"/>
      <c r="PRM423" s="1348"/>
      <c r="PRN423" s="1348"/>
      <c r="PRO423" s="1348"/>
      <c r="PRP423" s="1348"/>
      <c r="PRQ423" s="1348"/>
      <c r="PRR423" s="1348"/>
      <c r="PRS423" s="1348"/>
      <c r="PRT423" s="1348"/>
      <c r="PRU423" s="1348"/>
      <c r="PRV423" s="1348"/>
      <c r="PRW423" s="1348"/>
      <c r="PRX423" s="1348"/>
      <c r="PRY423" s="1348"/>
      <c r="PRZ423" s="1348"/>
      <c r="PSA423" s="1348"/>
      <c r="PSB423" s="1348"/>
      <c r="PSC423" s="1348"/>
      <c r="PSD423" s="1348"/>
      <c r="PSE423" s="1348"/>
      <c r="PSF423" s="1348"/>
      <c r="PSG423" s="1348"/>
      <c r="PSH423" s="1348"/>
      <c r="PSI423" s="1348"/>
      <c r="PSJ423" s="1348"/>
      <c r="PSK423" s="1348"/>
      <c r="PSL423" s="1348"/>
      <c r="PSM423" s="1348"/>
      <c r="PSN423" s="1348"/>
      <c r="PSO423" s="1348"/>
      <c r="PSP423" s="1348"/>
      <c r="PSQ423" s="1348"/>
      <c r="PSR423" s="1348"/>
      <c r="PSS423" s="1348"/>
      <c r="PST423" s="1348"/>
      <c r="PSU423" s="1348"/>
      <c r="PSV423" s="1348"/>
      <c r="PSW423" s="1348"/>
      <c r="PSX423" s="1348"/>
      <c r="PSY423" s="1348"/>
      <c r="PSZ423" s="1348"/>
      <c r="PTA423" s="1348"/>
      <c r="PTB423" s="1348"/>
      <c r="PTC423" s="1348"/>
      <c r="PTD423" s="1348"/>
      <c r="PTE423" s="1348"/>
      <c r="PTF423" s="1348"/>
      <c r="PTG423" s="1348"/>
      <c r="PTH423" s="1348"/>
      <c r="PTI423" s="1348"/>
      <c r="PTJ423" s="1348"/>
      <c r="PTK423" s="1348"/>
      <c r="PTL423" s="1348"/>
      <c r="PTM423" s="1348"/>
      <c r="PTN423" s="1348"/>
      <c r="PTO423" s="1348"/>
      <c r="PTP423" s="1348"/>
      <c r="PTQ423" s="1348"/>
      <c r="PTR423" s="1348"/>
      <c r="PTS423" s="1348"/>
      <c r="PTT423" s="1348"/>
      <c r="PTU423" s="1348"/>
      <c r="PTV423" s="1348"/>
      <c r="PTW423" s="1348"/>
      <c r="PTX423" s="1348"/>
      <c r="PTY423" s="1348"/>
      <c r="PTZ423" s="1348"/>
      <c r="PUA423" s="1348"/>
      <c r="PUB423" s="1348"/>
      <c r="PUC423" s="1348"/>
      <c r="PUD423" s="1348"/>
      <c r="PUE423" s="1348"/>
      <c r="PUF423" s="1348"/>
      <c r="PUG423" s="1348"/>
      <c r="PUH423" s="1348"/>
      <c r="PUI423" s="1348"/>
      <c r="PUJ423" s="1348"/>
      <c r="PUK423" s="1348"/>
      <c r="PUL423" s="1348"/>
      <c r="PUM423" s="1348"/>
      <c r="PUN423" s="1348"/>
      <c r="PUO423" s="1348"/>
      <c r="PUP423" s="1348"/>
      <c r="PUQ423" s="1348"/>
      <c r="PUR423" s="1348"/>
      <c r="PUS423" s="1348"/>
      <c r="PUT423" s="1348"/>
      <c r="PUU423" s="1348"/>
      <c r="PUV423" s="1348"/>
      <c r="PUW423" s="1348"/>
      <c r="PUX423" s="1348"/>
      <c r="PUY423" s="1348"/>
      <c r="PUZ423" s="1348"/>
      <c r="PVA423" s="1348"/>
      <c r="PVB423" s="1348"/>
      <c r="PVC423" s="1348"/>
      <c r="PVD423" s="1348"/>
      <c r="PVE423" s="1348"/>
      <c r="PVF423" s="1348"/>
      <c r="PVG423" s="1348"/>
      <c r="PVH423" s="1348"/>
      <c r="PVI423" s="1348"/>
      <c r="PVJ423" s="1348"/>
      <c r="PVK423" s="1348"/>
      <c r="PVL423" s="1348"/>
      <c r="PVM423" s="1348"/>
      <c r="PVN423" s="1348"/>
      <c r="PVO423" s="1348"/>
      <c r="PVP423" s="1348"/>
      <c r="PVQ423" s="1348"/>
      <c r="PVR423" s="1348"/>
      <c r="PVS423" s="1348"/>
      <c r="PVT423" s="1348"/>
      <c r="PVU423" s="1348"/>
      <c r="PVV423" s="1348"/>
      <c r="PVW423" s="1348"/>
      <c r="PVX423" s="1348"/>
      <c r="PVY423" s="1348"/>
      <c r="PVZ423" s="1348"/>
      <c r="PWA423" s="1348"/>
      <c r="PWB423" s="1348"/>
      <c r="PWC423" s="1348"/>
      <c r="PWD423" s="1348"/>
      <c r="PWE423" s="1348"/>
      <c r="PWF423" s="1348"/>
      <c r="PWG423" s="1348"/>
      <c r="PWH423" s="1348"/>
      <c r="PWI423" s="1348"/>
      <c r="PWJ423" s="1348"/>
      <c r="PWK423" s="1348"/>
      <c r="PWL423" s="1348"/>
      <c r="PWM423" s="1348"/>
      <c r="PWN423" s="1348"/>
      <c r="PWO423" s="1348"/>
      <c r="PWP423" s="1348"/>
      <c r="PWQ423" s="1348"/>
      <c r="PWR423" s="1348"/>
      <c r="PWS423" s="1348"/>
      <c r="PWT423" s="1348"/>
      <c r="PWU423" s="1348"/>
      <c r="PWV423" s="1348"/>
      <c r="PWW423" s="1348"/>
      <c r="PWX423" s="1348"/>
      <c r="PWY423" s="1348"/>
      <c r="PWZ423" s="1348"/>
      <c r="PXA423" s="1348"/>
      <c r="PXB423" s="1348"/>
      <c r="PXC423" s="1348"/>
      <c r="PXD423" s="1348"/>
      <c r="PXE423" s="1348"/>
      <c r="PXF423" s="1348"/>
      <c r="PXG423" s="1348"/>
      <c r="PXH423" s="1348"/>
      <c r="PXI423" s="1348"/>
      <c r="PXJ423" s="1348"/>
      <c r="PXK423" s="1348"/>
      <c r="PXL423" s="1348"/>
      <c r="PXM423" s="1348"/>
      <c r="PXN423" s="1348"/>
      <c r="PXO423" s="1348"/>
      <c r="PXP423" s="1348"/>
      <c r="PXQ423" s="1348"/>
      <c r="PXR423" s="1348"/>
      <c r="PXS423" s="1348"/>
      <c r="PXT423" s="1348"/>
      <c r="PXU423" s="1348"/>
      <c r="PXV423" s="1348"/>
      <c r="PXW423" s="1348"/>
      <c r="PXX423" s="1348"/>
      <c r="PXY423" s="1348"/>
      <c r="PXZ423" s="1348"/>
      <c r="PYA423" s="1348"/>
      <c r="PYB423" s="1348"/>
      <c r="PYC423" s="1348"/>
      <c r="PYD423" s="1348"/>
      <c r="PYE423" s="1348"/>
      <c r="PYF423" s="1348"/>
      <c r="PYG423" s="1348"/>
      <c r="PYH423" s="1348"/>
      <c r="PYI423" s="1348"/>
      <c r="PYJ423" s="1348"/>
      <c r="PYK423" s="1348"/>
      <c r="PYL423" s="1348"/>
      <c r="PYM423" s="1348"/>
      <c r="PYN423" s="1348"/>
      <c r="PYO423" s="1348"/>
      <c r="PYP423" s="1348"/>
      <c r="PYQ423" s="1348"/>
      <c r="PYR423" s="1348"/>
      <c r="PYS423" s="1348"/>
      <c r="PYT423" s="1348"/>
      <c r="PYU423" s="1348"/>
      <c r="PYV423" s="1348"/>
      <c r="PYW423" s="1348"/>
      <c r="PYX423" s="1348"/>
      <c r="PYY423" s="1348"/>
      <c r="PYZ423" s="1348"/>
      <c r="PZA423" s="1348"/>
      <c r="PZB423" s="1348"/>
      <c r="PZC423" s="1348"/>
      <c r="PZD423" s="1348"/>
      <c r="PZE423" s="1348"/>
      <c r="PZF423" s="1348"/>
      <c r="PZG423" s="1348"/>
      <c r="PZH423" s="1348"/>
      <c r="PZI423" s="1348"/>
      <c r="PZJ423" s="1348"/>
      <c r="PZK423" s="1348"/>
      <c r="PZL423" s="1348"/>
      <c r="PZM423" s="1348"/>
      <c r="PZN423" s="1348"/>
      <c r="PZO423" s="1348"/>
      <c r="PZP423" s="1348"/>
      <c r="PZQ423" s="1348"/>
      <c r="PZR423" s="1348"/>
      <c r="PZS423" s="1348"/>
      <c r="PZT423" s="1348"/>
      <c r="PZU423" s="1348"/>
      <c r="PZV423" s="1348"/>
      <c r="PZW423" s="1348"/>
      <c r="PZX423" s="1348"/>
      <c r="PZY423" s="1348"/>
      <c r="PZZ423" s="1348"/>
      <c r="QAA423" s="1348"/>
      <c r="QAB423" s="1348"/>
      <c r="QAC423" s="1348"/>
      <c r="QAD423" s="1348"/>
      <c r="QAE423" s="1348"/>
      <c r="QAF423" s="1348"/>
      <c r="QAG423" s="1348"/>
      <c r="QAH423" s="1348"/>
      <c r="QAI423" s="1348"/>
      <c r="QAJ423" s="1348"/>
      <c r="QAK423" s="1348"/>
      <c r="QAL423" s="1348"/>
      <c r="QAM423" s="1348"/>
      <c r="QAN423" s="1348"/>
      <c r="QAO423" s="1348"/>
      <c r="QAP423" s="1348"/>
      <c r="QAQ423" s="1348"/>
      <c r="QAR423" s="1348"/>
      <c r="QAS423" s="1348"/>
      <c r="QAT423" s="1348"/>
      <c r="QAU423" s="1348"/>
      <c r="QAV423" s="1348"/>
      <c r="QAW423" s="1348"/>
      <c r="QAX423" s="1348"/>
      <c r="QAY423" s="1348"/>
      <c r="QAZ423" s="1348"/>
      <c r="QBA423" s="1348"/>
      <c r="QBB423" s="1348"/>
      <c r="QBC423" s="1348"/>
      <c r="QBD423" s="1348"/>
      <c r="QBE423" s="1348"/>
      <c r="QBF423" s="1348"/>
      <c r="QBG423" s="1348"/>
      <c r="QBH423" s="1348"/>
      <c r="QBI423" s="1348"/>
      <c r="QBJ423" s="1348"/>
      <c r="QBK423" s="1348"/>
      <c r="QBL423" s="1348"/>
      <c r="QBM423" s="1348"/>
      <c r="QBN423" s="1348"/>
      <c r="QBO423" s="1348"/>
      <c r="QBP423" s="1348"/>
      <c r="QBQ423" s="1348"/>
      <c r="QBR423" s="1348"/>
      <c r="QBS423" s="1348"/>
      <c r="QBT423" s="1348"/>
      <c r="QBU423" s="1348"/>
      <c r="QBV423" s="1348"/>
      <c r="QBW423" s="1348"/>
      <c r="QBX423" s="1348"/>
      <c r="QBY423" s="1348"/>
      <c r="QBZ423" s="1348"/>
      <c r="QCA423" s="1348"/>
      <c r="QCB423" s="1348"/>
      <c r="QCC423" s="1348"/>
      <c r="QCD423" s="1348"/>
      <c r="QCE423" s="1348"/>
      <c r="QCF423" s="1348"/>
      <c r="QCG423" s="1348"/>
      <c r="QCH423" s="1348"/>
      <c r="QCI423" s="1348"/>
      <c r="QCJ423" s="1348"/>
      <c r="QCK423" s="1348"/>
      <c r="QCL423" s="1348"/>
      <c r="QCM423" s="1348"/>
      <c r="QCN423" s="1348"/>
      <c r="QCO423" s="1348"/>
      <c r="QCP423" s="1348"/>
      <c r="QCQ423" s="1348"/>
      <c r="QCR423" s="1348"/>
      <c r="QCS423" s="1348"/>
      <c r="QCT423" s="1348"/>
      <c r="QCU423" s="1348"/>
      <c r="QCV423" s="1348"/>
      <c r="QCW423" s="1348"/>
      <c r="QCX423" s="1348"/>
      <c r="QCY423" s="1348"/>
      <c r="QCZ423" s="1348"/>
      <c r="QDA423" s="1348"/>
      <c r="QDB423" s="1348"/>
      <c r="QDC423" s="1348"/>
      <c r="QDD423" s="1348"/>
      <c r="QDE423" s="1348"/>
      <c r="QDF423" s="1348"/>
      <c r="QDG423" s="1348"/>
      <c r="QDH423" s="1348"/>
      <c r="QDI423" s="1348"/>
      <c r="QDJ423" s="1348"/>
      <c r="QDK423" s="1348"/>
      <c r="QDL423" s="1348"/>
      <c r="QDM423" s="1348"/>
      <c r="QDN423" s="1348"/>
      <c r="QDO423" s="1348"/>
      <c r="QDP423" s="1348"/>
      <c r="QDQ423" s="1348"/>
      <c r="QDR423" s="1348"/>
      <c r="QDS423" s="1348"/>
      <c r="QDT423" s="1348"/>
      <c r="QDU423" s="1348"/>
      <c r="QDV423" s="1348"/>
      <c r="QDW423" s="1348"/>
      <c r="QDX423" s="1348"/>
      <c r="QDY423" s="1348"/>
      <c r="QDZ423" s="1348"/>
      <c r="QEA423" s="1348"/>
      <c r="QEB423" s="1348"/>
      <c r="QEC423" s="1348"/>
      <c r="QED423" s="1348"/>
      <c r="QEE423" s="1348"/>
      <c r="QEF423" s="1348"/>
      <c r="QEG423" s="1348"/>
      <c r="QEH423" s="1348"/>
      <c r="QEI423" s="1348"/>
      <c r="QEJ423" s="1348"/>
      <c r="QEK423" s="1348"/>
      <c r="QEL423" s="1348"/>
      <c r="QEM423" s="1348"/>
      <c r="QEN423" s="1348"/>
      <c r="QEO423" s="1348"/>
      <c r="QEP423" s="1348"/>
      <c r="QEQ423" s="1348"/>
      <c r="QER423" s="1348"/>
      <c r="QES423" s="1348"/>
      <c r="QET423" s="1348"/>
      <c r="QEU423" s="1348"/>
      <c r="QEV423" s="1348"/>
      <c r="QEW423" s="1348"/>
      <c r="QEX423" s="1348"/>
      <c r="QEY423" s="1348"/>
      <c r="QEZ423" s="1348"/>
      <c r="QFA423" s="1348"/>
      <c r="QFB423" s="1348"/>
      <c r="QFC423" s="1348"/>
      <c r="QFD423" s="1348"/>
      <c r="QFE423" s="1348"/>
      <c r="QFF423" s="1348"/>
      <c r="QFG423" s="1348"/>
      <c r="QFH423" s="1348"/>
      <c r="QFI423" s="1348"/>
      <c r="QFJ423" s="1348"/>
      <c r="QFK423" s="1348"/>
      <c r="QFL423" s="1348"/>
      <c r="QFM423" s="1348"/>
      <c r="QFN423" s="1348"/>
      <c r="QFO423" s="1348"/>
      <c r="QFP423" s="1348"/>
      <c r="QFQ423" s="1348"/>
      <c r="QFR423" s="1348"/>
      <c r="QFS423" s="1348"/>
      <c r="QFT423" s="1348"/>
      <c r="QFU423" s="1348"/>
      <c r="QFV423" s="1348"/>
      <c r="QFW423" s="1348"/>
      <c r="QFX423" s="1348"/>
      <c r="QFY423" s="1348"/>
      <c r="QFZ423" s="1348"/>
      <c r="QGA423" s="1348"/>
      <c r="QGB423" s="1348"/>
      <c r="QGC423" s="1348"/>
      <c r="QGD423" s="1348"/>
      <c r="QGE423" s="1348"/>
      <c r="QGF423" s="1348"/>
      <c r="QGG423" s="1348"/>
      <c r="QGH423" s="1348"/>
      <c r="QGI423" s="1348"/>
      <c r="QGJ423" s="1348"/>
      <c r="QGK423" s="1348"/>
      <c r="QGL423" s="1348"/>
      <c r="QGM423" s="1348"/>
      <c r="QGN423" s="1348"/>
      <c r="QGO423" s="1348"/>
      <c r="QGP423" s="1348"/>
      <c r="QGQ423" s="1348"/>
      <c r="QGR423" s="1348"/>
      <c r="QGS423" s="1348"/>
      <c r="QGT423" s="1348"/>
      <c r="QGU423" s="1348"/>
      <c r="QGV423" s="1348"/>
      <c r="QGW423" s="1348"/>
      <c r="QGX423" s="1348"/>
      <c r="QGY423" s="1348"/>
      <c r="QGZ423" s="1348"/>
      <c r="QHA423" s="1348"/>
      <c r="QHB423" s="1348"/>
      <c r="QHC423" s="1348"/>
      <c r="QHD423" s="1348"/>
      <c r="QHE423" s="1348"/>
      <c r="QHF423" s="1348"/>
      <c r="QHG423" s="1348"/>
      <c r="QHH423" s="1348"/>
      <c r="QHI423" s="1348"/>
      <c r="QHJ423" s="1348"/>
      <c r="QHK423" s="1348"/>
      <c r="QHL423" s="1348"/>
      <c r="QHM423" s="1348"/>
      <c r="QHN423" s="1348"/>
      <c r="QHO423" s="1348"/>
      <c r="QHP423" s="1348"/>
      <c r="QHQ423" s="1348"/>
      <c r="QHR423" s="1348"/>
      <c r="QHS423" s="1348"/>
      <c r="QHT423" s="1348"/>
      <c r="QHU423" s="1348"/>
      <c r="QHV423" s="1348"/>
      <c r="QHW423" s="1348"/>
      <c r="QHX423" s="1348"/>
      <c r="QHY423" s="1348"/>
      <c r="QHZ423" s="1348"/>
      <c r="QIA423" s="1348"/>
      <c r="QIB423" s="1348"/>
      <c r="QIC423" s="1348"/>
      <c r="QID423" s="1348"/>
      <c r="QIE423" s="1348"/>
      <c r="QIF423" s="1348"/>
      <c r="QIG423" s="1348"/>
      <c r="QIH423" s="1348"/>
      <c r="QII423" s="1348"/>
      <c r="QIJ423" s="1348"/>
      <c r="QIK423" s="1348"/>
      <c r="QIL423" s="1348"/>
      <c r="QIM423" s="1348"/>
      <c r="QIN423" s="1348"/>
      <c r="QIO423" s="1348"/>
      <c r="QIP423" s="1348"/>
      <c r="QIQ423" s="1348"/>
      <c r="QIR423" s="1348"/>
      <c r="QIS423" s="1348"/>
      <c r="QIT423" s="1348"/>
      <c r="QIU423" s="1348"/>
      <c r="QIV423" s="1348"/>
      <c r="QIW423" s="1348"/>
      <c r="QIX423" s="1348"/>
      <c r="QIY423" s="1348"/>
      <c r="QIZ423" s="1348"/>
      <c r="QJA423" s="1348"/>
      <c r="QJB423" s="1348"/>
      <c r="QJC423" s="1348"/>
      <c r="QJD423" s="1348"/>
      <c r="QJE423" s="1348"/>
      <c r="QJF423" s="1348"/>
      <c r="QJG423" s="1348"/>
      <c r="QJH423" s="1348"/>
      <c r="QJI423" s="1348"/>
      <c r="QJJ423" s="1348"/>
      <c r="QJK423" s="1348"/>
      <c r="QJL423" s="1348"/>
      <c r="QJM423" s="1348"/>
      <c r="QJN423" s="1348"/>
      <c r="QJO423" s="1348"/>
      <c r="QJP423" s="1348"/>
      <c r="QJQ423" s="1348"/>
      <c r="QJR423" s="1348"/>
      <c r="QJS423" s="1348"/>
      <c r="QJT423" s="1348"/>
      <c r="QJU423" s="1348"/>
      <c r="QJV423" s="1348"/>
      <c r="QJW423" s="1348"/>
      <c r="QJX423" s="1348"/>
      <c r="QJY423" s="1348"/>
      <c r="QJZ423" s="1348"/>
      <c r="QKA423" s="1348"/>
      <c r="QKB423" s="1348"/>
      <c r="QKC423" s="1348"/>
      <c r="QKD423" s="1348"/>
      <c r="QKE423" s="1348"/>
      <c r="QKF423" s="1348"/>
      <c r="QKG423" s="1348"/>
      <c r="QKH423" s="1348"/>
      <c r="QKI423" s="1348"/>
      <c r="QKJ423" s="1348"/>
      <c r="QKK423" s="1348"/>
      <c r="QKL423" s="1348"/>
      <c r="QKM423" s="1348"/>
      <c r="QKN423" s="1348"/>
      <c r="QKO423" s="1348"/>
      <c r="QKP423" s="1348"/>
      <c r="QKQ423" s="1348"/>
      <c r="QKR423" s="1348"/>
      <c r="QKS423" s="1348"/>
      <c r="QKT423" s="1348"/>
      <c r="QKU423" s="1348"/>
      <c r="QKV423" s="1348"/>
      <c r="QKW423" s="1348"/>
      <c r="QKX423" s="1348"/>
      <c r="QKY423" s="1348"/>
      <c r="QKZ423" s="1348"/>
      <c r="QLA423" s="1348"/>
      <c r="QLB423" s="1348"/>
      <c r="QLC423" s="1348"/>
      <c r="QLD423" s="1348"/>
      <c r="QLE423" s="1348"/>
      <c r="QLF423" s="1348"/>
      <c r="QLG423" s="1348"/>
      <c r="QLH423" s="1348"/>
      <c r="QLI423" s="1348"/>
      <c r="QLJ423" s="1348"/>
      <c r="QLK423" s="1348"/>
      <c r="QLL423" s="1348"/>
      <c r="QLM423" s="1348"/>
      <c r="QLN423" s="1348"/>
      <c r="QLO423" s="1348"/>
      <c r="QLP423" s="1348"/>
      <c r="QLQ423" s="1348"/>
      <c r="QLR423" s="1348"/>
      <c r="QLS423" s="1348"/>
      <c r="QLT423" s="1348"/>
      <c r="QLU423" s="1348"/>
      <c r="QLV423" s="1348"/>
      <c r="QLW423" s="1348"/>
      <c r="QLX423" s="1348"/>
      <c r="QLY423" s="1348"/>
      <c r="QLZ423" s="1348"/>
      <c r="QMA423" s="1348"/>
      <c r="QMB423" s="1348"/>
      <c r="QMC423" s="1348"/>
      <c r="QMD423" s="1348"/>
      <c r="QME423" s="1348"/>
      <c r="QMF423" s="1348"/>
      <c r="QMG423" s="1348"/>
      <c r="QMH423" s="1348"/>
      <c r="QMI423" s="1348"/>
      <c r="QMJ423" s="1348"/>
      <c r="QMK423" s="1348"/>
      <c r="QML423" s="1348"/>
      <c r="QMM423" s="1348"/>
      <c r="QMN423" s="1348"/>
      <c r="QMO423" s="1348"/>
      <c r="QMP423" s="1348"/>
      <c r="QMQ423" s="1348"/>
      <c r="QMR423" s="1348"/>
      <c r="QMS423" s="1348"/>
      <c r="QMT423" s="1348"/>
      <c r="QMU423" s="1348"/>
      <c r="QMV423" s="1348"/>
      <c r="QMW423" s="1348"/>
      <c r="QMX423" s="1348"/>
      <c r="QMY423" s="1348"/>
      <c r="QMZ423" s="1348"/>
      <c r="QNA423" s="1348"/>
      <c r="QNB423" s="1348"/>
      <c r="QNC423" s="1348"/>
      <c r="QND423" s="1348"/>
      <c r="QNE423" s="1348"/>
      <c r="QNF423" s="1348"/>
      <c r="QNG423" s="1348"/>
      <c r="QNH423" s="1348"/>
      <c r="QNI423" s="1348"/>
      <c r="QNJ423" s="1348"/>
      <c r="QNK423" s="1348"/>
      <c r="QNL423" s="1348"/>
      <c r="QNM423" s="1348"/>
      <c r="QNN423" s="1348"/>
      <c r="QNO423" s="1348"/>
      <c r="QNP423" s="1348"/>
      <c r="QNQ423" s="1348"/>
      <c r="QNR423" s="1348"/>
      <c r="QNS423" s="1348"/>
      <c r="QNT423" s="1348"/>
      <c r="QNU423" s="1348"/>
      <c r="QNV423" s="1348"/>
      <c r="QNW423" s="1348"/>
      <c r="QNX423" s="1348"/>
      <c r="QNY423" s="1348"/>
      <c r="QNZ423" s="1348"/>
      <c r="QOA423" s="1348"/>
      <c r="QOB423" s="1348"/>
      <c r="QOC423" s="1348"/>
      <c r="QOD423" s="1348"/>
      <c r="QOE423" s="1348"/>
      <c r="QOF423" s="1348"/>
      <c r="QOG423" s="1348"/>
      <c r="QOH423" s="1348"/>
      <c r="QOI423" s="1348"/>
      <c r="QOJ423" s="1348"/>
      <c r="QOK423" s="1348"/>
      <c r="QOL423" s="1348"/>
      <c r="QOM423" s="1348"/>
      <c r="QON423" s="1348"/>
      <c r="QOO423" s="1348"/>
      <c r="QOP423" s="1348"/>
      <c r="QOQ423" s="1348"/>
      <c r="QOR423" s="1348"/>
      <c r="QOS423" s="1348"/>
      <c r="QOT423" s="1348"/>
      <c r="QOU423" s="1348"/>
      <c r="QOV423" s="1348"/>
      <c r="QOW423" s="1348"/>
      <c r="QOX423" s="1348"/>
      <c r="QOY423" s="1348"/>
      <c r="QOZ423" s="1348"/>
      <c r="QPA423" s="1348"/>
      <c r="QPB423" s="1348"/>
      <c r="QPC423" s="1348"/>
      <c r="QPD423" s="1348"/>
      <c r="QPE423" s="1348"/>
      <c r="QPF423" s="1348"/>
      <c r="QPG423" s="1348"/>
      <c r="QPH423" s="1348"/>
      <c r="QPI423" s="1348"/>
      <c r="QPJ423" s="1348"/>
      <c r="QPK423" s="1348"/>
      <c r="QPL423" s="1348"/>
      <c r="QPM423" s="1348"/>
      <c r="QPN423" s="1348"/>
      <c r="QPO423" s="1348"/>
      <c r="QPP423" s="1348"/>
      <c r="QPQ423" s="1348"/>
      <c r="QPR423" s="1348"/>
      <c r="QPS423" s="1348"/>
      <c r="QPT423" s="1348"/>
      <c r="QPU423" s="1348"/>
      <c r="QPV423" s="1348"/>
      <c r="QPW423" s="1348"/>
      <c r="QPX423" s="1348"/>
      <c r="QPY423" s="1348"/>
      <c r="QPZ423" s="1348"/>
      <c r="QQA423" s="1348"/>
      <c r="QQB423" s="1348"/>
      <c r="QQC423" s="1348"/>
      <c r="QQD423" s="1348"/>
      <c r="QQE423" s="1348"/>
      <c r="QQF423" s="1348"/>
      <c r="QQG423" s="1348"/>
      <c r="QQH423" s="1348"/>
      <c r="QQI423" s="1348"/>
      <c r="QQJ423" s="1348"/>
      <c r="QQK423" s="1348"/>
      <c r="QQL423" s="1348"/>
      <c r="QQM423" s="1348"/>
      <c r="QQN423" s="1348"/>
      <c r="QQO423" s="1348"/>
      <c r="QQP423" s="1348"/>
      <c r="QQQ423" s="1348"/>
      <c r="QQR423" s="1348"/>
      <c r="QQS423" s="1348"/>
      <c r="QQT423" s="1348"/>
      <c r="QQU423" s="1348"/>
      <c r="QQV423" s="1348"/>
      <c r="QQW423" s="1348"/>
      <c r="QQX423" s="1348"/>
      <c r="QQY423" s="1348"/>
      <c r="QQZ423" s="1348"/>
      <c r="QRA423" s="1348"/>
      <c r="QRB423" s="1348"/>
      <c r="QRC423" s="1348"/>
      <c r="QRD423" s="1348"/>
      <c r="QRE423" s="1348"/>
      <c r="QRF423" s="1348"/>
      <c r="QRG423" s="1348"/>
      <c r="QRH423" s="1348"/>
      <c r="QRI423" s="1348"/>
      <c r="QRJ423" s="1348"/>
      <c r="QRK423" s="1348"/>
      <c r="QRL423" s="1348"/>
      <c r="QRM423" s="1348"/>
      <c r="QRN423" s="1348"/>
      <c r="QRO423" s="1348"/>
      <c r="QRP423" s="1348"/>
      <c r="QRQ423" s="1348"/>
      <c r="QRR423" s="1348"/>
      <c r="QRS423" s="1348"/>
      <c r="QRT423" s="1348"/>
      <c r="QRU423" s="1348"/>
      <c r="QRV423" s="1348"/>
      <c r="QRW423" s="1348"/>
      <c r="QRX423" s="1348"/>
      <c r="QRY423" s="1348"/>
      <c r="QRZ423" s="1348"/>
      <c r="QSA423" s="1348"/>
      <c r="QSB423" s="1348"/>
      <c r="QSC423" s="1348"/>
      <c r="QSD423" s="1348"/>
      <c r="QSE423" s="1348"/>
      <c r="QSF423" s="1348"/>
      <c r="QSG423" s="1348"/>
      <c r="QSH423" s="1348"/>
      <c r="QSI423" s="1348"/>
      <c r="QSJ423" s="1348"/>
      <c r="QSK423" s="1348"/>
      <c r="QSL423" s="1348"/>
      <c r="QSM423" s="1348"/>
      <c r="QSN423" s="1348"/>
      <c r="QSO423" s="1348"/>
      <c r="QSP423" s="1348"/>
      <c r="QSQ423" s="1348"/>
      <c r="QSR423" s="1348"/>
      <c r="QSS423" s="1348"/>
      <c r="QST423" s="1348"/>
      <c r="QSU423" s="1348"/>
      <c r="QSV423" s="1348"/>
      <c r="QSW423" s="1348"/>
      <c r="QSX423" s="1348"/>
      <c r="QSY423" s="1348"/>
      <c r="QSZ423" s="1348"/>
      <c r="QTA423" s="1348"/>
      <c r="QTB423" s="1348"/>
      <c r="QTC423" s="1348"/>
      <c r="QTD423" s="1348"/>
      <c r="QTE423" s="1348"/>
      <c r="QTF423" s="1348"/>
      <c r="QTG423" s="1348"/>
      <c r="QTH423" s="1348"/>
      <c r="QTI423" s="1348"/>
      <c r="QTJ423" s="1348"/>
      <c r="QTK423" s="1348"/>
      <c r="QTL423" s="1348"/>
      <c r="QTM423" s="1348"/>
      <c r="QTN423" s="1348"/>
      <c r="QTO423" s="1348"/>
      <c r="QTP423" s="1348"/>
      <c r="QTQ423" s="1348"/>
      <c r="QTR423" s="1348"/>
      <c r="QTS423" s="1348"/>
      <c r="QTT423" s="1348"/>
      <c r="QTU423" s="1348"/>
      <c r="QTV423" s="1348"/>
      <c r="QTW423" s="1348"/>
      <c r="QTX423" s="1348"/>
      <c r="QTY423" s="1348"/>
      <c r="QTZ423" s="1348"/>
      <c r="QUA423" s="1348"/>
      <c r="QUB423" s="1348"/>
      <c r="QUC423" s="1348"/>
      <c r="QUD423" s="1348"/>
      <c r="QUE423" s="1348"/>
      <c r="QUF423" s="1348"/>
      <c r="QUG423" s="1348"/>
      <c r="QUH423" s="1348"/>
      <c r="QUI423" s="1348"/>
      <c r="QUJ423" s="1348"/>
      <c r="QUK423" s="1348"/>
      <c r="QUL423" s="1348"/>
      <c r="QUM423" s="1348"/>
      <c r="QUN423" s="1348"/>
      <c r="QUO423" s="1348"/>
      <c r="QUP423" s="1348"/>
      <c r="QUQ423" s="1348"/>
      <c r="QUR423" s="1348"/>
      <c r="QUS423" s="1348"/>
      <c r="QUT423" s="1348"/>
      <c r="QUU423" s="1348"/>
      <c r="QUV423" s="1348"/>
      <c r="QUW423" s="1348"/>
      <c r="QUX423" s="1348"/>
      <c r="QUY423" s="1348"/>
      <c r="QUZ423" s="1348"/>
      <c r="QVA423" s="1348"/>
      <c r="QVB423" s="1348"/>
      <c r="QVC423" s="1348"/>
      <c r="QVD423" s="1348"/>
      <c r="QVE423" s="1348"/>
      <c r="QVF423" s="1348"/>
      <c r="QVG423" s="1348"/>
      <c r="QVH423" s="1348"/>
      <c r="QVI423" s="1348"/>
      <c r="QVJ423" s="1348"/>
      <c r="QVK423" s="1348"/>
      <c r="QVL423" s="1348"/>
      <c r="QVM423" s="1348"/>
      <c r="QVN423" s="1348"/>
      <c r="QVO423" s="1348"/>
      <c r="QVP423" s="1348"/>
      <c r="QVQ423" s="1348"/>
      <c r="QVR423" s="1348"/>
      <c r="QVS423" s="1348"/>
      <c r="QVT423" s="1348"/>
      <c r="QVU423" s="1348"/>
      <c r="QVV423" s="1348"/>
      <c r="QVW423" s="1348"/>
      <c r="QVX423" s="1348"/>
      <c r="QVY423" s="1348"/>
      <c r="QVZ423" s="1348"/>
      <c r="QWA423" s="1348"/>
      <c r="QWB423" s="1348"/>
      <c r="QWC423" s="1348"/>
      <c r="QWD423" s="1348"/>
      <c r="QWE423" s="1348"/>
      <c r="QWF423" s="1348"/>
      <c r="QWG423" s="1348"/>
      <c r="QWH423" s="1348"/>
      <c r="QWI423" s="1348"/>
      <c r="QWJ423" s="1348"/>
      <c r="QWK423" s="1348"/>
      <c r="QWL423" s="1348"/>
      <c r="QWM423" s="1348"/>
      <c r="QWN423" s="1348"/>
      <c r="QWO423" s="1348"/>
      <c r="QWP423" s="1348"/>
      <c r="QWQ423" s="1348"/>
      <c r="QWR423" s="1348"/>
      <c r="QWS423" s="1348"/>
      <c r="QWT423" s="1348"/>
      <c r="QWU423" s="1348"/>
      <c r="QWV423" s="1348"/>
      <c r="QWW423" s="1348"/>
      <c r="QWX423" s="1348"/>
      <c r="QWY423" s="1348"/>
      <c r="QWZ423" s="1348"/>
      <c r="QXA423" s="1348"/>
      <c r="QXB423" s="1348"/>
      <c r="QXC423" s="1348"/>
      <c r="QXD423" s="1348"/>
      <c r="QXE423" s="1348"/>
      <c r="QXF423" s="1348"/>
      <c r="QXG423" s="1348"/>
      <c r="QXH423" s="1348"/>
      <c r="QXI423" s="1348"/>
      <c r="QXJ423" s="1348"/>
      <c r="QXK423" s="1348"/>
      <c r="QXL423" s="1348"/>
      <c r="QXM423" s="1348"/>
      <c r="QXN423" s="1348"/>
      <c r="QXO423" s="1348"/>
      <c r="QXP423" s="1348"/>
      <c r="QXQ423" s="1348"/>
      <c r="QXR423" s="1348"/>
      <c r="QXS423" s="1348"/>
      <c r="QXT423" s="1348"/>
      <c r="QXU423" s="1348"/>
      <c r="QXV423" s="1348"/>
      <c r="QXW423" s="1348"/>
      <c r="QXX423" s="1348"/>
      <c r="QXY423" s="1348"/>
      <c r="QXZ423" s="1348"/>
      <c r="QYA423" s="1348"/>
      <c r="QYB423" s="1348"/>
      <c r="QYC423" s="1348"/>
      <c r="QYD423" s="1348"/>
      <c r="QYE423" s="1348"/>
      <c r="QYF423" s="1348"/>
      <c r="QYG423" s="1348"/>
      <c r="QYH423" s="1348"/>
      <c r="QYI423" s="1348"/>
      <c r="QYJ423" s="1348"/>
      <c r="QYK423" s="1348"/>
      <c r="QYL423" s="1348"/>
      <c r="QYM423" s="1348"/>
      <c r="QYN423" s="1348"/>
      <c r="QYO423" s="1348"/>
      <c r="QYP423" s="1348"/>
      <c r="QYQ423" s="1348"/>
      <c r="QYR423" s="1348"/>
      <c r="QYS423" s="1348"/>
      <c r="QYT423" s="1348"/>
      <c r="QYU423" s="1348"/>
      <c r="QYV423" s="1348"/>
      <c r="QYW423" s="1348"/>
      <c r="QYX423" s="1348"/>
      <c r="QYY423" s="1348"/>
      <c r="QYZ423" s="1348"/>
      <c r="QZA423" s="1348"/>
      <c r="QZB423" s="1348"/>
      <c r="QZC423" s="1348"/>
      <c r="QZD423" s="1348"/>
      <c r="QZE423" s="1348"/>
      <c r="QZF423" s="1348"/>
      <c r="QZG423" s="1348"/>
      <c r="QZH423" s="1348"/>
      <c r="QZI423" s="1348"/>
      <c r="QZJ423" s="1348"/>
      <c r="QZK423" s="1348"/>
      <c r="QZL423" s="1348"/>
      <c r="QZM423" s="1348"/>
      <c r="QZN423" s="1348"/>
      <c r="QZO423" s="1348"/>
      <c r="QZP423" s="1348"/>
      <c r="QZQ423" s="1348"/>
      <c r="QZR423" s="1348"/>
      <c r="QZS423" s="1348"/>
      <c r="QZT423" s="1348"/>
      <c r="QZU423" s="1348"/>
      <c r="QZV423" s="1348"/>
      <c r="QZW423" s="1348"/>
      <c r="QZX423" s="1348"/>
      <c r="QZY423" s="1348"/>
      <c r="QZZ423" s="1348"/>
      <c r="RAA423" s="1348"/>
      <c r="RAB423" s="1348"/>
      <c r="RAC423" s="1348"/>
      <c r="RAD423" s="1348"/>
      <c r="RAE423" s="1348"/>
      <c r="RAF423" s="1348"/>
      <c r="RAG423" s="1348"/>
      <c r="RAH423" s="1348"/>
      <c r="RAI423" s="1348"/>
      <c r="RAJ423" s="1348"/>
      <c r="RAK423" s="1348"/>
      <c r="RAL423" s="1348"/>
      <c r="RAM423" s="1348"/>
      <c r="RAN423" s="1348"/>
      <c r="RAO423" s="1348"/>
      <c r="RAP423" s="1348"/>
      <c r="RAQ423" s="1348"/>
      <c r="RAR423" s="1348"/>
      <c r="RAS423" s="1348"/>
      <c r="RAT423" s="1348"/>
      <c r="RAU423" s="1348"/>
      <c r="RAV423" s="1348"/>
      <c r="RAW423" s="1348"/>
      <c r="RAX423" s="1348"/>
      <c r="RAY423" s="1348"/>
      <c r="RAZ423" s="1348"/>
      <c r="RBA423" s="1348"/>
      <c r="RBB423" s="1348"/>
      <c r="RBC423" s="1348"/>
      <c r="RBD423" s="1348"/>
      <c r="RBE423" s="1348"/>
      <c r="RBF423" s="1348"/>
      <c r="RBG423" s="1348"/>
      <c r="RBH423" s="1348"/>
      <c r="RBI423" s="1348"/>
      <c r="RBJ423" s="1348"/>
      <c r="RBK423" s="1348"/>
      <c r="RBL423" s="1348"/>
      <c r="RBM423" s="1348"/>
      <c r="RBN423" s="1348"/>
      <c r="RBO423" s="1348"/>
      <c r="RBP423" s="1348"/>
      <c r="RBQ423" s="1348"/>
      <c r="RBR423" s="1348"/>
      <c r="RBS423" s="1348"/>
      <c r="RBT423" s="1348"/>
      <c r="RBU423" s="1348"/>
      <c r="RBV423" s="1348"/>
      <c r="RBW423" s="1348"/>
      <c r="RBX423" s="1348"/>
      <c r="RBY423" s="1348"/>
      <c r="RBZ423" s="1348"/>
      <c r="RCA423" s="1348"/>
      <c r="RCB423" s="1348"/>
      <c r="RCC423" s="1348"/>
      <c r="RCD423" s="1348"/>
      <c r="RCE423" s="1348"/>
      <c r="RCF423" s="1348"/>
      <c r="RCG423" s="1348"/>
      <c r="RCH423" s="1348"/>
      <c r="RCI423" s="1348"/>
      <c r="RCJ423" s="1348"/>
      <c r="RCK423" s="1348"/>
      <c r="RCL423" s="1348"/>
      <c r="RCM423" s="1348"/>
      <c r="RCN423" s="1348"/>
      <c r="RCO423" s="1348"/>
      <c r="RCP423" s="1348"/>
      <c r="RCQ423" s="1348"/>
      <c r="RCR423" s="1348"/>
      <c r="RCS423" s="1348"/>
      <c r="RCT423" s="1348"/>
      <c r="RCU423" s="1348"/>
      <c r="RCV423" s="1348"/>
      <c r="RCW423" s="1348"/>
      <c r="RCX423" s="1348"/>
      <c r="RCY423" s="1348"/>
      <c r="RCZ423" s="1348"/>
      <c r="RDA423" s="1348"/>
      <c r="RDB423" s="1348"/>
      <c r="RDC423" s="1348"/>
      <c r="RDD423" s="1348"/>
      <c r="RDE423" s="1348"/>
      <c r="RDF423" s="1348"/>
      <c r="RDG423" s="1348"/>
      <c r="RDH423" s="1348"/>
      <c r="RDI423" s="1348"/>
      <c r="RDJ423" s="1348"/>
      <c r="RDK423" s="1348"/>
      <c r="RDL423" s="1348"/>
      <c r="RDM423" s="1348"/>
      <c r="RDN423" s="1348"/>
      <c r="RDO423" s="1348"/>
      <c r="RDP423" s="1348"/>
      <c r="RDQ423" s="1348"/>
      <c r="RDR423" s="1348"/>
      <c r="RDS423" s="1348"/>
      <c r="RDT423" s="1348"/>
      <c r="RDU423" s="1348"/>
      <c r="RDV423" s="1348"/>
      <c r="RDW423" s="1348"/>
      <c r="RDX423" s="1348"/>
      <c r="RDY423" s="1348"/>
      <c r="RDZ423" s="1348"/>
      <c r="REA423" s="1348"/>
      <c r="REB423" s="1348"/>
      <c r="REC423" s="1348"/>
      <c r="RED423" s="1348"/>
      <c r="REE423" s="1348"/>
      <c r="REF423" s="1348"/>
      <c r="REG423" s="1348"/>
      <c r="REH423" s="1348"/>
      <c r="REI423" s="1348"/>
      <c r="REJ423" s="1348"/>
      <c r="REK423" s="1348"/>
      <c r="REL423" s="1348"/>
      <c r="REM423" s="1348"/>
      <c r="REN423" s="1348"/>
      <c r="REO423" s="1348"/>
      <c r="REP423" s="1348"/>
      <c r="REQ423" s="1348"/>
      <c r="RER423" s="1348"/>
      <c r="RES423" s="1348"/>
      <c r="RET423" s="1348"/>
      <c r="REU423" s="1348"/>
      <c r="REV423" s="1348"/>
      <c r="REW423" s="1348"/>
      <c r="REX423" s="1348"/>
      <c r="REY423" s="1348"/>
      <c r="REZ423" s="1348"/>
      <c r="RFA423" s="1348"/>
      <c r="RFB423" s="1348"/>
      <c r="RFC423" s="1348"/>
      <c r="RFD423" s="1348"/>
      <c r="RFE423" s="1348"/>
      <c r="RFF423" s="1348"/>
      <c r="RFG423" s="1348"/>
      <c r="RFH423" s="1348"/>
      <c r="RFI423" s="1348"/>
      <c r="RFJ423" s="1348"/>
      <c r="RFK423" s="1348"/>
      <c r="RFL423" s="1348"/>
      <c r="RFM423" s="1348"/>
      <c r="RFN423" s="1348"/>
      <c r="RFO423" s="1348"/>
      <c r="RFP423" s="1348"/>
      <c r="RFQ423" s="1348"/>
      <c r="RFR423" s="1348"/>
      <c r="RFS423" s="1348"/>
      <c r="RFT423" s="1348"/>
      <c r="RFU423" s="1348"/>
      <c r="RFV423" s="1348"/>
      <c r="RFW423" s="1348"/>
      <c r="RFX423" s="1348"/>
      <c r="RFY423" s="1348"/>
      <c r="RFZ423" s="1348"/>
      <c r="RGA423" s="1348"/>
      <c r="RGB423" s="1348"/>
      <c r="RGC423" s="1348"/>
      <c r="RGD423" s="1348"/>
      <c r="RGE423" s="1348"/>
      <c r="RGF423" s="1348"/>
      <c r="RGG423" s="1348"/>
      <c r="RGH423" s="1348"/>
      <c r="RGI423" s="1348"/>
      <c r="RGJ423" s="1348"/>
      <c r="RGK423" s="1348"/>
      <c r="RGL423" s="1348"/>
      <c r="RGM423" s="1348"/>
      <c r="RGN423" s="1348"/>
      <c r="RGO423" s="1348"/>
      <c r="RGP423" s="1348"/>
      <c r="RGQ423" s="1348"/>
      <c r="RGR423" s="1348"/>
      <c r="RGS423" s="1348"/>
      <c r="RGT423" s="1348"/>
      <c r="RGU423" s="1348"/>
      <c r="RGV423" s="1348"/>
      <c r="RGW423" s="1348"/>
      <c r="RGX423" s="1348"/>
      <c r="RGY423" s="1348"/>
      <c r="RGZ423" s="1348"/>
      <c r="RHA423" s="1348"/>
      <c r="RHB423" s="1348"/>
      <c r="RHC423" s="1348"/>
      <c r="RHD423" s="1348"/>
      <c r="RHE423" s="1348"/>
      <c r="RHF423" s="1348"/>
      <c r="RHG423" s="1348"/>
      <c r="RHH423" s="1348"/>
      <c r="RHI423" s="1348"/>
      <c r="RHJ423" s="1348"/>
      <c r="RHK423" s="1348"/>
      <c r="RHL423" s="1348"/>
      <c r="RHM423" s="1348"/>
      <c r="RHN423" s="1348"/>
      <c r="RHO423" s="1348"/>
      <c r="RHP423" s="1348"/>
      <c r="RHQ423" s="1348"/>
      <c r="RHR423" s="1348"/>
      <c r="RHS423" s="1348"/>
      <c r="RHT423" s="1348"/>
      <c r="RHU423" s="1348"/>
      <c r="RHV423" s="1348"/>
      <c r="RHW423" s="1348"/>
      <c r="RHX423" s="1348"/>
      <c r="RHY423" s="1348"/>
      <c r="RHZ423" s="1348"/>
      <c r="RIA423" s="1348"/>
      <c r="RIB423" s="1348"/>
      <c r="RIC423" s="1348"/>
      <c r="RID423" s="1348"/>
      <c r="RIE423" s="1348"/>
      <c r="RIF423" s="1348"/>
      <c r="RIG423" s="1348"/>
      <c r="RIH423" s="1348"/>
      <c r="RII423" s="1348"/>
      <c r="RIJ423" s="1348"/>
      <c r="RIK423" s="1348"/>
      <c r="RIL423" s="1348"/>
      <c r="RIM423" s="1348"/>
      <c r="RIN423" s="1348"/>
      <c r="RIO423" s="1348"/>
      <c r="RIP423" s="1348"/>
      <c r="RIQ423" s="1348"/>
      <c r="RIR423" s="1348"/>
      <c r="RIS423" s="1348"/>
      <c r="RIT423" s="1348"/>
      <c r="RIU423" s="1348"/>
      <c r="RIV423" s="1348"/>
      <c r="RIW423" s="1348"/>
      <c r="RIX423" s="1348"/>
      <c r="RIY423" s="1348"/>
      <c r="RIZ423" s="1348"/>
      <c r="RJA423" s="1348"/>
      <c r="RJB423" s="1348"/>
      <c r="RJC423" s="1348"/>
      <c r="RJD423" s="1348"/>
      <c r="RJE423" s="1348"/>
      <c r="RJF423" s="1348"/>
      <c r="RJG423" s="1348"/>
      <c r="RJH423" s="1348"/>
      <c r="RJI423" s="1348"/>
      <c r="RJJ423" s="1348"/>
      <c r="RJK423" s="1348"/>
      <c r="RJL423" s="1348"/>
      <c r="RJM423" s="1348"/>
      <c r="RJN423" s="1348"/>
      <c r="RJO423" s="1348"/>
      <c r="RJP423" s="1348"/>
      <c r="RJQ423" s="1348"/>
      <c r="RJR423" s="1348"/>
      <c r="RJS423" s="1348"/>
      <c r="RJT423" s="1348"/>
      <c r="RJU423" s="1348"/>
      <c r="RJV423" s="1348"/>
      <c r="RJW423" s="1348"/>
      <c r="RJX423" s="1348"/>
      <c r="RJY423" s="1348"/>
      <c r="RJZ423" s="1348"/>
      <c r="RKA423" s="1348"/>
      <c r="RKB423" s="1348"/>
      <c r="RKC423" s="1348"/>
      <c r="RKD423" s="1348"/>
      <c r="RKE423" s="1348"/>
      <c r="RKF423" s="1348"/>
      <c r="RKG423" s="1348"/>
      <c r="RKH423" s="1348"/>
      <c r="RKI423" s="1348"/>
      <c r="RKJ423" s="1348"/>
      <c r="RKK423" s="1348"/>
      <c r="RKL423" s="1348"/>
      <c r="RKM423" s="1348"/>
      <c r="RKN423" s="1348"/>
      <c r="RKO423" s="1348"/>
      <c r="RKP423" s="1348"/>
      <c r="RKQ423" s="1348"/>
      <c r="RKR423" s="1348"/>
      <c r="RKS423" s="1348"/>
      <c r="RKT423" s="1348"/>
      <c r="RKU423" s="1348"/>
      <c r="RKV423" s="1348"/>
      <c r="RKW423" s="1348"/>
      <c r="RKX423" s="1348"/>
      <c r="RKY423" s="1348"/>
      <c r="RKZ423" s="1348"/>
      <c r="RLA423" s="1348"/>
      <c r="RLB423" s="1348"/>
      <c r="RLC423" s="1348"/>
      <c r="RLD423" s="1348"/>
      <c r="RLE423" s="1348"/>
      <c r="RLF423" s="1348"/>
      <c r="RLG423" s="1348"/>
      <c r="RLH423" s="1348"/>
      <c r="RLI423" s="1348"/>
      <c r="RLJ423" s="1348"/>
      <c r="RLK423" s="1348"/>
      <c r="RLL423" s="1348"/>
      <c r="RLM423" s="1348"/>
      <c r="RLN423" s="1348"/>
      <c r="RLO423" s="1348"/>
      <c r="RLP423" s="1348"/>
      <c r="RLQ423" s="1348"/>
      <c r="RLR423" s="1348"/>
      <c r="RLS423" s="1348"/>
      <c r="RLT423" s="1348"/>
      <c r="RLU423" s="1348"/>
      <c r="RLV423" s="1348"/>
      <c r="RLW423" s="1348"/>
      <c r="RLX423" s="1348"/>
      <c r="RLY423" s="1348"/>
      <c r="RLZ423" s="1348"/>
      <c r="RMA423" s="1348"/>
      <c r="RMB423" s="1348"/>
      <c r="RMC423" s="1348"/>
      <c r="RMD423" s="1348"/>
      <c r="RME423" s="1348"/>
      <c r="RMF423" s="1348"/>
      <c r="RMG423" s="1348"/>
      <c r="RMH423" s="1348"/>
      <c r="RMI423" s="1348"/>
      <c r="RMJ423" s="1348"/>
      <c r="RMK423" s="1348"/>
      <c r="RML423" s="1348"/>
      <c r="RMM423" s="1348"/>
      <c r="RMN423" s="1348"/>
      <c r="RMO423" s="1348"/>
      <c r="RMP423" s="1348"/>
      <c r="RMQ423" s="1348"/>
      <c r="RMR423" s="1348"/>
      <c r="RMS423" s="1348"/>
      <c r="RMT423" s="1348"/>
      <c r="RMU423" s="1348"/>
      <c r="RMV423" s="1348"/>
      <c r="RMW423" s="1348"/>
      <c r="RMX423" s="1348"/>
      <c r="RMY423" s="1348"/>
      <c r="RMZ423" s="1348"/>
      <c r="RNA423" s="1348"/>
      <c r="RNB423" s="1348"/>
      <c r="RNC423" s="1348"/>
      <c r="RND423" s="1348"/>
      <c r="RNE423" s="1348"/>
      <c r="RNF423" s="1348"/>
      <c r="RNG423" s="1348"/>
      <c r="RNH423" s="1348"/>
      <c r="RNI423" s="1348"/>
      <c r="RNJ423" s="1348"/>
      <c r="RNK423" s="1348"/>
      <c r="RNL423" s="1348"/>
      <c r="RNM423" s="1348"/>
      <c r="RNN423" s="1348"/>
      <c r="RNO423" s="1348"/>
      <c r="RNP423" s="1348"/>
      <c r="RNQ423" s="1348"/>
      <c r="RNR423" s="1348"/>
      <c r="RNS423" s="1348"/>
      <c r="RNT423" s="1348"/>
      <c r="RNU423" s="1348"/>
      <c r="RNV423" s="1348"/>
      <c r="RNW423" s="1348"/>
      <c r="RNX423" s="1348"/>
      <c r="RNY423" s="1348"/>
      <c r="RNZ423" s="1348"/>
      <c r="ROA423" s="1348"/>
      <c r="ROB423" s="1348"/>
      <c r="ROC423" s="1348"/>
      <c r="ROD423" s="1348"/>
      <c r="ROE423" s="1348"/>
      <c r="ROF423" s="1348"/>
      <c r="ROG423" s="1348"/>
      <c r="ROH423" s="1348"/>
      <c r="ROI423" s="1348"/>
      <c r="ROJ423" s="1348"/>
      <c r="ROK423" s="1348"/>
      <c r="ROL423" s="1348"/>
      <c r="ROM423" s="1348"/>
      <c r="RON423" s="1348"/>
      <c r="ROO423" s="1348"/>
      <c r="ROP423" s="1348"/>
      <c r="ROQ423" s="1348"/>
      <c r="ROR423" s="1348"/>
      <c r="ROS423" s="1348"/>
      <c r="ROT423" s="1348"/>
      <c r="ROU423" s="1348"/>
      <c r="ROV423" s="1348"/>
      <c r="ROW423" s="1348"/>
      <c r="ROX423" s="1348"/>
      <c r="ROY423" s="1348"/>
      <c r="ROZ423" s="1348"/>
      <c r="RPA423" s="1348"/>
      <c r="RPB423" s="1348"/>
      <c r="RPC423" s="1348"/>
      <c r="RPD423" s="1348"/>
      <c r="RPE423" s="1348"/>
      <c r="RPF423" s="1348"/>
      <c r="RPG423" s="1348"/>
      <c r="RPH423" s="1348"/>
      <c r="RPI423" s="1348"/>
      <c r="RPJ423" s="1348"/>
      <c r="RPK423" s="1348"/>
      <c r="RPL423" s="1348"/>
      <c r="RPM423" s="1348"/>
      <c r="RPN423" s="1348"/>
      <c r="RPO423" s="1348"/>
      <c r="RPP423" s="1348"/>
      <c r="RPQ423" s="1348"/>
      <c r="RPR423" s="1348"/>
      <c r="RPS423" s="1348"/>
      <c r="RPT423" s="1348"/>
      <c r="RPU423" s="1348"/>
      <c r="RPV423" s="1348"/>
      <c r="RPW423" s="1348"/>
      <c r="RPX423" s="1348"/>
      <c r="RPY423" s="1348"/>
      <c r="RPZ423" s="1348"/>
      <c r="RQA423" s="1348"/>
      <c r="RQB423" s="1348"/>
      <c r="RQC423" s="1348"/>
      <c r="RQD423" s="1348"/>
      <c r="RQE423" s="1348"/>
      <c r="RQF423" s="1348"/>
      <c r="RQG423" s="1348"/>
      <c r="RQH423" s="1348"/>
      <c r="RQI423" s="1348"/>
      <c r="RQJ423" s="1348"/>
      <c r="RQK423" s="1348"/>
      <c r="RQL423" s="1348"/>
      <c r="RQM423" s="1348"/>
      <c r="RQN423" s="1348"/>
      <c r="RQO423" s="1348"/>
      <c r="RQP423" s="1348"/>
      <c r="RQQ423" s="1348"/>
      <c r="RQR423" s="1348"/>
      <c r="RQS423" s="1348"/>
      <c r="RQT423" s="1348"/>
      <c r="RQU423" s="1348"/>
      <c r="RQV423" s="1348"/>
      <c r="RQW423" s="1348"/>
      <c r="RQX423" s="1348"/>
      <c r="RQY423" s="1348"/>
      <c r="RQZ423" s="1348"/>
      <c r="RRA423" s="1348"/>
      <c r="RRB423" s="1348"/>
      <c r="RRC423" s="1348"/>
      <c r="RRD423" s="1348"/>
      <c r="RRE423" s="1348"/>
      <c r="RRF423" s="1348"/>
      <c r="RRG423" s="1348"/>
      <c r="RRH423" s="1348"/>
      <c r="RRI423" s="1348"/>
      <c r="RRJ423" s="1348"/>
      <c r="RRK423" s="1348"/>
      <c r="RRL423" s="1348"/>
      <c r="RRM423" s="1348"/>
      <c r="RRN423" s="1348"/>
      <c r="RRO423" s="1348"/>
      <c r="RRP423" s="1348"/>
      <c r="RRQ423" s="1348"/>
      <c r="RRR423" s="1348"/>
      <c r="RRS423" s="1348"/>
      <c r="RRT423" s="1348"/>
      <c r="RRU423" s="1348"/>
      <c r="RRV423" s="1348"/>
      <c r="RRW423" s="1348"/>
      <c r="RRX423" s="1348"/>
      <c r="RRY423" s="1348"/>
      <c r="RRZ423" s="1348"/>
      <c r="RSA423" s="1348"/>
      <c r="RSB423" s="1348"/>
      <c r="RSC423" s="1348"/>
      <c r="RSD423" s="1348"/>
      <c r="RSE423" s="1348"/>
      <c r="RSF423" s="1348"/>
      <c r="RSG423" s="1348"/>
      <c r="RSH423" s="1348"/>
      <c r="RSI423" s="1348"/>
      <c r="RSJ423" s="1348"/>
      <c r="RSK423" s="1348"/>
      <c r="RSL423" s="1348"/>
      <c r="RSM423" s="1348"/>
      <c r="RSN423" s="1348"/>
      <c r="RSO423" s="1348"/>
      <c r="RSP423" s="1348"/>
      <c r="RSQ423" s="1348"/>
      <c r="RSR423" s="1348"/>
      <c r="RSS423" s="1348"/>
      <c r="RST423" s="1348"/>
      <c r="RSU423" s="1348"/>
      <c r="RSV423" s="1348"/>
      <c r="RSW423" s="1348"/>
      <c r="RSX423" s="1348"/>
      <c r="RSY423" s="1348"/>
      <c r="RSZ423" s="1348"/>
      <c r="RTA423" s="1348"/>
      <c r="RTB423" s="1348"/>
      <c r="RTC423" s="1348"/>
      <c r="RTD423" s="1348"/>
      <c r="RTE423" s="1348"/>
      <c r="RTF423" s="1348"/>
      <c r="RTG423" s="1348"/>
      <c r="RTH423" s="1348"/>
      <c r="RTI423" s="1348"/>
      <c r="RTJ423" s="1348"/>
      <c r="RTK423" s="1348"/>
      <c r="RTL423" s="1348"/>
      <c r="RTM423" s="1348"/>
      <c r="RTN423" s="1348"/>
      <c r="RTO423" s="1348"/>
      <c r="RTP423" s="1348"/>
      <c r="RTQ423" s="1348"/>
      <c r="RTR423" s="1348"/>
      <c r="RTS423" s="1348"/>
      <c r="RTT423" s="1348"/>
      <c r="RTU423" s="1348"/>
      <c r="RTV423" s="1348"/>
      <c r="RTW423" s="1348"/>
      <c r="RTX423" s="1348"/>
      <c r="RTY423" s="1348"/>
      <c r="RTZ423" s="1348"/>
      <c r="RUA423" s="1348"/>
      <c r="RUB423" s="1348"/>
      <c r="RUC423" s="1348"/>
      <c r="RUD423" s="1348"/>
      <c r="RUE423" s="1348"/>
      <c r="RUF423" s="1348"/>
      <c r="RUG423" s="1348"/>
      <c r="RUH423" s="1348"/>
      <c r="RUI423" s="1348"/>
      <c r="RUJ423" s="1348"/>
      <c r="RUK423" s="1348"/>
      <c r="RUL423" s="1348"/>
      <c r="RUM423" s="1348"/>
      <c r="RUN423" s="1348"/>
      <c r="RUO423" s="1348"/>
      <c r="RUP423" s="1348"/>
      <c r="RUQ423" s="1348"/>
      <c r="RUR423" s="1348"/>
      <c r="RUS423" s="1348"/>
      <c r="RUT423" s="1348"/>
      <c r="RUU423" s="1348"/>
      <c r="RUV423" s="1348"/>
      <c r="RUW423" s="1348"/>
      <c r="RUX423" s="1348"/>
      <c r="RUY423" s="1348"/>
      <c r="RUZ423" s="1348"/>
      <c r="RVA423" s="1348"/>
      <c r="RVB423" s="1348"/>
      <c r="RVC423" s="1348"/>
      <c r="RVD423" s="1348"/>
      <c r="RVE423" s="1348"/>
      <c r="RVF423" s="1348"/>
      <c r="RVG423" s="1348"/>
      <c r="RVH423" s="1348"/>
      <c r="RVI423" s="1348"/>
      <c r="RVJ423" s="1348"/>
      <c r="RVK423" s="1348"/>
      <c r="RVL423" s="1348"/>
      <c r="RVM423" s="1348"/>
      <c r="RVN423" s="1348"/>
      <c r="RVO423" s="1348"/>
      <c r="RVP423" s="1348"/>
      <c r="RVQ423" s="1348"/>
      <c r="RVR423" s="1348"/>
      <c r="RVS423" s="1348"/>
      <c r="RVT423" s="1348"/>
      <c r="RVU423" s="1348"/>
      <c r="RVV423" s="1348"/>
      <c r="RVW423" s="1348"/>
      <c r="RVX423" s="1348"/>
      <c r="RVY423" s="1348"/>
      <c r="RVZ423" s="1348"/>
      <c r="RWA423" s="1348"/>
      <c r="RWB423" s="1348"/>
      <c r="RWC423" s="1348"/>
      <c r="RWD423" s="1348"/>
      <c r="RWE423" s="1348"/>
      <c r="RWF423" s="1348"/>
      <c r="RWG423" s="1348"/>
      <c r="RWH423" s="1348"/>
      <c r="RWI423" s="1348"/>
      <c r="RWJ423" s="1348"/>
      <c r="RWK423" s="1348"/>
      <c r="RWL423" s="1348"/>
      <c r="RWM423" s="1348"/>
      <c r="RWN423" s="1348"/>
      <c r="RWO423" s="1348"/>
      <c r="RWP423" s="1348"/>
      <c r="RWQ423" s="1348"/>
      <c r="RWR423" s="1348"/>
      <c r="RWS423" s="1348"/>
      <c r="RWT423" s="1348"/>
      <c r="RWU423" s="1348"/>
      <c r="RWV423" s="1348"/>
      <c r="RWW423" s="1348"/>
      <c r="RWX423" s="1348"/>
      <c r="RWY423" s="1348"/>
      <c r="RWZ423" s="1348"/>
      <c r="RXA423" s="1348"/>
      <c r="RXB423" s="1348"/>
      <c r="RXC423" s="1348"/>
      <c r="RXD423" s="1348"/>
      <c r="RXE423" s="1348"/>
      <c r="RXF423" s="1348"/>
      <c r="RXG423" s="1348"/>
      <c r="RXH423" s="1348"/>
      <c r="RXI423" s="1348"/>
      <c r="RXJ423" s="1348"/>
      <c r="RXK423" s="1348"/>
      <c r="RXL423" s="1348"/>
      <c r="RXM423" s="1348"/>
      <c r="RXN423" s="1348"/>
      <c r="RXO423" s="1348"/>
      <c r="RXP423" s="1348"/>
      <c r="RXQ423" s="1348"/>
      <c r="RXR423" s="1348"/>
      <c r="RXS423" s="1348"/>
      <c r="RXT423" s="1348"/>
      <c r="RXU423" s="1348"/>
      <c r="RXV423" s="1348"/>
      <c r="RXW423" s="1348"/>
      <c r="RXX423" s="1348"/>
      <c r="RXY423" s="1348"/>
      <c r="RXZ423" s="1348"/>
      <c r="RYA423" s="1348"/>
      <c r="RYB423" s="1348"/>
      <c r="RYC423" s="1348"/>
      <c r="RYD423" s="1348"/>
      <c r="RYE423" s="1348"/>
      <c r="RYF423" s="1348"/>
      <c r="RYG423" s="1348"/>
      <c r="RYH423" s="1348"/>
      <c r="RYI423" s="1348"/>
      <c r="RYJ423" s="1348"/>
      <c r="RYK423" s="1348"/>
      <c r="RYL423" s="1348"/>
      <c r="RYM423" s="1348"/>
      <c r="RYN423" s="1348"/>
      <c r="RYO423" s="1348"/>
      <c r="RYP423" s="1348"/>
      <c r="RYQ423" s="1348"/>
      <c r="RYR423" s="1348"/>
      <c r="RYS423" s="1348"/>
      <c r="RYT423" s="1348"/>
      <c r="RYU423" s="1348"/>
      <c r="RYV423" s="1348"/>
      <c r="RYW423" s="1348"/>
      <c r="RYX423" s="1348"/>
      <c r="RYY423" s="1348"/>
      <c r="RYZ423" s="1348"/>
      <c r="RZA423" s="1348"/>
      <c r="RZB423" s="1348"/>
      <c r="RZC423" s="1348"/>
      <c r="RZD423" s="1348"/>
      <c r="RZE423" s="1348"/>
      <c r="RZF423" s="1348"/>
      <c r="RZG423" s="1348"/>
      <c r="RZH423" s="1348"/>
      <c r="RZI423" s="1348"/>
      <c r="RZJ423" s="1348"/>
      <c r="RZK423" s="1348"/>
      <c r="RZL423" s="1348"/>
      <c r="RZM423" s="1348"/>
      <c r="RZN423" s="1348"/>
      <c r="RZO423" s="1348"/>
      <c r="RZP423" s="1348"/>
      <c r="RZQ423" s="1348"/>
      <c r="RZR423" s="1348"/>
      <c r="RZS423" s="1348"/>
      <c r="RZT423" s="1348"/>
      <c r="RZU423" s="1348"/>
      <c r="RZV423" s="1348"/>
      <c r="RZW423" s="1348"/>
      <c r="RZX423" s="1348"/>
      <c r="RZY423" s="1348"/>
      <c r="RZZ423" s="1348"/>
      <c r="SAA423" s="1348"/>
      <c r="SAB423" s="1348"/>
      <c r="SAC423" s="1348"/>
      <c r="SAD423" s="1348"/>
      <c r="SAE423" s="1348"/>
      <c r="SAF423" s="1348"/>
      <c r="SAG423" s="1348"/>
      <c r="SAH423" s="1348"/>
      <c r="SAI423" s="1348"/>
      <c r="SAJ423" s="1348"/>
      <c r="SAK423" s="1348"/>
      <c r="SAL423" s="1348"/>
      <c r="SAM423" s="1348"/>
      <c r="SAN423" s="1348"/>
      <c r="SAO423" s="1348"/>
      <c r="SAP423" s="1348"/>
      <c r="SAQ423" s="1348"/>
      <c r="SAR423" s="1348"/>
      <c r="SAS423" s="1348"/>
      <c r="SAT423" s="1348"/>
      <c r="SAU423" s="1348"/>
      <c r="SAV423" s="1348"/>
      <c r="SAW423" s="1348"/>
      <c r="SAX423" s="1348"/>
      <c r="SAY423" s="1348"/>
      <c r="SAZ423" s="1348"/>
      <c r="SBA423" s="1348"/>
      <c r="SBB423" s="1348"/>
      <c r="SBC423" s="1348"/>
      <c r="SBD423" s="1348"/>
      <c r="SBE423" s="1348"/>
      <c r="SBF423" s="1348"/>
      <c r="SBG423" s="1348"/>
      <c r="SBH423" s="1348"/>
      <c r="SBI423" s="1348"/>
      <c r="SBJ423" s="1348"/>
      <c r="SBK423" s="1348"/>
      <c r="SBL423" s="1348"/>
      <c r="SBM423" s="1348"/>
      <c r="SBN423" s="1348"/>
      <c r="SBO423" s="1348"/>
      <c r="SBP423" s="1348"/>
      <c r="SBQ423" s="1348"/>
      <c r="SBR423" s="1348"/>
      <c r="SBS423" s="1348"/>
      <c r="SBT423" s="1348"/>
      <c r="SBU423" s="1348"/>
      <c r="SBV423" s="1348"/>
      <c r="SBW423" s="1348"/>
      <c r="SBX423" s="1348"/>
      <c r="SBY423" s="1348"/>
      <c r="SBZ423" s="1348"/>
      <c r="SCA423" s="1348"/>
      <c r="SCB423" s="1348"/>
      <c r="SCC423" s="1348"/>
      <c r="SCD423" s="1348"/>
      <c r="SCE423" s="1348"/>
      <c r="SCF423" s="1348"/>
      <c r="SCG423" s="1348"/>
      <c r="SCH423" s="1348"/>
      <c r="SCI423" s="1348"/>
      <c r="SCJ423" s="1348"/>
      <c r="SCK423" s="1348"/>
      <c r="SCL423" s="1348"/>
      <c r="SCM423" s="1348"/>
      <c r="SCN423" s="1348"/>
      <c r="SCO423" s="1348"/>
      <c r="SCP423" s="1348"/>
      <c r="SCQ423" s="1348"/>
      <c r="SCR423" s="1348"/>
      <c r="SCS423" s="1348"/>
      <c r="SCT423" s="1348"/>
      <c r="SCU423" s="1348"/>
      <c r="SCV423" s="1348"/>
      <c r="SCW423" s="1348"/>
      <c r="SCX423" s="1348"/>
      <c r="SCY423" s="1348"/>
      <c r="SCZ423" s="1348"/>
      <c r="SDA423" s="1348"/>
      <c r="SDB423" s="1348"/>
      <c r="SDC423" s="1348"/>
      <c r="SDD423" s="1348"/>
      <c r="SDE423" s="1348"/>
      <c r="SDF423" s="1348"/>
      <c r="SDG423" s="1348"/>
      <c r="SDH423" s="1348"/>
      <c r="SDI423" s="1348"/>
      <c r="SDJ423" s="1348"/>
      <c r="SDK423" s="1348"/>
      <c r="SDL423" s="1348"/>
      <c r="SDM423" s="1348"/>
      <c r="SDN423" s="1348"/>
      <c r="SDO423" s="1348"/>
      <c r="SDP423" s="1348"/>
      <c r="SDQ423" s="1348"/>
      <c r="SDR423" s="1348"/>
      <c r="SDS423" s="1348"/>
      <c r="SDT423" s="1348"/>
      <c r="SDU423" s="1348"/>
      <c r="SDV423" s="1348"/>
      <c r="SDW423" s="1348"/>
      <c r="SDX423" s="1348"/>
      <c r="SDY423" s="1348"/>
      <c r="SDZ423" s="1348"/>
      <c r="SEA423" s="1348"/>
      <c r="SEB423" s="1348"/>
      <c r="SEC423" s="1348"/>
      <c r="SED423" s="1348"/>
      <c r="SEE423" s="1348"/>
      <c r="SEF423" s="1348"/>
      <c r="SEG423" s="1348"/>
      <c r="SEH423" s="1348"/>
      <c r="SEI423" s="1348"/>
      <c r="SEJ423" s="1348"/>
      <c r="SEK423" s="1348"/>
      <c r="SEL423" s="1348"/>
      <c r="SEM423" s="1348"/>
      <c r="SEN423" s="1348"/>
      <c r="SEO423" s="1348"/>
      <c r="SEP423" s="1348"/>
      <c r="SEQ423" s="1348"/>
      <c r="SER423" s="1348"/>
      <c r="SES423" s="1348"/>
      <c r="SET423" s="1348"/>
      <c r="SEU423" s="1348"/>
      <c r="SEV423" s="1348"/>
      <c r="SEW423" s="1348"/>
      <c r="SEX423" s="1348"/>
      <c r="SEY423" s="1348"/>
      <c r="SEZ423" s="1348"/>
      <c r="SFA423" s="1348"/>
      <c r="SFB423" s="1348"/>
      <c r="SFC423" s="1348"/>
      <c r="SFD423" s="1348"/>
      <c r="SFE423" s="1348"/>
      <c r="SFF423" s="1348"/>
      <c r="SFG423" s="1348"/>
      <c r="SFH423" s="1348"/>
      <c r="SFI423" s="1348"/>
      <c r="SFJ423" s="1348"/>
      <c r="SFK423" s="1348"/>
      <c r="SFL423" s="1348"/>
      <c r="SFM423" s="1348"/>
      <c r="SFN423" s="1348"/>
      <c r="SFO423" s="1348"/>
      <c r="SFP423" s="1348"/>
      <c r="SFQ423" s="1348"/>
      <c r="SFR423" s="1348"/>
      <c r="SFS423" s="1348"/>
      <c r="SFT423" s="1348"/>
      <c r="SFU423" s="1348"/>
      <c r="SFV423" s="1348"/>
      <c r="SFW423" s="1348"/>
      <c r="SFX423" s="1348"/>
      <c r="SFY423" s="1348"/>
      <c r="SFZ423" s="1348"/>
      <c r="SGA423" s="1348"/>
      <c r="SGB423" s="1348"/>
      <c r="SGC423" s="1348"/>
      <c r="SGD423" s="1348"/>
      <c r="SGE423" s="1348"/>
      <c r="SGF423" s="1348"/>
      <c r="SGG423" s="1348"/>
      <c r="SGH423" s="1348"/>
      <c r="SGI423" s="1348"/>
      <c r="SGJ423" s="1348"/>
      <c r="SGK423" s="1348"/>
      <c r="SGL423" s="1348"/>
      <c r="SGM423" s="1348"/>
      <c r="SGN423" s="1348"/>
      <c r="SGO423" s="1348"/>
      <c r="SGP423" s="1348"/>
      <c r="SGQ423" s="1348"/>
      <c r="SGR423" s="1348"/>
      <c r="SGS423" s="1348"/>
      <c r="SGT423" s="1348"/>
      <c r="SGU423" s="1348"/>
      <c r="SGV423" s="1348"/>
      <c r="SGW423" s="1348"/>
      <c r="SGX423" s="1348"/>
      <c r="SGY423" s="1348"/>
      <c r="SGZ423" s="1348"/>
      <c r="SHA423" s="1348"/>
      <c r="SHB423" s="1348"/>
      <c r="SHC423" s="1348"/>
      <c r="SHD423" s="1348"/>
      <c r="SHE423" s="1348"/>
      <c r="SHF423" s="1348"/>
      <c r="SHG423" s="1348"/>
      <c r="SHH423" s="1348"/>
      <c r="SHI423" s="1348"/>
      <c r="SHJ423" s="1348"/>
      <c r="SHK423" s="1348"/>
      <c r="SHL423" s="1348"/>
      <c r="SHM423" s="1348"/>
      <c r="SHN423" s="1348"/>
      <c r="SHO423" s="1348"/>
      <c r="SHP423" s="1348"/>
      <c r="SHQ423" s="1348"/>
      <c r="SHR423" s="1348"/>
      <c r="SHS423" s="1348"/>
      <c r="SHT423" s="1348"/>
      <c r="SHU423" s="1348"/>
      <c r="SHV423" s="1348"/>
      <c r="SHW423" s="1348"/>
      <c r="SHX423" s="1348"/>
      <c r="SHY423" s="1348"/>
      <c r="SHZ423" s="1348"/>
      <c r="SIA423" s="1348"/>
      <c r="SIB423" s="1348"/>
      <c r="SIC423" s="1348"/>
      <c r="SID423" s="1348"/>
      <c r="SIE423" s="1348"/>
      <c r="SIF423" s="1348"/>
      <c r="SIG423" s="1348"/>
      <c r="SIH423" s="1348"/>
      <c r="SII423" s="1348"/>
      <c r="SIJ423" s="1348"/>
      <c r="SIK423" s="1348"/>
      <c r="SIL423" s="1348"/>
      <c r="SIM423" s="1348"/>
      <c r="SIN423" s="1348"/>
      <c r="SIO423" s="1348"/>
      <c r="SIP423" s="1348"/>
      <c r="SIQ423" s="1348"/>
      <c r="SIR423" s="1348"/>
      <c r="SIS423" s="1348"/>
      <c r="SIT423" s="1348"/>
      <c r="SIU423" s="1348"/>
      <c r="SIV423" s="1348"/>
      <c r="SIW423" s="1348"/>
      <c r="SIX423" s="1348"/>
      <c r="SIY423" s="1348"/>
      <c r="SIZ423" s="1348"/>
      <c r="SJA423" s="1348"/>
      <c r="SJB423" s="1348"/>
      <c r="SJC423" s="1348"/>
      <c r="SJD423" s="1348"/>
      <c r="SJE423" s="1348"/>
      <c r="SJF423" s="1348"/>
      <c r="SJG423" s="1348"/>
      <c r="SJH423" s="1348"/>
      <c r="SJI423" s="1348"/>
      <c r="SJJ423" s="1348"/>
      <c r="SJK423" s="1348"/>
      <c r="SJL423" s="1348"/>
      <c r="SJM423" s="1348"/>
      <c r="SJN423" s="1348"/>
      <c r="SJO423" s="1348"/>
      <c r="SJP423" s="1348"/>
      <c r="SJQ423" s="1348"/>
      <c r="SJR423" s="1348"/>
      <c r="SJS423" s="1348"/>
      <c r="SJT423" s="1348"/>
      <c r="SJU423" s="1348"/>
      <c r="SJV423" s="1348"/>
      <c r="SJW423" s="1348"/>
      <c r="SJX423" s="1348"/>
      <c r="SJY423" s="1348"/>
      <c r="SJZ423" s="1348"/>
      <c r="SKA423" s="1348"/>
      <c r="SKB423" s="1348"/>
      <c r="SKC423" s="1348"/>
      <c r="SKD423" s="1348"/>
      <c r="SKE423" s="1348"/>
      <c r="SKF423" s="1348"/>
      <c r="SKG423" s="1348"/>
      <c r="SKH423" s="1348"/>
      <c r="SKI423" s="1348"/>
      <c r="SKJ423" s="1348"/>
      <c r="SKK423" s="1348"/>
      <c r="SKL423" s="1348"/>
      <c r="SKM423" s="1348"/>
      <c r="SKN423" s="1348"/>
      <c r="SKO423" s="1348"/>
      <c r="SKP423" s="1348"/>
      <c r="SKQ423" s="1348"/>
      <c r="SKR423" s="1348"/>
      <c r="SKS423" s="1348"/>
      <c r="SKT423" s="1348"/>
      <c r="SKU423" s="1348"/>
      <c r="SKV423" s="1348"/>
      <c r="SKW423" s="1348"/>
      <c r="SKX423" s="1348"/>
      <c r="SKY423" s="1348"/>
      <c r="SKZ423" s="1348"/>
      <c r="SLA423" s="1348"/>
      <c r="SLB423" s="1348"/>
      <c r="SLC423" s="1348"/>
      <c r="SLD423" s="1348"/>
      <c r="SLE423" s="1348"/>
      <c r="SLF423" s="1348"/>
      <c r="SLG423" s="1348"/>
      <c r="SLH423" s="1348"/>
      <c r="SLI423" s="1348"/>
      <c r="SLJ423" s="1348"/>
      <c r="SLK423" s="1348"/>
      <c r="SLL423" s="1348"/>
      <c r="SLM423" s="1348"/>
      <c r="SLN423" s="1348"/>
      <c r="SLO423" s="1348"/>
      <c r="SLP423" s="1348"/>
      <c r="SLQ423" s="1348"/>
      <c r="SLR423" s="1348"/>
      <c r="SLS423" s="1348"/>
      <c r="SLT423" s="1348"/>
      <c r="SLU423" s="1348"/>
      <c r="SLV423" s="1348"/>
      <c r="SLW423" s="1348"/>
      <c r="SLX423" s="1348"/>
      <c r="SLY423" s="1348"/>
      <c r="SLZ423" s="1348"/>
      <c r="SMA423" s="1348"/>
      <c r="SMB423" s="1348"/>
      <c r="SMC423" s="1348"/>
      <c r="SMD423" s="1348"/>
      <c r="SME423" s="1348"/>
      <c r="SMF423" s="1348"/>
      <c r="SMG423" s="1348"/>
      <c r="SMH423" s="1348"/>
      <c r="SMI423" s="1348"/>
      <c r="SMJ423" s="1348"/>
      <c r="SMK423" s="1348"/>
      <c r="SML423" s="1348"/>
      <c r="SMM423" s="1348"/>
      <c r="SMN423" s="1348"/>
      <c r="SMO423" s="1348"/>
      <c r="SMP423" s="1348"/>
      <c r="SMQ423" s="1348"/>
      <c r="SMR423" s="1348"/>
      <c r="SMS423" s="1348"/>
      <c r="SMT423" s="1348"/>
      <c r="SMU423" s="1348"/>
      <c r="SMV423" s="1348"/>
      <c r="SMW423" s="1348"/>
      <c r="SMX423" s="1348"/>
      <c r="SMY423" s="1348"/>
      <c r="SMZ423" s="1348"/>
      <c r="SNA423" s="1348"/>
      <c r="SNB423" s="1348"/>
      <c r="SNC423" s="1348"/>
      <c r="SND423" s="1348"/>
      <c r="SNE423" s="1348"/>
      <c r="SNF423" s="1348"/>
      <c r="SNG423" s="1348"/>
      <c r="SNH423" s="1348"/>
      <c r="SNI423" s="1348"/>
      <c r="SNJ423" s="1348"/>
      <c r="SNK423" s="1348"/>
      <c r="SNL423" s="1348"/>
      <c r="SNM423" s="1348"/>
      <c r="SNN423" s="1348"/>
      <c r="SNO423" s="1348"/>
      <c r="SNP423" s="1348"/>
      <c r="SNQ423" s="1348"/>
      <c r="SNR423" s="1348"/>
      <c r="SNS423" s="1348"/>
      <c r="SNT423" s="1348"/>
      <c r="SNU423" s="1348"/>
      <c r="SNV423" s="1348"/>
      <c r="SNW423" s="1348"/>
      <c r="SNX423" s="1348"/>
      <c r="SNY423" s="1348"/>
      <c r="SNZ423" s="1348"/>
      <c r="SOA423" s="1348"/>
      <c r="SOB423" s="1348"/>
      <c r="SOC423" s="1348"/>
      <c r="SOD423" s="1348"/>
      <c r="SOE423" s="1348"/>
      <c r="SOF423" s="1348"/>
      <c r="SOG423" s="1348"/>
      <c r="SOH423" s="1348"/>
      <c r="SOI423" s="1348"/>
      <c r="SOJ423" s="1348"/>
      <c r="SOK423" s="1348"/>
      <c r="SOL423" s="1348"/>
      <c r="SOM423" s="1348"/>
      <c r="SON423" s="1348"/>
      <c r="SOO423" s="1348"/>
      <c r="SOP423" s="1348"/>
      <c r="SOQ423" s="1348"/>
      <c r="SOR423" s="1348"/>
      <c r="SOS423" s="1348"/>
      <c r="SOT423" s="1348"/>
      <c r="SOU423" s="1348"/>
      <c r="SOV423" s="1348"/>
      <c r="SOW423" s="1348"/>
      <c r="SOX423" s="1348"/>
      <c r="SOY423" s="1348"/>
      <c r="SOZ423" s="1348"/>
      <c r="SPA423" s="1348"/>
      <c r="SPB423" s="1348"/>
      <c r="SPC423" s="1348"/>
      <c r="SPD423" s="1348"/>
      <c r="SPE423" s="1348"/>
      <c r="SPF423" s="1348"/>
      <c r="SPG423" s="1348"/>
      <c r="SPH423" s="1348"/>
      <c r="SPI423" s="1348"/>
      <c r="SPJ423" s="1348"/>
      <c r="SPK423" s="1348"/>
      <c r="SPL423" s="1348"/>
      <c r="SPM423" s="1348"/>
      <c r="SPN423" s="1348"/>
      <c r="SPO423" s="1348"/>
      <c r="SPP423" s="1348"/>
      <c r="SPQ423" s="1348"/>
      <c r="SPR423" s="1348"/>
      <c r="SPS423" s="1348"/>
      <c r="SPT423" s="1348"/>
      <c r="SPU423" s="1348"/>
      <c r="SPV423" s="1348"/>
      <c r="SPW423" s="1348"/>
      <c r="SPX423" s="1348"/>
      <c r="SPY423" s="1348"/>
      <c r="SPZ423" s="1348"/>
      <c r="SQA423" s="1348"/>
      <c r="SQB423" s="1348"/>
      <c r="SQC423" s="1348"/>
      <c r="SQD423" s="1348"/>
      <c r="SQE423" s="1348"/>
      <c r="SQF423" s="1348"/>
      <c r="SQG423" s="1348"/>
      <c r="SQH423" s="1348"/>
      <c r="SQI423" s="1348"/>
      <c r="SQJ423" s="1348"/>
      <c r="SQK423" s="1348"/>
      <c r="SQL423" s="1348"/>
      <c r="SQM423" s="1348"/>
      <c r="SQN423" s="1348"/>
      <c r="SQO423" s="1348"/>
      <c r="SQP423" s="1348"/>
      <c r="SQQ423" s="1348"/>
      <c r="SQR423" s="1348"/>
      <c r="SQS423" s="1348"/>
      <c r="SQT423" s="1348"/>
      <c r="SQU423" s="1348"/>
      <c r="SQV423" s="1348"/>
      <c r="SQW423" s="1348"/>
      <c r="SQX423" s="1348"/>
      <c r="SQY423" s="1348"/>
      <c r="SQZ423" s="1348"/>
      <c r="SRA423" s="1348"/>
      <c r="SRB423" s="1348"/>
      <c r="SRC423" s="1348"/>
      <c r="SRD423" s="1348"/>
      <c r="SRE423" s="1348"/>
      <c r="SRF423" s="1348"/>
      <c r="SRG423" s="1348"/>
      <c r="SRH423" s="1348"/>
      <c r="SRI423" s="1348"/>
      <c r="SRJ423" s="1348"/>
      <c r="SRK423" s="1348"/>
      <c r="SRL423" s="1348"/>
      <c r="SRM423" s="1348"/>
      <c r="SRN423" s="1348"/>
      <c r="SRO423" s="1348"/>
      <c r="SRP423" s="1348"/>
      <c r="SRQ423" s="1348"/>
      <c r="SRR423" s="1348"/>
      <c r="SRS423" s="1348"/>
      <c r="SRT423" s="1348"/>
      <c r="SRU423" s="1348"/>
      <c r="SRV423" s="1348"/>
      <c r="SRW423" s="1348"/>
      <c r="SRX423" s="1348"/>
      <c r="SRY423" s="1348"/>
      <c r="SRZ423" s="1348"/>
      <c r="SSA423" s="1348"/>
      <c r="SSB423" s="1348"/>
      <c r="SSC423" s="1348"/>
      <c r="SSD423" s="1348"/>
      <c r="SSE423" s="1348"/>
      <c r="SSF423" s="1348"/>
      <c r="SSG423" s="1348"/>
      <c r="SSH423" s="1348"/>
      <c r="SSI423" s="1348"/>
      <c r="SSJ423" s="1348"/>
      <c r="SSK423" s="1348"/>
      <c r="SSL423" s="1348"/>
      <c r="SSM423" s="1348"/>
      <c r="SSN423" s="1348"/>
      <c r="SSO423" s="1348"/>
      <c r="SSP423" s="1348"/>
      <c r="SSQ423" s="1348"/>
      <c r="SSR423" s="1348"/>
      <c r="SSS423" s="1348"/>
      <c r="SST423" s="1348"/>
      <c r="SSU423" s="1348"/>
      <c r="SSV423" s="1348"/>
      <c r="SSW423" s="1348"/>
      <c r="SSX423" s="1348"/>
      <c r="SSY423" s="1348"/>
      <c r="SSZ423" s="1348"/>
      <c r="STA423" s="1348"/>
      <c r="STB423" s="1348"/>
      <c r="STC423" s="1348"/>
      <c r="STD423" s="1348"/>
      <c r="STE423" s="1348"/>
      <c r="STF423" s="1348"/>
      <c r="STG423" s="1348"/>
      <c r="STH423" s="1348"/>
      <c r="STI423" s="1348"/>
      <c r="STJ423" s="1348"/>
      <c r="STK423" s="1348"/>
      <c r="STL423" s="1348"/>
      <c r="STM423" s="1348"/>
      <c r="STN423" s="1348"/>
      <c r="STO423" s="1348"/>
      <c r="STP423" s="1348"/>
      <c r="STQ423" s="1348"/>
      <c r="STR423" s="1348"/>
      <c r="STS423" s="1348"/>
      <c r="STT423" s="1348"/>
      <c r="STU423" s="1348"/>
      <c r="STV423" s="1348"/>
      <c r="STW423" s="1348"/>
      <c r="STX423" s="1348"/>
      <c r="STY423" s="1348"/>
      <c r="STZ423" s="1348"/>
      <c r="SUA423" s="1348"/>
      <c r="SUB423" s="1348"/>
      <c r="SUC423" s="1348"/>
      <c r="SUD423" s="1348"/>
      <c r="SUE423" s="1348"/>
      <c r="SUF423" s="1348"/>
      <c r="SUG423" s="1348"/>
      <c r="SUH423" s="1348"/>
      <c r="SUI423" s="1348"/>
      <c r="SUJ423" s="1348"/>
      <c r="SUK423" s="1348"/>
      <c r="SUL423" s="1348"/>
      <c r="SUM423" s="1348"/>
      <c r="SUN423" s="1348"/>
      <c r="SUO423" s="1348"/>
      <c r="SUP423" s="1348"/>
      <c r="SUQ423" s="1348"/>
      <c r="SUR423" s="1348"/>
      <c r="SUS423" s="1348"/>
      <c r="SUT423" s="1348"/>
      <c r="SUU423" s="1348"/>
      <c r="SUV423" s="1348"/>
      <c r="SUW423" s="1348"/>
      <c r="SUX423" s="1348"/>
      <c r="SUY423" s="1348"/>
      <c r="SUZ423" s="1348"/>
      <c r="SVA423" s="1348"/>
      <c r="SVB423" s="1348"/>
      <c r="SVC423" s="1348"/>
      <c r="SVD423" s="1348"/>
      <c r="SVE423" s="1348"/>
      <c r="SVF423" s="1348"/>
      <c r="SVG423" s="1348"/>
      <c r="SVH423" s="1348"/>
      <c r="SVI423" s="1348"/>
      <c r="SVJ423" s="1348"/>
      <c r="SVK423" s="1348"/>
      <c r="SVL423" s="1348"/>
      <c r="SVM423" s="1348"/>
      <c r="SVN423" s="1348"/>
      <c r="SVO423" s="1348"/>
      <c r="SVP423" s="1348"/>
      <c r="SVQ423" s="1348"/>
      <c r="SVR423" s="1348"/>
      <c r="SVS423" s="1348"/>
      <c r="SVT423" s="1348"/>
      <c r="SVU423" s="1348"/>
      <c r="SVV423" s="1348"/>
      <c r="SVW423" s="1348"/>
      <c r="SVX423" s="1348"/>
      <c r="SVY423" s="1348"/>
      <c r="SVZ423" s="1348"/>
      <c r="SWA423" s="1348"/>
      <c r="SWB423" s="1348"/>
      <c r="SWC423" s="1348"/>
      <c r="SWD423" s="1348"/>
      <c r="SWE423" s="1348"/>
      <c r="SWF423" s="1348"/>
      <c r="SWG423" s="1348"/>
      <c r="SWH423" s="1348"/>
      <c r="SWI423" s="1348"/>
      <c r="SWJ423" s="1348"/>
      <c r="SWK423" s="1348"/>
      <c r="SWL423" s="1348"/>
      <c r="SWM423" s="1348"/>
      <c r="SWN423" s="1348"/>
      <c r="SWO423" s="1348"/>
      <c r="SWP423" s="1348"/>
      <c r="SWQ423" s="1348"/>
      <c r="SWR423" s="1348"/>
      <c r="SWS423" s="1348"/>
      <c r="SWT423" s="1348"/>
      <c r="SWU423" s="1348"/>
      <c r="SWV423" s="1348"/>
      <c r="SWW423" s="1348"/>
      <c r="SWX423" s="1348"/>
      <c r="SWY423" s="1348"/>
      <c r="SWZ423" s="1348"/>
      <c r="SXA423" s="1348"/>
      <c r="SXB423" s="1348"/>
      <c r="SXC423" s="1348"/>
      <c r="SXD423" s="1348"/>
      <c r="SXE423" s="1348"/>
      <c r="SXF423" s="1348"/>
      <c r="SXG423" s="1348"/>
      <c r="SXH423" s="1348"/>
      <c r="SXI423" s="1348"/>
      <c r="SXJ423" s="1348"/>
      <c r="SXK423" s="1348"/>
      <c r="SXL423" s="1348"/>
      <c r="SXM423" s="1348"/>
      <c r="SXN423" s="1348"/>
      <c r="SXO423" s="1348"/>
      <c r="SXP423" s="1348"/>
      <c r="SXQ423" s="1348"/>
      <c r="SXR423" s="1348"/>
      <c r="SXS423" s="1348"/>
      <c r="SXT423" s="1348"/>
      <c r="SXU423" s="1348"/>
      <c r="SXV423" s="1348"/>
      <c r="SXW423" s="1348"/>
      <c r="SXX423" s="1348"/>
      <c r="SXY423" s="1348"/>
      <c r="SXZ423" s="1348"/>
      <c r="SYA423" s="1348"/>
      <c r="SYB423" s="1348"/>
      <c r="SYC423" s="1348"/>
      <c r="SYD423" s="1348"/>
      <c r="SYE423" s="1348"/>
      <c r="SYF423" s="1348"/>
      <c r="SYG423" s="1348"/>
      <c r="SYH423" s="1348"/>
      <c r="SYI423" s="1348"/>
      <c r="SYJ423" s="1348"/>
      <c r="SYK423" s="1348"/>
      <c r="SYL423" s="1348"/>
      <c r="SYM423" s="1348"/>
      <c r="SYN423" s="1348"/>
      <c r="SYO423" s="1348"/>
      <c r="SYP423" s="1348"/>
      <c r="SYQ423" s="1348"/>
      <c r="SYR423" s="1348"/>
      <c r="SYS423" s="1348"/>
      <c r="SYT423" s="1348"/>
      <c r="SYU423" s="1348"/>
      <c r="SYV423" s="1348"/>
      <c r="SYW423" s="1348"/>
      <c r="SYX423" s="1348"/>
      <c r="SYY423" s="1348"/>
      <c r="SYZ423" s="1348"/>
      <c r="SZA423" s="1348"/>
      <c r="SZB423" s="1348"/>
      <c r="SZC423" s="1348"/>
      <c r="SZD423" s="1348"/>
      <c r="SZE423" s="1348"/>
      <c r="SZF423" s="1348"/>
      <c r="SZG423" s="1348"/>
      <c r="SZH423" s="1348"/>
      <c r="SZI423" s="1348"/>
      <c r="SZJ423" s="1348"/>
      <c r="SZK423" s="1348"/>
      <c r="SZL423" s="1348"/>
      <c r="SZM423" s="1348"/>
      <c r="SZN423" s="1348"/>
      <c r="SZO423" s="1348"/>
      <c r="SZP423" s="1348"/>
      <c r="SZQ423" s="1348"/>
      <c r="SZR423" s="1348"/>
      <c r="SZS423" s="1348"/>
      <c r="SZT423" s="1348"/>
      <c r="SZU423" s="1348"/>
      <c r="SZV423" s="1348"/>
      <c r="SZW423" s="1348"/>
      <c r="SZX423" s="1348"/>
      <c r="SZY423" s="1348"/>
      <c r="SZZ423" s="1348"/>
      <c r="TAA423" s="1348"/>
      <c r="TAB423" s="1348"/>
      <c r="TAC423" s="1348"/>
      <c r="TAD423" s="1348"/>
      <c r="TAE423" s="1348"/>
      <c r="TAF423" s="1348"/>
      <c r="TAG423" s="1348"/>
      <c r="TAH423" s="1348"/>
      <c r="TAI423" s="1348"/>
      <c r="TAJ423" s="1348"/>
      <c r="TAK423" s="1348"/>
      <c r="TAL423" s="1348"/>
      <c r="TAM423" s="1348"/>
      <c r="TAN423" s="1348"/>
      <c r="TAO423" s="1348"/>
      <c r="TAP423" s="1348"/>
      <c r="TAQ423" s="1348"/>
      <c r="TAR423" s="1348"/>
      <c r="TAS423" s="1348"/>
      <c r="TAT423" s="1348"/>
      <c r="TAU423" s="1348"/>
      <c r="TAV423" s="1348"/>
      <c r="TAW423" s="1348"/>
      <c r="TAX423" s="1348"/>
      <c r="TAY423" s="1348"/>
      <c r="TAZ423" s="1348"/>
      <c r="TBA423" s="1348"/>
      <c r="TBB423" s="1348"/>
      <c r="TBC423" s="1348"/>
      <c r="TBD423" s="1348"/>
      <c r="TBE423" s="1348"/>
      <c r="TBF423" s="1348"/>
      <c r="TBG423" s="1348"/>
      <c r="TBH423" s="1348"/>
      <c r="TBI423" s="1348"/>
      <c r="TBJ423" s="1348"/>
      <c r="TBK423" s="1348"/>
      <c r="TBL423" s="1348"/>
      <c r="TBM423" s="1348"/>
      <c r="TBN423" s="1348"/>
      <c r="TBO423" s="1348"/>
      <c r="TBP423" s="1348"/>
      <c r="TBQ423" s="1348"/>
      <c r="TBR423" s="1348"/>
      <c r="TBS423" s="1348"/>
      <c r="TBT423" s="1348"/>
      <c r="TBU423" s="1348"/>
      <c r="TBV423" s="1348"/>
      <c r="TBW423" s="1348"/>
      <c r="TBX423" s="1348"/>
      <c r="TBY423" s="1348"/>
      <c r="TBZ423" s="1348"/>
      <c r="TCA423" s="1348"/>
      <c r="TCB423" s="1348"/>
      <c r="TCC423" s="1348"/>
      <c r="TCD423" s="1348"/>
      <c r="TCE423" s="1348"/>
      <c r="TCF423" s="1348"/>
      <c r="TCG423" s="1348"/>
      <c r="TCH423" s="1348"/>
      <c r="TCI423" s="1348"/>
      <c r="TCJ423" s="1348"/>
      <c r="TCK423" s="1348"/>
      <c r="TCL423" s="1348"/>
      <c r="TCM423" s="1348"/>
      <c r="TCN423" s="1348"/>
      <c r="TCO423" s="1348"/>
      <c r="TCP423" s="1348"/>
      <c r="TCQ423" s="1348"/>
      <c r="TCR423" s="1348"/>
      <c r="TCS423" s="1348"/>
      <c r="TCT423" s="1348"/>
      <c r="TCU423" s="1348"/>
      <c r="TCV423" s="1348"/>
      <c r="TCW423" s="1348"/>
      <c r="TCX423" s="1348"/>
      <c r="TCY423" s="1348"/>
      <c r="TCZ423" s="1348"/>
      <c r="TDA423" s="1348"/>
      <c r="TDB423" s="1348"/>
      <c r="TDC423" s="1348"/>
      <c r="TDD423" s="1348"/>
      <c r="TDE423" s="1348"/>
      <c r="TDF423" s="1348"/>
      <c r="TDG423" s="1348"/>
      <c r="TDH423" s="1348"/>
      <c r="TDI423" s="1348"/>
      <c r="TDJ423" s="1348"/>
      <c r="TDK423" s="1348"/>
      <c r="TDL423" s="1348"/>
      <c r="TDM423" s="1348"/>
      <c r="TDN423" s="1348"/>
      <c r="TDO423" s="1348"/>
      <c r="TDP423" s="1348"/>
      <c r="TDQ423" s="1348"/>
      <c r="TDR423" s="1348"/>
      <c r="TDS423" s="1348"/>
      <c r="TDT423" s="1348"/>
      <c r="TDU423" s="1348"/>
      <c r="TDV423" s="1348"/>
      <c r="TDW423" s="1348"/>
      <c r="TDX423" s="1348"/>
      <c r="TDY423" s="1348"/>
      <c r="TDZ423" s="1348"/>
      <c r="TEA423" s="1348"/>
      <c r="TEB423" s="1348"/>
      <c r="TEC423" s="1348"/>
      <c r="TED423" s="1348"/>
      <c r="TEE423" s="1348"/>
      <c r="TEF423" s="1348"/>
      <c r="TEG423" s="1348"/>
      <c r="TEH423" s="1348"/>
      <c r="TEI423" s="1348"/>
      <c r="TEJ423" s="1348"/>
      <c r="TEK423" s="1348"/>
      <c r="TEL423" s="1348"/>
      <c r="TEM423" s="1348"/>
      <c r="TEN423" s="1348"/>
      <c r="TEO423" s="1348"/>
      <c r="TEP423" s="1348"/>
      <c r="TEQ423" s="1348"/>
      <c r="TER423" s="1348"/>
      <c r="TES423" s="1348"/>
      <c r="TET423" s="1348"/>
      <c r="TEU423" s="1348"/>
      <c r="TEV423" s="1348"/>
      <c r="TEW423" s="1348"/>
      <c r="TEX423" s="1348"/>
      <c r="TEY423" s="1348"/>
      <c r="TEZ423" s="1348"/>
      <c r="TFA423" s="1348"/>
      <c r="TFB423" s="1348"/>
      <c r="TFC423" s="1348"/>
      <c r="TFD423" s="1348"/>
      <c r="TFE423" s="1348"/>
      <c r="TFF423" s="1348"/>
      <c r="TFG423" s="1348"/>
      <c r="TFH423" s="1348"/>
      <c r="TFI423" s="1348"/>
      <c r="TFJ423" s="1348"/>
      <c r="TFK423" s="1348"/>
      <c r="TFL423" s="1348"/>
      <c r="TFM423" s="1348"/>
      <c r="TFN423" s="1348"/>
      <c r="TFO423" s="1348"/>
      <c r="TFP423" s="1348"/>
      <c r="TFQ423" s="1348"/>
      <c r="TFR423" s="1348"/>
      <c r="TFS423" s="1348"/>
      <c r="TFT423" s="1348"/>
      <c r="TFU423" s="1348"/>
      <c r="TFV423" s="1348"/>
      <c r="TFW423" s="1348"/>
      <c r="TFX423" s="1348"/>
      <c r="TFY423" s="1348"/>
      <c r="TFZ423" s="1348"/>
      <c r="TGA423" s="1348"/>
      <c r="TGB423" s="1348"/>
      <c r="TGC423" s="1348"/>
      <c r="TGD423" s="1348"/>
      <c r="TGE423" s="1348"/>
      <c r="TGF423" s="1348"/>
      <c r="TGG423" s="1348"/>
      <c r="TGH423" s="1348"/>
      <c r="TGI423" s="1348"/>
      <c r="TGJ423" s="1348"/>
      <c r="TGK423" s="1348"/>
      <c r="TGL423" s="1348"/>
      <c r="TGM423" s="1348"/>
      <c r="TGN423" s="1348"/>
      <c r="TGO423" s="1348"/>
      <c r="TGP423" s="1348"/>
      <c r="TGQ423" s="1348"/>
      <c r="TGR423" s="1348"/>
      <c r="TGS423" s="1348"/>
      <c r="TGT423" s="1348"/>
      <c r="TGU423" s="1348"/>
      <c r="TGV423" s="1348"/>
      <c r="TGW423" s="1348"/>
      <c r="TGX423" s="1348"/>
      <c r="TGY423" s="1348"/>
      <c r="TGZ423" s="1348"/>
      <c r="THA423" s="1348"/>
      <c r="THB423" s="1348"/>
      <c r="THC423" s="1348"/>
      <c r="THD423" s="1348"/>
      <c r="THE423" s="1348"/>
      <c r="THF423" s="1348"/>
      <c r="THG423" s="1348"/>
      <c r="THH423" s="1348"/>
      <c r="THI423" s="1348"/>
      <c r="THJ423" s="1348"/>
      <c r="THK423" s="1348"/>
      <c r="THL423" s="1348"/>
      <c r="THM423" s="1348"/>
      <c r="THN423" s="1348"/>
      <c r="THO423" s="1348"/>
      <c r="THP423" s="1348"/>
      <c r="THQ423" s="1348"/>
      <c r="THR423" s="1348"/>
      <c r="THS423" s="1348"/>
      <c r="THT423" s="1348"/>
      <c r="THU423" s="1348"/>
      <c r="THV423" s="1348"/>
      <c r="THW423" s="1348"/>
      <c r="THX423" s="1348"/>
      <c r="THY423" s="1348"/>
      <c r="THZ423" s="1348"/>
      <c r="TIA423" s="1348"/>
      <c r="TIB423" s="1348"/>
      <c r="TIC423" s="1348"/>
      <c r="TID423" s="1348"/>
      <c r="TIE423" s="1348"/>
      <c r="TIF423" s="1348"/>
      <c r="TIG423" s="1348"/>
      <c r="TIH423" s="1348"/>
      <c r="TII423" s="1348"/>
      <c r="TIJ423" s="1348"/>
      <c r="TIK423" s="1348"/>
      <c r="TIL423" s="1348"/>
      <c r="TIM423" s="1348"/>
      <c r="TIN423" s="1348"/>
      <c r="TIO423" s="1348"/>
      <c r="TIP423" s="1348"/>
      <c r="TIQ423" s="1348"/>
      <c r="TIR423" s="1348"/>
      <c r="TIS423" s="1348"/>
      <c r="TIT423" s="1348"/>
      <c r="TIU423" s="1348"/>
      <c r="TIV423" s="1348"/>
      <c r="TIW423" s="1348"/>
      <c r="TIX423" s="1348"/>
      <c r="TIY423" s="1348"/>
      <c r="TIZ423" s="1348"/>
      <c r="TJA423" s="1348"/>
      <c r="TJB423" s="1348"/>
      <c r="TJC423" s="1348"/>
      <c r="TJD423" s="1348"/>
      <c r="TJE423" s="1348"/>
      <c r="TJF423" s="1348"/>
      <c r="TJG423" s="1348"/>
      <c r="TJH423" s="1348"/>
      <c r="TJI423" s="1348"/>
      <c r="TJJ423" s="1348"/>
      <c r="TJK423" s="1348"/>
      <c r="TJL423" s="1348"/>
      <c r="TJM423" s="1348"/>
      <c r="TJN423" s="1348"/>
      <c r="TJO423" s="1348"/>
      <c r="TJP423" s="1348"/>
      <c r="TJQ423" s="1348"/>
      <c r="TJR423" s="1348"/>
      <c r="TJS423" s="1348"/>
      <c r="TJT423" s="1348"/>
      <c r="TJU423" s="1348"/>
      <c r="TJV423" s="1348"/>
      <c r="TJW423" s="1348"/>
      <c r="TJX423" s="1348"/>
      <c r="TJY423" s="1348"/>
      <c r="TJZ423" s="1348"/>
      <c r="TKA423" s="1348"/>
      <c r="TKB423" s="1348"/>
      <c r="TKC423" s="1348"/>
      <c r="TKD423" s="1348"/>
      <c r="TKE423" s="1348"/>
      <c r="TKF423" s="1348"/>
      <c r="TKG423" s="1348"/>
      <c r="TKH423" s="1348"/>
      <c r="TKI423" s="1348"/>
      <c r="TKJ423" s="1348"/>
      <c r="TKK423" s="1348"/>
      <c r="TKL423" s="1348"/>
      <c r="TKM423" s="1348"/>
      <c r="TKN423" s="1348"/>
      <c r="TKO423" s="1348"/>
      <c r="TKP423" s="1348"/>
      <c r="TKQ423" s="1348"/>
      <c r="TKR423" s="1348"/>
      <c r="TKS423" s="1348"/>
      <c r="TKT423" s="1348"/>
      <c r="TKU423" s="1348"/>
      <c r="TKV423" s="1348"/>
      <c r="TKW423" s="1348"/>
      <c r="TKX423" s="1348"/>
      <c r="TKY423" s="1348"/>
      <c r="TKZ423" s="1348"/>
      <c r="TLA423" s="1348"/>
      <c r="TLB423" s="1348"/>
      <c r="TLC423" s="1348"/>
      <c r="TLD423" s="1348"/>
      <c r="TLE423" s="1348"/>
      <c r="TLF423" s="1348"/>
      <c r="TLG423" s="1348"/>
      <c r="TLH423" s="1348"/>
      <c r="TLI423" s="1348"/>
      <c r="TLJ423" s="1348"/>
      <c r="TLK423" s="1348"/>
      <c r="TLL423" s="1348"/>
      <c r="TLM423" s="1348"/>
      <c r="TLN423" s="1348"/>
      <c r="TLO423" s="1348"/>
      <c r="TLP423" s="1348"/>
      <c r="TLQ423" s="1348"/>
      <c r="TLR423" s="1348"/>
      <c r="TLS423" s="1348"/>
      <c r="TLT423" s="1348"/>
      <c r="TLU423" s="1348"/>
      <c r="TLV423" s="1348"/>
      <c r="TLW423" s="1348"/>
      <c r="TLX423" s="1348"/>
      <c r="TLY423" s="1348"/>
      <c r="TLZ423" s="1348"/>
      <c r="TMA423" s="1348"/>
      <c r="TMB423" s="1348"/>
      <c r="TMC423" s="1348"/>
      <c r="TMD423" s="1348"/>
      <c r="TME423" s="1348"/>
      <c r="TMF423" s="1348"/>
      <c r="TMG423" s="1348"/>
      <c r="TMH423" s="1348"/>
      <c r="TMI423" s="1348"/>
      <c r="TMJ423" s="1348"/>
      <c r="TMK423" s="1348"/>
      <c r="TML423" s="1348"/>
      <c r="TMM423" s="1348"/>
      <c r="TMN423" s="1348"/>
      <c r="TMO423" s="1348"/>
      <c r="TMP423" s="1348"/>
      <c r="TMQ423" s="1348"/>
      <c r="TMR423" s="1348"/>
      <c r="TMS423" s="1348"/>
      <c r="TMT423" s="1348"/>
      <c r="TMU423" s="1348"/>
      <c r="TMV423" s="1348"/>
      <c r="TMW423" s="1348"/>
      <c r="TMX423" s="1348"/>
      <c r="TMY423" s="1348"/>
      <c r="TMZ423" s="1348"/>
      <c r="TNA423" s="1348"/>
      <c r="TNB423" s="1348"/>
      <c r="TNC423" s="1348"/>
      <c r="TND423" s="1348"/>
      <c r="TNE423" s="1348"/>
      <c r="TNF423" s="1348"/>
      <c r="TNG423" s="1348"/>
      <c r="TNH423" s="1348"/>
      <c r="TNI423" s="1348"/>
      <c r="TNJ423" s="1348"/>
      <c r="TNK423" s="1348"/>
      <c r="TNL423" s="1348"/>
      <c r="TNM423" s="1348"/>
      <c r="TNN423" s="1348"/>
      <c r="TNO423" s="1348"/>
      <c r="TNP423" s="1348"/>
      <c r="TNQ423" s="1348"/>
      <c r="TNR423" s="1348"/>
      <c r="TNS423" s="1348"/>
      <c r="TNT423" s="1348"/>
      <c r="TNU423" s="1348"/>
      <c r="TNV423" s="1348"/>
      <c r="TNW423" s="1348"/>
      <c r="TNX423" s="1348"/>
      <c r="TNY423" s="1348"/>
      <c r="TNZ423" s="1348"/>
      <c r="TOA423" s="1348"/>
      <c r="TOB423" s="1348"/>
      <c r="TOC423" s="1348"/>
      <c r="TOD423" s="1348"/>
      <c r="TOE423" s="1348"/>
      <c r="TOF423" s="1348"/>
      <c r="TOG423" s="1348"/>
      <c r="TOH423" s="1348"/>
      <c r="TOI423" s="1348"/>
      <c r="TOJ423" s="1348"/>
      <c r="TOK423" s="1348"/>
      <c r="TOL423" s="1348"/>
      <c r="TOM423" s="1348"/>
      <c r="TON423" s="1348"/>
      <c r="TOO423" s="1348"/>
      <c r="TOP423" s="1348"/>
      <c r="TOQ423" s="1348"/>
      <c r="TOR423" s="1348"/>
      <c r="TOS423" s="1348"/>
      <c r="TOT423" s="1348"/>
      <c r="TOU423" s="1348"/>
      <c r="TOV423" s="1348"/>
      <c r="TOW423" s="1348"/>
      <c r="TOX423" s="1348"/>
      <c r="TOY423" s="1348"/>
      <c r="TOZ423" s="1348"/>
      <c r="TPA423" s="1348"/>
      <c r="TPB423" s="1348"/>
      <c r="TPC423" s="1348"/>
      <c r="TPD423" s="1348"/>
      <c r="TPE423" s="1348"/>
      <c r="TPF423" s="1348"/>
      <c r="TPG423" s="1348"/>
      <c r="TPH423" s="1348"/>
      <c r="TPI423" s="1348"/>
      <c r="TPJ423" s="1348"/>
      <c r="TPK423" s="1348"/>
      <c r="TPL423" s="1348"/>
      <c r="TPM423" s="1348"/>
      <c r="TPN423" s="1348"/>
      <c r="TPO423" s="1348"/>
      <c r="TPP423" s="1348"/>
      <c r="TPQ423" s="1348"/>
      <c r="TPR423" s="1348"/>
      <c r="TPS423" s="1348"/>
      <c r="TPT423" s="1348"/>
      <c r="TPU423" s="1348"/>
      <c r="TPV423" s="1348"/>
      <c r="TPW423" s="1348"/>
      <c r="TPX423" s="1348"/>
      <c r="TPY423" s="1348"/>
      <c r="TPZ423" s="1348"/>
      <c r="TQA423" s="1348"/>
      <c r="TQB423" s="1348"/>
      <c r="TQC423" s="1348"/>
      <c r="TQD423" s="1348"/>
      <c r="TQE423" s="1348"/>
      <c r="TQF423" s="1348"/>
      <c r="TQG423" s="1348"/>
      <c r="TQH423" s="1348"/>
      <c r="TQI423" s="1348"/>
      <c r="TQJ423" s="1348"/>
      <c r="TQK423" s="1348"/>
      <c r="TQL423" s="1348"/>
      <c r="TQM423" s="1348"/>
      <c r="TQN423" s="1348"/>
      <c r="TQO423" s="1348"/>
      <c r="TQP423" s="1348"/>
      <c r="TQQ423" s="1348"/>
      <c r="TQR423" s="1348"/>
      <c r="TQS423" s="1348"/>
      <c r="TQT423" s="1348"/>
      <c r="TQU423" s="1348"/>
      <c r="TQV423" s="1348"/>
      <c r="TQW423" s="1348"/>
      <c r="TQX423" s="1348"/>
      <c r="TQY423" s="1348"/>
      <c r="TQZ423" s="1348"/>
      <c r="TRA423" s="1348"/>
      <c r="TRB423" s="1348"/>
      <c r="TRC423" s="1348"/>
      <c r="TRD423" s="1348"/>
      <c r="TRE423" s="1348"/>
      <c r="TRF423" s="1348"/>
      <c r="TRG423" s="1348"/>
      <c r="TRH423" s="1348"/>
      <c r="TRI423" s="1348"/>
      <c r="TRJ423" s="1348"/>
      <c r="TRK423" s="1348"/>
      <c r="TRL423" s="1348"/>
      <c r="TRM423" s="1348"/>
      <c r="TRN423" s="1348"/>
      <c r="TRO423" s="1348"/>
      <c r="TRP423" s="1348"/>
      <c r="TRQ423" s="1348"/>
      <c r="TRR423" s="1348"/>
      <c r="TRS423" s="1348"/>
      <c r="TRT423" s="1348"/>
      <c r="TRU423" s="1348"/>
      <c r="TRV423" s="1348"/>
      <c r="TRW423" s="1348"/>
      <c r="TRX423" s="1348"/>
      <c r="TRY423" s="1348"/>
      <c r="TRZ423" s="1348"/>
      <c r="TSA423" s="1348"/>
      <c r="TSB423" s="1348"/>
      <c r="TSC423" s="1348"/>
      <c r="TSD423" s="1348"/>
      <c r="TSE423" s="1348"/>
      <c r="TSF423" s="1348"/>
      <c r="TSG423" s="1348"/>
      <c r="TSH423" s="1348"/>
      <c r="TSI423" s="1348"/>
      <c r="TSJ423" s="1348"/>
      <c r="TSK423" s="1348"/>
      <c r="TSL423" s="1348"/>
      <c r="TSM423" s="1348"/>
      <c r="TSN423" s="1348"/>
      <c r="TSO423" s="1348"/>
      <c r="TSP423" s="1348"/>
      <c r="TSQ423" s="1348"/>
      <c r="TSR423" s="1348"/>
      <c r="TSS423" s="1348"/>
      <c r="TST423" s="1348"/>
      <c r="TSU423" s="1348"/>
      <c r="TSV423" s="1348"/>
      <c r="TSW423" s="1348"/>
      <c r="TSX423" s="1348"/>
      <c r="TSY423" s="1348"/>
      <c r="TSZ423" s="1348"/>
      <c r="TTA423" s="1348"/>
      <c r="TTB423" s="1348"/>
      <c r="TTC423" s="1348"/>
      <c r="TTD423" s="1348"/>
      <c r="TTE423" s="1348"/>
      <c r="TTF423" s="1348"/>
      <c r="TTG423" s="1348"/>
      <c r="TTH423" s="1348"/>
      <c r="TTI423" s="1348"/>
      <c r="TTJ423" s="1348"/>
      <c r="TTK423" s="1348"/>
      <c r="TTL423" s="1348"/>
      <c r="TTM423" s="1348"/>
      <c r="TTN423" s="1348"/>
      <c r="TTO423" s="1348"/>
      <c r="TTP423" s="1348"/>
      <c r="TTQ423" s="1348"/>
      <c r="TTR423" s="1348"/>
      <c r="TTS423" s="1348"/>
      <c r="TTT423" s="1348"/>
      <c r="TTU423" s="1348"/>
      <c r="TTV423" s="1348"/>
      <c r="TTW423" s="1348"/>
      <c r="TTX423" s="1348"/>
      <c r="TTY423" s="1348"/>
      <c r="TTZ423" s="1348"/>
      <c r="TUA423" s="1348"/>
      <c r="TUB423" s="1348"/>
      <c r="TUC423" s="1348"/>
      <c r="TUD423" s="1348"/>
      <c r="TUE423" s="1348"/>
      <c r="TUF423" s="1348"/>
      <c r="TUG423" s="1348"/>
      <c r="TUH423" s="1348"/>
      <c r="TUI423" s="1348"/>
      <c r="TUJ423" s="1348"/>
      <c r="TUK423" s="1348"/>
      <c r="TUL423" s="1348"/>
      <c r="TUM423" s="1348"/>
      <c r="TUN423" s="1348"/>
      <c r="TUO423" s="1348"/>
      <c r="TUP423" s="1348"/>
      <c r="TUQ423" s="1348"/>
      <c r="TUR423" s="1348"/>
      <c r="TUS423" s="1348"/>
      <c r="TUT423" s="1348"/>
      <c r="TUU423" s="1348"/>
      <c r="TUV423" s="1348"/>
      <c r="TUW423" s="1348"/>
      <c r="TUX423" s="1348"/>
      <c r="TUY423" s="1348"/>
      <c r="TUZ423" s="1348"/>
      <c r="TVA423" s="1348"/>
      <c r="TVB423" s="1348"/>
      <c r="TVC423" s="1348"/>
      <c r="TVD423" s="1348"/>
      <c r="TVE423" s="1348"/>
      <c r="TVF423" s="1348"/>
      <c r="TVG423" s="1348"/>
      <c r="TVH423" s="1348"/>
      <c r="TVI423" s="1348"/>
      <c r="TVJ423" s="1348"/>
      <c r="TVK423" s="1348"/>
      <c r="TVL423" s="1348"/>
      <c r="TVM423" s="1348"/>
      <c r="TVN423" s="1348"/>
      <c r="TVO423" s="1348"/>
      <c r="TVP423" s="1348"/>
      <c r="TVQ423" s="1348"/>
      <c r="TVR423" s="1348"/>
      <c r="TVS423" s="1348"/>
      <c r="TVT423" s="1348"/>
      <c r="TVU423" s="1348"/>
      <c r="TVV423" s="1348"/>
      <c r="TVW423" s="1348"/>
      <c r="TVX423" s="1348"/>
      <c r="TVY423" s="1348"/>
      <c r="TVZ423" s="1348"/>
      <c r="TWA423" s="1348"/>
      <c r="TWB423" s="1348"/>
      <c r="TWC423" s="1348"/>
      <c r="TWD423" s="1348"/>
      <c r="TWE423" s="1348"/>
      <c r="TWF423" s="1348"/>
      <c r="TWG423" s="1348"/>
      <c r="TWH423" s="1348"/>
      <c r="TWI423" s="1348"/>
      <c r="TWJ423" s="1348"/>
      <c r="TWK423" s="1348"/>
      <c r="TWL423" s="1348"/>
      <c r="TWM423" s="1348"/>
      <c r="TWN423" s="1348"/>
      <c r="TWO423" s="1348"/>
      <c r="TWP423" s="1348"/>
      <c r="TWQ423" s="1348"/>
      <c r="TWR423" s="1348"/>
      <c r="TWS423" s="1348"/>
      <c r="TWT423" s="1348"/>
      <c r="TWU423" s="1348"/>
      <c r="TWV423" s="1348"/>
      <c r="TWW423" s="1348"/>
      <c r="TWX423" s="1348"/>
      <c r="TWY423" s="1348"/>
      <c r="TWZ423" s="1348"/>
      <c r="TXA423" s="1348"/>
      <c r="TXB423" s="1348"/>
      <c r="TXC423" s="1348"/>
      <c r="TXD423" s="1348"/>
      <c r="TXE423" s="1348"/>
      <c r="TXF423" s="1348"/>
      <c r="TXG423" s="1348"/>
      <c r="TXH423" s="1348"/>
      <c r="TXI423" s="1348"/>
      <c r="TXJ423" s="1348"/>
      <c r="TXK423" s="1348"/>
      <c r="TXL423" s="1348"/>
      <c r="TXM423" s="1348"/>
      <c r="TXN423" s="1348"/>
      <c r="TXO423" s="1348"/>
      <c r="TXP423" s="1348"/>
      <c r="TXQ423" s="1348"/>
      <c r="TXR423" s="1348"/>
      <c r="TXS423" s="1348"/>
      <c r="TXT423" s="1348"/>
      <c r="TXU423" s="1348"/>
      <c r="TXV423" s="1348"/>
      <c r="TXW423" s="1348"/>
      <c r="TXX423" s="1348"/>
      <c r="TXY423" s="1348"/>
      <c r="TXZ423" s="1348"/>
      <c r="TYA423" s="1348"/>
      <c r="TYB423" s="1348"/>
      <c r="TYC423" s="1348"/>
      <c r="TYD423" s="1348"/>
      <c r="TYE423" s="1348"/>
      <c r="TYF423" s="1348"/>
      <c r="TYG423" s="1348"/>
      <c r="TYH423" s="1348"/>
      <c r="TYI423" s="1348"/>
      <c r="TYJ423" s="1348"/>
      <c r="TYK423" s="1348"/>
      <c r="TYL423" s="1348"/>
      <c r="TYM423" s="1348"/>
      <c r="TYN423" s="1348"/>
      <c r="TYO423" s="1348"/>
      <c r="TYP423" s="1348"/>
      <c r="TYQ423" s="1348"/>
      <c r="TYR423" s="1348"/>
      <c r="TYS423" s="1348"/>
      <c r="TYT423" s="1348"/>
      <c r="TYU423" s="1348"/>
      <c r="TYV423" s="1348"/>
      <c r="TYW423" s="1348"/>
      <c r="TYX423" s="1348"/>
      <c r="TYY423" s="1348"/>
      <c r="TYZ423" s="1348"/>
      <c r="TZA423" s="1348"/>
      <c r="TZB423" s="1348"/>
      <c r="TZC423" s="1348"/>
      <c r="TZD423" s="1348"/>
      <c r="TZE423" s="1348"/>
      <c r="TZF423" s="1348"/>
      <c r="TZG423" s="1348"/>
      <c r="TZH423" s="1348"/>
      <c r="TZI423" s="1348"/>
      <c r="TZJ423" s="1348"/>
      <c r="TZK423" s="1348"/>
      <c r="TZL423" s="1348"/>
      <c r="TZM423" s="1348"/>
      <c r="TZN423" s="1348"/>
      <c r="TZO423" s="1348"/>
      <c r="TZP423" s="1348"/>
      <c r="TZQ423" s="1348"/>
      <c r="TZR423" s="1348"/>
      <c r="TZS423" s="1348"/>
      <c r="TZT423" s="1348"/>
      <c r="TZU423" s="1348"/>
      <c r="TZV423" s="1348"/>
      <c r="TZW423" s="1348"/>
      <c r="TZX423" s="1348"/>
      <c r="TZY423" s="1348"/>
      <c r="TZZ423" s="1348"/>
      <c r="UAA423" s="1348"/>
      <c r="UAB423" s="1348"/>
      <c r="UAC423" s="1348"/>
      <c r="UAD423" s="1348"/>
      <c r="UAE423" s="1348"/>
      <c r="UAF423" s="1348"/>
      <c r="UAG423" s="1348"/>
      <c r="UAH423" s="1348"/>
      <c r="UAI423" s="1348"/>
      <c r="UAJ423" s="1348"/>
      <c r="UAK423" s="1348"/>
      <c r="UAL423" s="1348"/>
      <c r="UAM423" s="1348"/>
      <c r="UAN423" s="1348"/>
      <c r="UAO423" s="1348"/>
      <c r="UAP423" s="1348"/>
      <c r="UAQ423" s="1348"/>
      <c r="UAR423" s="1348"/>
      <c r="UAS423" s="1348"/>
      <c r="UAT423" s="1348"/>
      <c r="UAU423" s="1348"/>
      <c r="UAV423" s="1348"/>
      <c r="UAW423" s="1348"/>
      <c r="UAX423" s="1348"/>
      <c r="UAY423" s="1348"/>
      <c r="UAZ423" s="1348"/>
      <c r="UBA423" s="1348"/>
      <c r="UBB423" s="1348"/>
      <c r="UBC423" s="1348"/>
      <c r="UBD423" s="1348"/>
      <c r="UBE423" s="1348"/>
      <c r="UBF423" s="1348"/>
      <c r="UBG423" s="1348"/>
      <c r="UBH423" s="1348"/>
      <c r="UBI423" s="1348"/>
      <c r="UBJ423" s="1348"/>
      <c r="UBK423" s="1348"/>
      <c r="UBL423" s="1348"/>
      <c r="UBM423" s="1348"/>
      <c r="UBN423" s="1348"/>
      <c r="UBO423" s="1348"/>
      <c r="UBP423" s="1348"/>
      <c r="UBQ423" s="1348"/>
      <c r="UBR423" s="1348"/>
      <c r="UBS423" s="1348"/>
      <c r="UBT423" s="1348"/>
      <c r="UBU423" s="1348"/>
      <c r="UBV423" s="1348"/>
      <c r="UBW423" s="1348"/>
      <c r="UBX423" s="1348"/>
      <c r="UBY423" s="1348"/>
      <c r="UBZ423" s="1348"/>
      <c r="UCA423" s="1348"/>
      <c r="UCB423" s="1348"/>
      <c r="UCC423" s="1348"/>
      <c r="UCD423" s="1348"/>
      <c r="UCE423" s="1348"/>
      <c r="UCF423" s="1348"/>
      <c r="UCG423" s="1348"/>
      <c r="UCH423" s="1348"/>
      <c r="UCI423" s="1348"/>
      <c r="UCJ423" s="1348"/>
      <c r="UCK423" s="1348"/>
      <c r="UCL423" s="1348"/>
      <c r="UCM423" s="1348"/>
      <c r="UCN423" s="1348"/>
      <c r="UCO423" s="1348"/>
      <c r="UCP423" s="1348"/>
      <c r="UCQ423" s="1348"/>
      <c r="UCR423" s="1348"/>
      <c r="UCS423" s="1348"/>
      <c r="UCT423" s="1348"/>
      <c r="UCU423" s="1348"/>
      <c r="UCV423" s="1348"/>
      <c r="UCW423" s="1348"/>
      <c r="UCX423" s="1348"/>
      <c r="UCY423" s="1348"/>
      <c r="UCZ423" s="1348"/>
      <c r="UDA423" s="1348"/>
      <c r="UDB423" s="1348"/>
      <c r="UDC423" s="1348"/>
      <c r="UDD423" s="1348"/>
      <c r="UDE423" s="1348"/>
      <c r="UDF423" s="1348"/>
      <c r="UDG423" s="1348"/>
      <c r="UDH423" s="1348"/>
      <c r="UDI423" s="1348"/>
      <c r="UDJ423" s="1348"/>
      <c r="UDK423" s="1348"/>
      <c r="UDL423" s="1348"/>
      <c r="UDM423" s="1348"/>
      <c r="UDN423" s="1348"/>
      <c r="UDO423" s="1348"/>
      <c r="UDP423" s="1348"/>
      <c r="UDQ423" s="1348"/>
      <c r="UDR423" s="1348"/>
      <c r="UDS423" s="1348"/>
      <c r="UDT423" s="1348"/>
      <c r="UDU423" s="1348"/>
      <c r="UDV423" s="1348"/>
      <c r="UDW423" s="1348"/>
      <c r="UDX423" s="1348"/>
      <c r="UDY423" s="1348"/>
      <c r="UDZ423" s="1348"/>
      <c r="UEA423" s="1348"/>
      <c r="UEB423" s="1348"/>
      <c r="UEC423" s="1348"/>
      <c r="UED423" s="1348"/>
      <c r="UEE423" s="1348"/>
      <c r="UEF423" s="1348"/>
      <c r="UEG423" s="1348"/>
      <c r="UEH423" s="1348"/>
      <c r="UEI423" s="1348"/>
      <c r="UEJ423" s="1348"/>
      <c r="UEK423" s="1348"/>
      <c r="UEL423" s="1348"/>
      <c r="UEM423" s="1348"/>
      <c r="UEN423" s="1348"/>
      <c r="UEO423" s="1348"/>
      <c r="UEP423" s="1348"/>
      <c r="UEQ423" s="1348"/>
      <c r="UER423" s="1348"/>
      <c r="UES423" s="1348"/>
      <c r="UET423" s="1348"/>
      <c r="UEU423" s="1348"/>
      <c r="UEV423" s="1348"/>
      <c r="UEW423" s="1348"/>
      <c r="UEX423" s="1348"/>
      <c r="UEY423" s="1348"/>
      <c r="UEZ423" s="1348"/>
      <c r="UFA423" s="1348"/>
      <c r="UFB423" s="1348"/>
      <c r="UFC423" s="1348"/>
      <c r="UFD423" s="1348"/>
      <c r="UFE423" s="1348"/>
      <c r="UFF423" s="1348"/>
      <c r="UFG423" s="1348"/>
      <c r="UFH423" s="1348"/>
      <c r="UFI423" s="1348"/>
      <c r="UFJ423" s="1348"/>
      <c r="UFK423" s="1348"/>
      <c r="UFL423" s="1348"/>
      <c r="UFM423" s="1348"/>
      <c r="UFN423" s="1348"/>
      <c r="UFO423" s="1348"/>
      <c r="UFP423" s="1348"/>
      <c r="UFQ423" s="1348"/>
      <c r="UFR423" s="1348"/>
      <c r="UFS423" s="1348"/>
      <c r="UFT423" s="1348"/>
      <c r="UFU423" s="1348"/>
      <c r="UFV423" s="1348"/>
      <c r="UFW423" s="1348"/>
      <c r="UFX423" s="1348"/>
      <c r="UFY423" s="1348"/>
      <c r="UFZ423" s="1348"/>
      <c r="UGA423" s="1348"/>
      <c r="UGB423" s="1348"/>
      <c r="UGC423" s="1348"/>
      <c r="UGD423" s="1348"/>
      <c r="UGE423" s="1348"/>
      <c r="UGF423" s="1348"/>
      <c r="UGG423" s="1348"/>
      <c r="UGH423" s="1348"/>
      <c r="UGI423" s="1348"/>
      <c r="UGJ423" s="1348"/>
      <c r="UGK423" s="1348"/>
      <c r="UGL423" s="1348"/>
      <c r="UGM423" s="1348"/>
      <c r="UGN423" s="1348"/>
      <c r="UGO423" s="1348"/>
      <c r="UGP423" s="1348"/>
      <c r="UGQ423" s="1348"/>
      <c r="UGR423" s="1348"/>
      <c r="UGS423" s="1348"/>
      <c r="UGT423" s="1348"/>
      <c r="UGU423" s="1348"/>
      <c r="UGV423" s="1348"/>
      <c r="UGW423" s="1348"/>
      <c r="UGX423" s="1348"/>
      <c r="UGY423" s="1348"/>
      <c r="UGZ423" s="1348"/>
      <c r="UHA423" s="1348"/>
      <c r="UHB423" s="1348"/>
      <c r="UHC423" s="1348"/>
      <c r="UHD423" s="1348"/>
      <c r="UHE423" s="1348"/>
      <c r="UHF423" s="1348"/>
      <c r="UHG423" s="1348"/>
      <c r="UHH423" s="1348"/>
      <c r="UHI423" s="1348"/>
      <c r="UHJ423" s="1348"/>
      <c r="UHK423" s="1348"/>
      <c r="UHL423" s="1348"/>
      <c r="UHM423" s="1348"/>
      <c r="UHN423" s="1348"/>
      <c r="UHO423" s="1348"/>
      <c r="UHP423" s="1348"/>
      <c r="UHQ423" s="1348"/>
      <c r="UHR423" s="1348"/>
      <c r="UHS423" s="1348"/>
      <c r="UHT423" s="1348"/>
      <c r="UHU423" s="1348"/>
      <c r="UHV423" s="1348"/>
      <c r="UHW423" s="1348"/>
      <c r="UHX423" s="1348"/>
      <c r="UHY423" s="1348"/>
      <c r="UHZ423" s="1348"/>
      <c r="UIA423" s="1348"/>
      <c r="UIB423" s="1348"/>
      <c r="UIC423" s="1348"/>
      <c r="UID423" s="1348"/>
      <c r="UIE423" s="1348"/>
      <c r="UIF423" s="1348"/>
      <c r="UIG423" s="1348"/>
      <c r="UIH423" s="1348"/>
      <c r="UII423" s="1348"/>
      <c r="UIJ423" s="1348"/>
      <c r="UIK423" s="1348"/>
      <c r="UIL423" s="1348"/>
      <c r="UIM423" s="1348"/>
      <c r="UIN423" s="1348"/>
      <c r="UIO423" s="1348"/>
      <c r="UIP423" s="1348"/>
      <c r="UIQ423" s="1348"/>
      <c r="UIR423" s="1348"/>
      <c r="UIS423" s="1348"/>
      <c r="UIT423" s="1348"/>
      <c r="UIU423" s="1348"/>
      <c r="UIV423" s="1348"/>
      <c r="UIW423" s="1348"/>
      <c r="UIX423" s="1348"/>
      <c r="UIY423" s="1348"/>
      <c r="UIZ423" s="1348"/>
      <c r="UJA423" s="1348"/>
      <c r="UJB423" s="1348"/>
      <c r="UJC423" s="1348"/>
      <c r="UJD423" s="1348"/>
      <c r="UJE423" s="1348"/>
      <c r="UJF423" s="1348"/>
      <c r="UJG423" s="1348"/>
      <c r="UJH423" s="1348"/>
      <c r="UJI423" s="1348"/>
      <c r="UJJ423" s="1348"/>
      <c r="UJK423" s="1348"/>
      <c r="UJL423" s="1348"/>
      <c r="UJM423" s="1348"/>
      <c r="UJN423" s="1348"/>
      <c r="UJO423" s="1348"/>
      <c r="UJP423" s="1348"/>
      <c r="UJQ423" s="1348"/>
      <c r="UJR423" s="1348"/>
      <c r="UJS423" s="1348"/>
      <c r="UJT423" s="1348"/>
      <c r="UJU423" s="1348"/>
      <c r="UJV423" s="1348"/>
      <c r="UJW423" s="1348"/>
      <c r="UJX423" s="1348"/>
      <c r="UJY423" s="1348"/>
      <c r="UJZ423" s="1348"/>
      <c r="UKA423" s="1348"/>
      <c r="UKB423" s="1348"/>
      <c r="UKC423" s="1348"/>
      <c r="UKD423" s="1348"/>
      <c r="UKE423" s="1348"/>
      <c r="UKF423" s="1348"/>
      <c r="UKG423" s="1348"/>
      <c r="UKH423" s="1348"/>
      <c r="UKI423" s="1348"/>
      <c r="UKJ423" s="1348"/>
      <c r="UKK423" s="1348"/>
      <c r="UKL423" s="1348"/>
      <c r="UKM423" s="1348"/>
      <c r="UKN423" s="1348"/>
      <c r="UKO423" s="1348"/>
      <c r="UKP423" s="1348"/>
      <c r="UKQ423" s="1348"/>
      <c r="UKR423" s="1348"/>
      <c r="UKS423" s="1348"/>
      <c r="UKT423" s="1348"/>
      <c r="UKU423" s="1348"/>
      <c r="UKV423" s="1348"/>
      <c r="UKW423" s="1348"/>
      <c r="UKX423" s="1348"/>
      <c r="UKY423" s="1348"/>
      <c r="UKZ423" s="1348"/>
      <c r="ULA423" s="1348"/>
      <c r="ULB423" s="1348"/>
      <c r="ULC423" s="1348"/>
      <c r="ULD423" s="1348"/>
      <c r="ULE423" s="1348"/>
      <c r="ULF423" s="1348"/>
      <c r="ULG423" s="1348"/>
      <c r="ULH423" s="1348"/>
      <c r="ULI423" s="1348"/>
      <c r="ULJ423" s="1348"/>
      <c r="ULK423" s="1348"/>
      <c r="ULL423" s="1348"/>
      <c r="ULM423" s="1348"/>
      <c r="ULN423" s="1348"/>
      <c r="ULO423" s="1348"/>
      <c r="ULP423" s="1348"/>
      <c r="ULQ423" s="1348"/>
      <c r="ULR423" s="1348"/>
      <c r="ULS423" s="1348"/>
      <c r="ULT423" s="1348"/>
      <c r="ULU423" s="1348"/>
      <c r="ULV423" s="1348"/>
      <c r="ULW423" s="1348"/>
      <c r="ULX423" s="1348"/>
      <c r="ULY423" s="1348"/>
      <c r="ULZ423" s="1348"/>
      <c r="UMA423" s="1348"/>
      <c r="UMB423" s="1348"/>
      <c r="UMC423" s="1348"/>
      <c r="UMD423" s="1348"/>
      <c r="UME423" s="1348"/>
      <c r="UMF423" s="1348"/>
      <c r="UMG423" s="1348"/>
      <c r="UMH423" s="1348"/>
      <c r="UMI423" s="1348"/>
      <c r="UMJ423" s="1348"/>
      <c r="UMK423" s="1348"/>
      <c r="UML423" s="1348"/>
      <c r="UMM423" s="1348"/>
      <c r="UMN423" s="1348"/>
      <c r="UMO423" s="1348"/>
      <c r="UMP423" s="1348"/>
      <c r="UMQ423" s="1348"/>
      <c r="UMR423" s="1348"/>
      <c r="UMS423" s="1348"/>
      <c r="UMT423" s="1348"/>
      <c r="UMU423" s="1348"/>
      <c r="UMV423" s="1348"/>
      <c r="UMW423" s="1348"/>
      <c r="UMX423" s="1348"/>
      <c r="UMY423" s="1348"/>
      <c r="UMZ423" s="1348"/>
      <c r="UNA423" s="1348"/>
      <c r="UNB423" s="1348"/>
      <c r="UNC423" s="1348"/>
      <c r="UND423" s="1348"/>
      <c r="UNE423" s="1348"/>
      <c r="UNF423" s="1348"/>
      <c r="UNG423" s="1348"/>
      <c r="UNH423" s="1348"/>
      <c r="UNI423" s="1348"/>
      <c r="UNJ423" s="1348"/>
      <c r="UNK423" s="1348"/>
      <c r="UNL423" s="1348"/>
      <c r="UNM423" s="1348"/>
      <c r="UNN423" s="1348"/>
      <c r="UNO423" s="1348"/>
      <c r="UNP423" s="1348"/>
      <c r="UNQ423" s="1348"/>
      <c r="UNR423" s="1348"/>
      <c r="UNS423" s="1348"/>
      <c r="UNT423" s="1348"/>
      <c r="UNU423" s="1348"/>
      <c r="UNV423" s="1348"/>
      <c r="UNW423" s="1348"/>
      <c r="UNX423" s="1348"/>
      <c r="UNY423" s="1348"/>
      <c r="UNZ423" s="1348"/>
      <c r="UOA423" s="1348"/>
      <c r="UOB423" s="1348"/>
      <c r="UOC423" s="1348"/>
      <c r="UOD423" s="1348"/>
      <c r="UOE423" s="1348"/>
      <c r="UOF423" s="1348"/>
      <c r="UOG423" s="1348"/>
      <c r="UOH423" s="1348"/>
      <c r="UOI423" s="1348"/>
      <c r="UOJ423" s="1348"/>
      <c r="UOK423" s="1348"/>
      <c r="UOL423" s="1348"/>
      <c r="UOM423" s="1348"/>
      <c r="UON423" s="1348"/>
      <c r="UOO423" s="1348"/>
      <c r="UOP423" s="1348"/>
      <c r="UOQ423" s="1348"/>
      <c r="UOR423" s="1348"/>
      <c r="UOS423" s="1348"/>
      <c r="UOT423" s="1348"/>
      <c r="UOU423" s="1348"/>
      <c r="UOV423" s="1348"/>
      <c r="UOW423" s="1348"/>
      <c r="UOX423" s="1348"/>
      <c r="UOY423" s="1348"/>
      <c r="UOZ423" s="1348"/>
      <c r="UPA423" s="1348"/>
      <c r="UPB423" s="1348"/>
      <c r="UPC423" s="1348"/>
      <c r="UPD423" s="1348"/>
      <c r="UPE423" s="1348"/>
      <c r="UPF423" s="1348"/>
      <c r="UPG423" s="1348"/>
      <c r="UPH423" s="1348"/>
      <c r="UPI423" s="1348"/>
      <c r="UPJ423" s="1348"/>
      <c r="UPK423" s="1348"/>
      <c r="UPL423" s="1348"/>
      <c r="UPM423" s="1348"/>
      <c r="UPN423" s="1348"/>
      <c r="UPO423" s="1348"/>
      <c r="UPP423" s="1348"/>
      <c r="UPQ423" s="1348"/>
      <c r="UPR423" s="1348"/>
      <c r="UPS423" s="1348"/>
      <c r="UPT423" s="1348"/>
      <c r="UPU423" s="1348"/>
      <c r="UPV423" s="1348"/>
      <c r="UPW423" s="1348"/>
      <c r="UPX423" s="1348"/>
      <c r="UPY423" s="1348"/>
      <c r="UPZ423" s="1348"/>
      <c r="UQA423" s="1348"/>
      <c r="UQB423" s="1348"/>
      <c r="UQC423" s="1348"/>
      <c r="UQD423" s="1348"/>
      <c r="UQE423" s="1348"/>
      <c r="UQF423" s="1348"/>
      <c r="UQG423" s="1348"/>
      <c r="UQH423" s="1348"/>
      <c r="UQI423" s="1348"/>
      <c r="UQJ423" s="1348"/>
      <c r="UQK423" s="1348"/>
      <c r="UQL423" s="1348"/>
      <c r="UQM423" s="1348"/>
      <c r="UQN423" s="1348"/>
      <c r="UQO423" s="1348"/>
      <c r="UQP423" s="1348"/>
      <c r="UQQ423" s="1348"/>
      <c r="UQR423" s="1348"/>
      <c r="UQS423" s="1348"/>
      <c r="UQT423" s="1348"/>
      <c r="UQU423" s="1348"/>
      <c r="UQV423" s="1348"/>
      <c r="UQW423" s="1348"/>
      <c r="UQX423" s="1348"/>
      <c r="UQY423" s="1348"/>
      <c r="UQZ423" s="1348"/>
      <c r="URA423" s="1348"/>
      <c r="URB423" s="1348"/>
      <c r="URC423" s="1348"/>
      <c r="URD423" s="1348"/>
      <c r="URE423" s="1348"/>
      <c r="URF423" s="1348"/>
      <c r="URG423" s="1348"/>
      <c r="URH423" s="1348"/>
      <c r="URI423" s="1348"/>
      <c r="URJ423" s="1348"/>
      <c r="URK423" s="1348"/>
      <c r="URL423" s="1348"/>
      <c r="URM423" s="1348"/>
      <c r="URN423" s="1348"/>
      <c r="URO423" s="1348"/>
      <c r="URP423" s="1348"/>
      <c r="URQ423" s="1348"/>
      <c r="URR423" s="1348"/>
      <c r="URS423" s="1348"/>
      <c r="URT423" s="1348"/>
      <c r="URU423" s="1348"/>
      <c r="URV423" s="1348"/>
      <c r="URW423" s="1348"/>
      <c r="URX423" s="1348"/>
      <c r="URY423" s="1348"/>
      <c r="URZ423" s="1348"/>
      <c r="USA423" s="1348"/>
      <c r="USB423" s="1348"/>
      <c r="USC423" s="1348"/>
      <c r="USD423" s="1348"/>
      <c r="USE423" s="1348"/>
      <c r="USF423" s="1348"/>
      <c r="USG423" s="1348"/>
      <c r="USH423" s="1348"/>
      <c r="USI423" s="1348"/>
      <c r="USJ423" s="1348"/>
      <c r="USK423" s="1348"/>
      <c r="USL423" s="1348"/>
      <c r="USM423" s="1348"/>
      <c r="USN423" s="1348"/>
      <c r="USO423" s="1348"/>
      <c r="USP423" s="1348"/>
      <c r="USQ423" s="1348"/>
      <c r="USR423" s="1348"/>
      <c r="USS423" s="1348"/>
      <c r="UST423" s="1348"/>
      <c r="USU423" s="1348"/>
      <c r="USV423" s="1348"/>
      <c r="USW423" s="1348"/>
      <c r="USX423" s="1348"/>
      <c r="USY423" s="1348"/>
      <c r="USZ423" s="1348"/>
      <c r="UTA423" s="1348"/>
      <c r="UTB423" s="1348"/>
      <c r="UTC423" s="1348"/>
      <c r="UTD423" s="1348"/>
      <c r="UTE423" s="1348"/>
      <c r="UTF423" s="1348"/>
      <c r="UTG423" s="1348"/>
      <c r="UTH423" s="1348"/>
      <c r="UTI423" s="1348"/>
      <c r="UTJ423" s="1348"/>
      <c r="UTK423" s="1348"/>
      <c r="UTL423" s="1348"/>
      <c r="UTM423" s="1348"/>
      <c r="UTN423" s="1348"/>
      <c r="UTO423" s="1348"/>
      <c r="UTP423" s="1348"/>
      <c r="UTQ423" s="1348"/>
      <c r="UTR423" s="1348"/>
      <c r="UTS423" s="1348"/>
      <c r="UTT423" s="1348"/>
      <c r="UTU423" s="1348"/>
      <c r="UTV423" s="1348"/>
      <c r="UTW423" s="1348"/>
      <c r="UTX423" s="1348"/>
      <c r="UTY423" s="1348"/>
      <c r="UTZ423" s="1348"/>
      <c r="UUA423" s="1348"/>
      <c r="UUB423" s="1348"/>
      <c r="UUC423" s="1348"/>
      <c r="UUD423" s="1348"/>
      <c r="UUE423" s="1348"/>
      <c r="UUF423" s="1348"/>
      <c r="UUG423" s="1348"/>
      <c r="UUH423" s="1348"/>
      <c r="UUI423" s="1348"/>
      <c r="UUJ423" s="1348"/>
      <c r="UUK423" s="1348"/>
      <c r="UUL423" s="1348"/>
      <c r="UUM423" s="1348"/>
      <c r="UUN423" s="1348"/>
      <c r="UUO423" s="1348"/>
      <c r="UUP423" s="1348"/>
      <c r="UUQ423" s="1348"/>
      <c r="UUR423" s="1348"/>
      <c r="UUS423" s="1348"/>
      <c r="UUT423" s="1348"/>
      <c r="UUU423" s="1348"/>
      <c r="UUV423" s="1348"/>
      <c r="UUW423" s="1348"/>
      <c r="UUX423" s="1348"/>
      <c r="UUY423" s="1348"/>
      <c r="UUZ423" s="1348"/>
      <c r="UVA423" s="1348"/>
      <c r="UVB423" s="1348"/>
      <c r="UVC423" s="1348"/>
      <c r="UVD423" s="1348"/>
      <c r="UVE423" s="1348"/>
      <c r="UVF423" s="1348"/>
      <c r="UVG423" s="1348"/>
      <c r="UVH423" s="1348"/>
      <c r="UVI423" s="1348"/>
      <c r="UVJ423" s="1348"/>
      <c r="UVK423" s="1348"/>
      <c r="UVL423" s="1348"/>
      <c r="UVM423" s="1348"/>
      <c r="UVN423" s="1348"/>
      <c r="UVO423" s="1348"/>
      <c r="UVP423" s="1348"/>
      <c r="UVQ423" s="1348"/>
      <c r="UVR423" s="1348"/>
      <c r="UVS423" s="1348"/>
      <c r="UVT423" s="1348"/>
      <c r="UVU423" s="1348"/>
      <c r="UVV423" s="1348"/>
      <c r="UVW423" s="1348"/>
      <c r="UVX423" s="1348"/>
      <c r="UVY423" s="1348"/>
      <c r="UVZ423" s="1348"/>
      <c r="UWA423" s="1348"/>
      <c r="UWB423" s="1348"/>
      <c r="UWC423" s="1348"/>
      <c r="UWD423" s="1348"/>
      <c r="UWE423" s="1348"/>
      <c r="UWF423" s="1348"/>
      <c r="UWG423" s="1348"/>
      <c r="UWH423" s="1348"/>
      <c r="UWI423" s="1348"/>
      <c r="UWJ423" s="1348"/>
      <c r="UWK423" s="1348"/>
      <c r="UWL423" s="1348"/>
      <c r="UWM423" s="1348"/>
      <c r="UWN423" s="1348"/>
      <c r="UWO423" s="1348"/>
      <c r="UWP423" s="1348"/>
      <c r="UWQ423" s="1348"/>
      <c r="UWR423" s="1348"/>
      <c r="UWS423" s="1348"/>
      <c r="UWT423" s="1348"/>
      <c r="UWU423" s="1348"/>
      <c r="UWV423" s="1348"/>
      <c r="UWW423" s="1348"/>
      <c r="UWX423" s="1348"/>
      <c r="UWY423" s="1348"/>
      <c r="UWZ423" s="1348"/>
      <c r="UXA423" s="1348"/>
      <c r="UXB423" s="1348"/>
      <c r="UXC423" s="1348"/>
      <c r="UXD423" s="1348"/>
      <c r="UXE423" s="1348"/>
      <c r="UXF423" s="1348"/>
      <c r="UXG423" s="1348"/>
      <c r="UXH423" s="1348"/>
      <c r="UXI423" s="1348"/>
      <c r="UXJ423" s="1348"/>
      <c r="UXK423" s="1348"/>
      <c r="UXL423" s="1348"/>
      <c r="UXM423" s="1348"/>
      <c r="UXN423" s="1348"/>
      <c r="UXO423" s="1348"/>
      <c r="UXP423" s="1348"/>
      <c r="UXQ423" s="1348"/>
      <c r="UXR423" s="1348"/>
      <c r="UXS423" s="1348"/>
      <c r="UXT423" s="1348"/>
      <c r="UXU423" s="1348"/>
      <c r="UXV423" s="1348"/>
      <c r="UXW423" s="1348"/>
      <c r="UXX423" s="1348"/>
      <c r="UXY423" s="1348"/>
      <c r="UXZ423" s="1348"/>
      <c r="UYA423" s="1348"/>
      <c r="UYB423" s="1348"/>
      <c r="UYC423" s="1348"/>
      <c r="UYD423" s="1348"/>
      <c r="UYE423" s="1348"/>
      <c r="UYF423" s="1348"/>
      <c r="UYG423" s="1348"/>
      <c r="UYH423" s="1348"/>
      <c r="UYI423" s="1348"/>
      <c r="UYJ423" s="1348"/>
      <c r="UYK423" s="1348"/>
      <c r="UYL423" s="1348"/>
      <c r="UYM423" s="1348"/>
      <c r="UYN423" s="1348"/>
      <c r="UYO423" s="1348"/>
      <c r="UYP423" s="1348"/>
      <c r="UYQ423" s="1348"/>
      <c r="UYR423" s="1348"/>
      <c r="UYS423" s="1348"/>
      <c r="UYT423" s="1348"/>
      <c r="UYU423" s="1348"/>
      <c r="UYV423" s="1348"/>
      <c r="UYW423" s="1348"/>
      <c r="UYX423" s="1348"/>
      <c r="UYY423" s="1348"/>
      <c r="UYZ423" s="1348"/>
      <c r="UZA423" s="1348"/>
      <c r="UZB423" s="1348"/>
      <c r="UZC423" s="1348"/>
      <c r="UZD423" s="1348"/>
      <c r="UZE423" s="1348"/>
      <c r="UZF423" s="1348"/>
      <c r="UZG423" s="1348"/>
      <c r="UZH423" s="1348"/>
      <c r="UZI423" s="1348"/>
      <c r="UZJ423" s="1348"/>
      <c r="UZK423" s="1348"/>
      <c r="UZL423" s="1348"/>
      <c r="UZM423" s="1348"/>
      <c r="UZN423" s="1348"/>
      <c r="UZO423" s="1348"/>
      <c r="UZP423" s="1348"/>
      <c r="UZQ423" s="1348"/>
      <c r="UZR423" s="1348"/>
      <c r="UZS423" s="1348"/>
      <c r="UZT423" s="1348"/>
      <c r="UZU423" s="1348"/>
      <c r="UZV423" s="1348"/>
      <c r="UZW423" s="1348"/>
      <c r="UZX423" s="1348"/>
      <c r="UZY423" s="1348"/>
      <c r="UZZ423" s="1348"/>
      <c r="VAA423" s="1348"/>
      <c r="VAB423" s="1348"/>
      <c r="VAC423" s="1348"/>
      <c r="VAD423" s="1348"/>
      <c r="VAE423" s="1348"/>
      <c r="VAF423" s="1348"/>
      <c r="VAG423" s="1348"/>
      <c r="VAH423" s="1348"/>
      <c r="VAI423" s="1348"/>
      <c r="VAJ423" s="1348"/>
      <c r="VAK423" s="1348"/>
      <c r="VAL423" s="1348"/>
      <c r="VAM423" s="1348"/>
      <c r="VAN423" s="1348"/>
      <c r="VAO423" s="1348"/>
      <c r="VAP423" s="1348"/>
      <c r="VAQ423" s="1348"/>
      <c r="VAR423" s="1348"/>
      <c r="VAS423" s="1348"/>
      <c r="VAT423" s="1348"/>
      <c r="VAU423" s="1348"/>
      <c r="VAV423" s="1348"/>
      <c r="VAW423" s="1348"/>
      <c r="VAX423" s="1348"/>
      <c r="VAY423" s="1348"/>
      <c r="VAZ423" s="1348"/>
      <c r="VBA423" s="1348"/>
      <c r="VBB423" s="1348"/>
      <c r="VBC423" s="1348"/>
      <c r="VBD423" s="1348"/>
      <c r="VBE423" s="1348"/>
      <c r="VBF423" s="1348"/>
      <c r="VBG423" s="1348"/>
      <c r="VBH423" s="1348"/>
      <c r="VBI423" s="1348"/>
      <c r="VBJ423" s="1348"/>
      <c r="VBK423" s="1348"/>
      <c r="VBL423" s="1348"/>
      <c r="VBM423" s="1348"/>
      <c r="VBN423" s="1348"/>
      <c r="VBO423" s="1348"/>
      <c r="VBP423" s="1348"/>
      <c r="VBQ423" s="1348"/>
      <c r="VBR423" s="1348"/>
      <c r="VBS423" s="1348"/>
      <c r="VBT423" s="1348"/>
      <c r="VBU423" s="1348"/>
      <c r="VBV423" s="1348"/>
      <c r="VBW423" s="1348"/>
      <c r="VBX423" s="1348"/>
      <c r="VBY423" s="1348"/>
      <c r="VBZ423" s="1348"/>
      <c r="VCA423" s="1348"/>
      <c r="VCB423" s="1348"/>
      <c r="VCC423" s="1348"/>
      <c r="VCD423" s="1348"/>
      <c r="VCE423" s="1348"/>
      <c r="VCF423" s="1348"/>
      <c r="VCG423" s="1348"/>
      <c r="VCH423" s="1348"/>
      <c r="VCI423" s="1348"/>
      <c r="VCJ423" s="1348"/>
      <c r="VCK423" s="1348"/>
      <c r="VCL423" s="1348"/>
      <c r="VCM423" s="1348"/>
      <c r="VCN423" s="1348"/>
      <c r="VCO423" s="1348"/>
      <c r="VCP423" s="1348"/>
      <c r="VCQ423" s="1348"/>
      <c r="VCR423" s="1348"/>
      <c r="VCS423" s="1348"/>
      <c r="VCT423" s="1348"/>
      <c r="VCU423" s="1348"/>
      <c r="VCV423" s="1348"/>
      <c r="VCW423" s="1348"/>
      <c r="VCX423" s="1348"/>
      <c r="VCY423" s="1348"/>
      <c r="VCZ423" s="1348"/>
      <c r="VDA423" s="1348"/>
      <c r="VDB423" s="1348"/>
      <c r="VDC423" s="1348"/>
      <c r="VDD423" s="1348"/>
      <c r="VDE423" s="1348"/>
      <c r="VDF423" s="1348"/>
      <c r="VDG423" s="1348"/>
      <c r="VDH423" s="1348"/>
      <c r="VDI423" s="1348"/>
      <c r="VDJ423" s="1348"/>
      <c r="VDK423" s="1348"/>
      <c r="VDL423" s="1348"/>
      <c r="VDM423" s="1348"/>
      <c r="VDN423" s="1348"/>
      <c r="VDO423" s="1348"/>
      <c r="VDP423" s="1348"/>
      <c r="VDQ423" s="1348"/>
      <c r="VDR423" s="1348"/>
      <c r="VDS423" s="1348"/>
      <c r="VDT423" s="1348"/>
      <c r="VDU423" s="1348"/>
      <c r="VDV423" s="1348"/>
      <c r="VDW423" s="1348"/>
      <c r="VDX423" s="1348"/>
      <c r="VDY423" s="1348"/>
      <c r="VDZ423" s="1348"/>
      <c r="VEA423" s="1348"/>
      <c r="VEB423" s="1348"/>
      <c r="VEC423" s="1348"/>
      <c r="VED423" s="1348"/>
      <c r="VEE423" s="1348"/>
      <c r="VEF423" s="1348"/>
      <c r="VEG423" s="1348"/>
      <c r="VEH423" s="1348"/>
      <c r="VEI423" s="1348"/>
      <c r="VEJ423" s="1348"/>
      <c r="VEK423" s="1348"/>
      <c r="VEL423" s="1348"/>
      <c r="VEM423" s="1348"/>
      <c r="VEN423" s="1348"/>
      <c r="VEO423" s="1348"/>
      <c r="VEP423" s="1348"/>
      <c r="VEQ423" s="1348"/>
      <c r="VER423" s="1348"/>
      <c r="VES423" s="1348"/>
      <c r="VET423" s="1348"/>
      <c r="VEU423" s="1348"/>
      <c r="VEV423" s="1348"/>
      <c r="VEW423" s="1348"/>
      <c r="VEX423" s="1348"/>
      <c r="VEY423" s="1348"/>
      <c r="VEZ423" s="1348"/>
      <c r="VFA423" s="1348"/>
      <c r="VFB423" s="1348"/>
      <c r="VFC423" s="1348"/>
      <c r="VFD423" s="1348"/>
      <c r="VFE423" s="1348"/>
      <c r="VFF423" s="1348"/>
      <c r="VFG423" s="1348"/>
      <c r="VFH423" s="1348"/>
      <c r="VFI423" s="1348"/>
      <c r="VFJ423" s="1348"/>
      <c r="VFK423" s="1348"/>
      <c r="VFL423" s="1348"/>
      <c r="VFM423" s="1348"/>
      <c r="VFN423" s="1348"/>
      <c r="VFO423" s="1348"/>
      <c r="VFP423" s="1348"/>
      <c r="VFQ423" s="1348"/>
      <c r="VFR423" s="1348"/>
      <c r="VFS423" s="1348"/>
      <c r="VFT423" s="1348"/>
      <c r="VFU423" s="1348"/>
      <c r="VFV423" s="1348"/>
      <c r="VFW423" s="1348"/>
      <c r="VFX423" s="1348"/>
      <c r="VFY423" s="1348"/>
      <c r="VFZ423" s="1348"/>
      <c r="VGA423" s="1348"/>
      <c r="VGB423" s="1348"/>
      <c r="VGC423" s="1348"/>
      <c r="VGD423" s="1348"/>
      <c r="VGE423" s="1348"/>
      <c r="VGF423" s="1348"/>
      <c r="VGG423" s="1348"/>
      <c r="VGH423" s="1348"/>
      <c r="VGI423" s="1348"/>
      <c r="VGJ423" s="1348"/>
      <c r="VGK423" s="1348"/>
      <c r="VGL423" s="1348"/>
      <c r="VGM423" s="1348"/>
      <c r="VGN423" s="1348"/>
      <c r="VGO423" s="1348"/>
      <c r="VGP423" s="1348"/>
      <c r="VGQ423" s="1348"/>
      <c r="VGR423" s="1348"/>
      <c r="VGS423" s="1348"/>
      <c r="VGT423" s="1348"/>
      <c r="VGU423" s="1348"/>
      <c r="VGV423" s="1348"/>
      <c r="VGW423" s="1348"/>
      <c r="VGX423" s="1348"/>
      <c r="VGY423" s="1348"/>
      <c r="VGZ423" s="1348"/>
      <c r="VHA423" s="1348"/>
      <c r="VHB423" s="1348"/>
      <c r="VHC423" s="1348"/>
      <c r="VHD423" s="1348"/>
      <c r="VHE423" s="1348"/>
      <c r="VHF423" s="1348"/>
      <c r="VHG423" s="1348"/>
      <c r="VHH423" s="1348"/>
      <c r="VHI423" s="1348"/>
      <c r="VHJ423" s="1348"/>
      <c r="VHK423" s="1348"/>
      <c r="VHL423" s="1348"/>
      <c r="VHM423" s="1348"/>
      <c r="VHN423" s="1348"/>
      <c r="VHO423" s="1348"/>
      <c r="VHP423" s="1348"/>
      <c r="VHQ423" s="1348"/>
      <c r="VHR423" s="1348"/>
      <c r="VHS423" s="1348"/>
      <c r="VHT423" s="1348"/>
      <c r="VHU423" s="1348"/>
      <c r="VHV423" s="1348"/>
      <c r="VHW423" s="1348"/>
      <c r="VHX423" s="1348"/>
      <c r="VHY423" s="1348"/>
      <c r="VHZ423" s="1348"/>
      <c r="VIA423" s="1348"/>
      <c r="VIB423" s="1348"/>
      <c r="VIC423" s="1348"/>
      <c r="VID423" s="1348"/>
      <c r="VIE423" s="1348"/>
      <c r="VIF423" s="1348"/>
      <c r="VIG423" s="1348"/>
      <c r="VIH423" s="1348"/>
      <c r="VII423" s="1348"/>
      <c r="VIJ423" s="1348"/>
      <c r="VIK423" s="1348"/>
      <c r="VIL423" s="1348"/>
      <c r="VIM423" s="1348"/>
      <c r="VIN423" s="1348"/>
      <c r="VIO423" s="1348"/>
      <c r="VIP423" s="1348"/>
      <c r="VIQ423" s="1348"/>
      <c r="VIR423" s="1348"/>
      <c r="VIS423" s="1348"/>
      <c r="VIT423" s="1348"/>
      <c r="VIU423" s="1348"/>
      <c r="VIV423" s="1348"/>
      <c r="VIW423" s="1348"/>
      <c r="VIX423" s="1348"/>
      <c r="VIY423" s="1348"/>
      <c r="VIZ423" s="1348"/>
      <c r="VJA423" s="1348"/>
      <c r="VJB423" s="1348"/>
      <c r="VJC423" s="1348"/>
      <c r="VJD423" s="1348"/>
      <c r="VJE423" s="1348"/>
      <c r="VJF423" s="1348"/>
      <c r="VJG423" s="1348"/>
      <c r="VJH423" s="1348"/>
      <c r="VJI423" s="1348"/>
      <c r="VJJ423" s="1348"/>
      <c r="VJK423" s="1348"/>
      <c r="VJL423" s="1348"/>
      <c r="VJM423" s="1348"/>
      <c r="VJN423" s="1348"/>
      <c r="VJO423" s="1348"/>
      <c r="VJP423" s="1348"/>
      <c r="VJQ423" s="1348"/>
      <c r="VJR423" s="1348"/>
      <c r="VJS423" s="1348"/>
      <c r="VJT423" s="1348"/>
      <c r="VJU423" s="1348"/>
      <c r="VJV423" s="1348"/>
      <c r="VJW423" s="1348"/>
      <c r="VJX423" s="1348"/>
      <c r="VJY423" s="1348"/>
      <c r="VJZ423" s="1348"/>
      <c r="VKA423" s="1348"/>
      <c r="VKB423" s="1348"/>
      <c r="VKC423" s="1348"/>
      <c r="VKD423" s="1348"/>
      <c r="VKE423" s="1348"/>
      <c r="VKF423" s="1348"/>
      <c r="VKG423" s="1348"/>
      <c r="VKH423" s="1348"/>
      <c r="VKI423" s="1348"/>
      <c r="VKJ423" s="1348"/>
      <c r="VKK423" s="1348"/>
      <c r="VKL423" s="1348"/>
      <c r="VKM423" s="1348"/>
      <c r="VKN423" s="1348"/>
      <c r="VKO423" s="1348"/>
      <c r="VKP423" s="1348"/>
      <c r="VKQ423" s="1348"/>
      <c r="VKR423" s="1348"/>
      <c r="VKS423" s="1348"/>
      <c r="VKT423" s="1348"/>
      <c r="VKU423" s="1348"/>
      <c r="VKV423" s="1348"/>
      <c r="VKW423" s="1348"/>
      <c r="VKX423" s="1348"/>
      <c r="VKY423" s="1348"/>
      <c r="VKZ423" s="1348"/>
      <c r="VLA423" s="1348"/>
      <c r="VLB423" s="1348"/>
      <c r="VLC423" s="1348"/>
      <c r="VLD423" s="1348"/>
      <c r="VLE423" s="1348"/>
      <c r="VLF423" s="1348"/>
      <c r="VLG423" s="1348"/>
      <c r="VLH423" s="1348"/>
      <c r="VLI423" s="1348"/>
      <c r="VLJ423" s="1348"/>
      <c r="VLK423" s="1348"/>
      <c r="VLL423" s="1348"/>
      <c r="VLM423" s="1348"/>
      <c r="VLN423" s="1348"/>
      <c r="VLO423" s="1348"/>
      <c r="VLP423" s="1348"/>
      <c r="VLQ423" s="1348"/>
      <c r="VLR423" s="1348"/>
      <c r="VLS423" s="1348"/>
      <c r="VLT423" s="1348"/>
      <c r="VLU423" s="1348"/>
      <c r="VLV423" s="1348"/>
      <c r="VLW423" s="1348"/>
      <c r="VLX423" s="1348"/>
      <c r="VLY423" s="1348"/>
      <c r="VLZ423" s="1348"/>
      <c r="VMA423" s="1348"/>
      <c r="VMB423" s="1348"/>
      <c r="VMC423" s="1348"/>
      <c r="VMD423" s="1348"/>
      <c r="VME423" s="1348"/>
      <c r="VMF423" s="1348"/>
      <c r="VMG423" s="1348"/>
      <c r="VMH423" s="1348"/>
      <c r="VMI423" s="1348"/>
      <c r="VMJ423" s="1348"/>
      <c r="VMK423" s="1348"/>
      <c r="VML423" s="1348"/>
      <c r="VMM423" s="1348"/>
      <c r="VMN423" s="1348"/>
      <c r="VMO423" s="1348"/>
      <c r="VMP423" s="1348"/>
      <c r="VMQ423" s="1348"/>
      <c r="VMR423" s="1348"/>
      <c r="VMS423" s="1348"/>
      <c r="VMT423" s="1348"/>
      <c r="VMU423" s="1348"/>
      <c r="VMV423" s="1348"/>
      <c r="VMW423" s="1348"/>
      <c r="VMX423" s="1348"/>
      <c r="VMY423" s="1348"/>
      <c r="VMZ423" s="1348"/>
      <c r="VNA423" s="1348"/>
      <c r="VNB423" s="1348"/>
      <c r="VNC423" s="1348"/>
      <c r="VND423" s="1348"/>
      <c r="VNE423" s="1348"/>
      <c r="VNF423" s="1348"/>
      <c r="VNG423" s="1348"/>
      <c r="VNH423" s="1348"/>
      <c r="VNI423" s="1348"/>
      <c r="VNJ423" s="1348"/>
      <c r="VNK423" s="1348"/>
      <c r="VNL423" s="1348"/>
      <c r="VNM423" s="1348"/>
      <c r="VNN423" s="1348"/>
      <c r="VNO423" s="1348"/>
      <c r="VNP423" s="1348"/>
      <c r="VNQ423" s="1348"/>
      <c r="VNR423" s="1348"/>
      <c r="VNS423" s="1348"/>
      <c r="VNT423" s="1348"/>
      <c r="VNU423" s="1348"/>
      <c r="VNV423" s="1348"/>
      <c r="VNW423" s="1348"/>
      <c r="VNX423" s="1348"/>
      <c r="VNY423" s="1348"/>
      <c r="VNZ423" s="1348"/>
      <c r="VOA423" s="1348"/>
      <c r="VOB423" s="1348"/>
      <c r="VOC423" s="1348"/>
      <c r="VOD423" s="1348"/>
      <c r="VOE423" s="1348"/>
      <c r="VOF423" s="1348"/>
      <c r="VOG423" s="1348"/>
      <c r="VOH423" s="1348"/>
      <c r="VOI423" s="1348"/>
      <c r="VOJ423" s="1348"/>
      <c r="VOK423" s="1348"/>
      <c r="VOL423" s="1348"/>
      <c r="VOM423" s="1348"/>
      <c r="VON423" s="1348"/>
      <c r="VOO423" s="1348"/>
      <c r="VOP423" s="1348"/>
      <c r="VOQ423" s="1348"/>
      <c r="VOR423" s="1348"/>
      <c r="VOS423" s="1348"/>
      <c r="VOT423" s="1348"/>
      <c r="VOU423" s="1348"/>
      <c r="VOV423" s="1348"/>
      <c r="VOW423" s="1348"/>
      <c r="VOX423" s="1348"/>
      <c r="VOY423" s="1348"/>
      <c r="VOZ423" s="1348"/>
      <c r="VPA423" s="1348"/>
      <c r="VPB423" s="1348"/>
      <c r="VPC423" s="1348"/>
      <c r="VPD423" s="1348"/>
      <c r="VPE423" s="1348"/>
      <c r="VPF423" s="1348"/>
      <c r="VPG423" s="1348"/>
      <c r="VPH423" s="1348"/>
      <c r="VPI423" s="1348"/>
      <c r="VPJ423" s="1348"/>
      <c r="VPK423" s="1348"/>
      <c r="VPL423" s="1348"/>
      <c r="VPM423" s="1348"/>
      <c r="VPN423" s="1348"/>
      <c r="VPO423" s="1348"/>
      <c r="VPP423" s="1348"/>
      <c r="VPQ423" s="1348"/>
      <c r="VPR423" s="1348"/>
      <c r="VPS423" s="1348"/>
      <c r="VPT423" s="1348"/>
      <c r="VPU423" s="1348"/>
      <c r="VPV423" s="1348"/>
      <c r="VPW423" s="1348"/>
      <c r="VPX423" s="1348"/>
      <c r="VPY423" s="1348"/>
      <c r="VPZ423" s="1348"/>
      <c r="VQA423" s="1348"/>
      <c r="VQB423" s="1348"/>
      <c r="VQC423" s="1348"/>
      <c r="VQD423" s="1348"/>
      <c r="VQE423" s="1348"/>
      <c r="VQF423" s="1348"/>
      <c r="VQG423" s="1348"/>
      <c r="VQH423" s="1348"/>
      <c r="VQI423" s="1348"/>
      <c r="VQJ423" s="1348"/>
      <c r="VQK423" s="1348"/>
      <c r="VQL423" s="1348"/>
      <c r="VQM423" s="1348"/>
      <c r="VQN423" s="1348"/>
      <c r="VQO423" s="1348"/>
      <c r="VQP423" s="1348"/>
      <c r="VQQ423" s="1348"/>
      <c r="VQR423" s="1348"/>
      <c r="VQS423" s="1348"/>
      <c r="VQT423" s="1348"/>
      <c r="VQU423" s="1348"/>
      <c r="VQV423" s="1348"/>
      <c r="VQW423" s="1348"/>
      <c r="VQX423" s="1348"/>
      <c r="VQY423" s="1348"/>
      <c r="VQZ423" s="1348"/>
      <c r="VRA423" s="1348"/>
      <c r="VRB423" s="1348"/>
      <c r="VRC423" s="1348"/>
      <c r="VRD423" s="1348"/>
      <c r="VRE423" s="1348"/>
      <c r="VRF423" s="1348"/>
      <c r="VRG423" s="1348"/>
      <c r="VRH423" s="1348"/>
      <c r="VRI423" s="1348"/>
      <c r="VRJ423" s="1348"/>
      <c r="VRK423" s="1348"/>
      <c r="VRL423" s="1348"/>
      <c r="VRM423" s="1348"/>
      <c r="VRN423" s="1348"/>
      <c r="VRO423" s="1348"/>
      <c r="VRP423" s="1348"/>
      <c r="VRQ423" s="1348"/>
      <c r="VRR423" s="1348"/>
      <c r="VRS423" s="1348"/>
      <c r="VRT423" s="1348"/>
      <c r="VRU423" s="1348"/>
      <c r="VRV423" s="1348"/>
      <c r="VRW423" s="1348"/>
      <c r="VRX423" s="1348"/>
      <c r="VRY423" s="1348"/>
      <c r="VRZ423" s="1348"/>
      <c r="VSA423" s="1348"/>
      <c r="VSB423" s="1348"/>
      <c r="VSC423" s="1348"/>
      <c r="VSD423" s="1348"/>
      <c r="VSE423" s="1348"/>
      <c r="VSF423" s="1348"/>
      <c r="VSG423" s="1348"/>
      <c r="VSH423" s="1348"/>
      <c r="VSI423" s="1348"/>
      <c r="VSJ423" s="1348"/>
      <c r="VSK423" s="1348"/>
      <c r="VSL423" s="1348"/>
      <c r="VSM423" s="1348"/>
      <c r="VSN423" s="1348"/>
      <c r="VSO423" s="1348"/>
      <c r="VSP423" s="1348"/>
      <c r="VSQ423" s="1348"/>
      <c r="VSR423" s="1348"/>
      <c r="VSS423" s="1348"/>
      <c r="VST423" s="1348"/>
      <c r="VSU423" s="1348"/>
      <c r="VSV423" s="1348"/>
      <c r="VSW423" s="1348"/>
      <c r="VSX423" s="1348"/>
      <c r="VSY423" s="1348"/>
      <c r="VSZ423" s="1348"/>
      <c r="VTA423" s="1348"/>
      <c r="VTB423" s="1348"/>
      <c r="VTC423" s="1348"/>
      <c r="VTD423" s="1348"/>
      <c r="VTE423" s="1348"/>
      <c r="VTF423" s="1348"/>
      <c r="VTG423" s="1348"/>
      <c r="VTH423" s="1348"/>
      <c r="VTI423" s="1348"/>
      <c r="VTJ423" s="1348"/>
      <c r="VTK423" s="1348"/>
      <c r="VTL423" s="1348"/>
      <c r="VTM423" s="1348"/>
      <c r="VTN423" s="1348"/>
      <c r="VTO423" s="1348"/>
      <c r="VTP423" s="1348"/>
      <c r="VTQ423" s="1348"/>
      <c r="VTR423" s="1348"/>
      <c r="VTS423" s="1348"/>
      <c r="VTT423" s="1348"/>
      <c r="VTU423" s="1348"/>
      <c r="VTV423" s="1348"/>
      <c r="VTW423" s="1348"/>
      <c r="VTX423" s="1348"/>
      <c r="VTY423" s="1348"/>
      <c r="VTZ423" s="1348"/>
      <c r="VUA423" s="1348"/>
      <c r="VUB423" s="1348"/>
      <c r="VUC423" s="1348"/>
      <c r="VUD423" s="1348"/>
      <c r="VUE423" s="1348"/>
      <c r="VUF423" s="1348"/>
      <c r="VUG423" s="1348"/>
      <c r="VUH423" s="1348"/>
      <c r="VUI423" s="1348"/>
      <c r="VUJ423" s="1348"/>
      <c r="VUK423" s="1348"/>
      <c r="VUL423" s="1348"/>
      <c r="VUM423" s="1348"/>
      <c r="VUN423" s="1348"/>
      <c r="VUO423" s="1348"/>
      <c r="VUP423" s="1348"/>
      <c r="VUQ423" s="1348"/>
      <c r="VUR423" s="1348"/>
      <c r="VUS423" s="1348"/>
      <c r="VUT423" s="1348"/>
      <c r="VUU423" s="1348"/>
      <c r="VUV423" s="1348"/>
      <c r="VUW423" s="1348"/>
      <c r="VUX423" s="1348"/>
      <c r="VUY423" s="1348"/>
      <c r="VUZ423" s="1348"/>
      <c r="VVA423" s="1348"/>
      <c r="VVB423" s="1348"/>
      <c r="VVC423" s="1348"/>
      <c r="VVD423" s="1348"/>
      <c r="VVE423" s="1348"/>
      <c r="VVF423" s="1348"/>
      <c r="VVG423" s="1348"/>
      <c r="VVH423" s="1348"/>
      <c r="VVI423" s="1348"/>
      <c r="VVJ423" s="1348"/>
      <c r="VVK423" s="1348"/>
      <c r="VVL423" s="1348"/>
      <c r="VVM423" s="1348"/>
      <c r="VVN423" s="1348"/>
      <c r="VVO423" s="1348"/>
      <c r="VVP423" s="1348"/>
      <c r="VVQ423" s="1348"/>
      <c r="VVR423" s="1348"/>
      <c r="VVS423" s="1348"/>
      <c r="VVT423" s="1348"/>
      <c r="VVU423" s="1348"/>
      <c r="VVV423" s="1348"/>
      <c r="VVW423" s="1348"/>
      <c r="VVX423" s="1348"/>
      <c r="VVY423" s="1348"/>
      <c r="VVZ423" s="1348"/>
      <c r="VWA423" s="1348"/>
      <c r="VWB423" s="1348"/>
      <c r="VWC423" s="1348"/>
      <c r="VWD423" s="1348"/>
      <c r="VWE423" s="1348"/>
      <c r="VWF423" s="1348"/>
      <c r="VWG423" s="1348"/>
      <c r="VWH423" s="1348"/>
      <c r="VWI423" s="1348"/>
      <c r="VWJ423" s="1348"/>
      <c r="VWK423" s="1348"/>
      <c r="VWL423" s="1348"/>
      <c r="VWM423" s="1348"/>
      <c r="VWN423" s="1348"/>
      <c r="VWO423" s="1348"/>
      <c r="VWP423" s="1348"/>
      <c r="VWQ423" s="1348"/>
      <c r="VWR423" s="1348"/>
      <c r="VWS423" s="1348"/>
      <c r="VWT423" s="1348"/>
      <c r="VWU423" s="1348"/>
      <c r="VWV423" s="1348"/>
      <c r="VWW423" s="1348"/>
      <c r="VWX423" s="1348"/>
      <c r="VWY423" s="1348"/>
      <c r="VWZ423" s="1348"/>
      <c r="VXA423" s="1348"/>
      <c r="VXB423" s="1348"/>
      <c r="VXC423" s="1348"/>
      <c r="VXD423" s="1348"/>
      <c r="VXE423" s="1348"/>
      <c r="VXF423" s="1348"/>
      <c r="VXG423" s="1348"/>
      <c r="VXH423" s="1348"/>
      <c r="VXI423" s="1348"/>
      <c r="VXJ423" s="1348"/>
      <c r="VXK423" s="1348"/>
      <c r="VXL423" s="1348"/>
      <c r="VXM423" s="1348"/>
      <c r="VXN423" s="1348"/>
      <c r="VXO423" s="1348"/>
      <c r="VXP423" s="1348"/>
      <c r="VXQ423" s="1348"/>
      <c r="VXR423" s="1348"/>
      <c r="VXS423" s="1348"/>
      <c r="VXT423" s="1348"/>
      <c r="VXU423" s="1348"/>
      <c r="VXV423" s="1348"/>
      <c r="VXW423" s="1348"/>
      <c r="VXX423" s="1348"/>
      <c r="VXY423" s="1348"/>
      <c r="VXZ423" s="1348"/>
      <c r="VYA423" s="1348"/>
      <c r="VYB423" s="1348"/>
      <c r="VYC423" s="1348"/>
      <c r="VYD423" s="1348"/>
      <c r="VYE423" s="1348"/>
      <c r="VYF423" s="1348"/>
      <c r="VYG423" s="1348"/>
      <c r="VYH423" s="1348"/>
      <c r="VYI423" s="1348"/>
      <c r="VYJ423" s="1348"/>
      <c r="VYK423" s="1348"/>
      <c r="VYL423" s="1348"/>
      <c r="VYM423" s="1348"/>
      <c r="VYN423" s="1348"/>
      <c r="VYO423" s="1348"/>
      <c r="VYP423" s="1348"/>
      <c r="VYQ423" s="1348"/>
      <c r="VYR423" s="1348"/>
      <c r="VYS423" s="1348"/>
      <c r="VYT423" s="1348"/>
      <c r="VYU423" s="1348"/>
      <c r="VYV423" s="1348"/>
      <c r="VYW423" s="1348"/>
      <c r="VYX423" s="1348"/>
      <c r="VYY423" s="1348"/>
      <c r="VYZ423" s="1348"/>
      <c r="VZA423" s="1348"/>
      <c r="VZB423" s="1348"/>
      <c r="VZC423" s="1348"/>
      <c r="VZD423" s="1348"/>
      <c r="VZE423" s="1348"/>
      <c r="VZF423" s="1348"/>
      <c r="VZG423" s="1348"/>
      <c r="VZH423" s="1348"/>
      <c r="VZI423" s="1348"/>
      <c r="VZJ423" s="1348"/>
      <c r="VZK423" s="1348"/>
      <c r="VZL423" s="1348"/>
      <c r="VZM423" s="1348"/>
      <c r="VZN423" s="1348"/>
      <c r="VZO423" s="1348"/>
      <c r="VZP423" s="1348"/>
      <c r="VZQ423" s="1348"/>
      <c r="VZR423" s="1348"/>
      <c r="VZS423" s="1348"/>
      <c r="VZT423" s="1348"/>
      <c r="VZU423" s="1348"/>
      <c r="VZV423" s="1348"/>
      <c r="VZW423" s="1348"/>
      <c r="VZX423" s="1348"/>
      <c r="VZY423" s="1348"/>
      <c r="VZZ423" s="1348"/>
      <c r="WAA423" s="1348"/>
      <c r="WAB423" s="1348"/>
      <c r="WAC423" s="1348"/>
      <c r="WAD423" s="1348"/>
      <c r="WAE423" s="1348"/>
      <c r="WAF423" s="1348"/>
      <c r="WAG423" s="1348"/>
      <c r="WAH423" s="1348"/>
      <c r="WAI423" s="1348"/>
      <c r="WAJ423" s="1348"/>
      <c r="WAK423" s="1348"/>
      <c r="WAL423" s="1348"/>
      <c r="WAM423" s="1348"/>
      <c r="WAN423" s="1348"/>
      <c r="WAO423" s="1348"/>
      <c r="WAP423" s="1348"/>
      <c r="WAQ423" s="1348"/>
      <c r="WAR423" s="1348"/>
      <c r="WAS423" s="1348"/>
      <c r="WAT423" s="1348"/>
      <c r="WAU423" s="1348"/>
      <c r="WAV423" s="1348"/>
      <c r="WAW423" s="1348"/>
      <c r="WAX423" s="1348"/>
      <c r="WAY423" s="1348"/>
      <c r="WAZ423" s="1348"/>
      <c r="WBA423" s="1348"/>
      <c r="WBB423" s="1348"/>
      <c r="WBC423" s="1348"/>
      <c r="WBD423" s="1348"/>
      <c r="WBE423" s="1348"/>
      <c r="WBF423" s="1348"/>
      <c r="WBG423" s="1348"/>
      <c r="WBH423" s="1348"/>
      <c r="WBI423" s="1348"/>
      <c r="WBJ423" s="1348"/>
      <c r="WBK423" s="1348"/>
      <c r="WBL423" s="1348"/>
      <c r="WBM423" s="1348"/>
      <c r="WBN423" s="1348"/>
      <c r="WBO423" s="1348"/>
      <c r="WBP423" s="1348"/>
      <c r="WBQ423" s="1348"/>
      <c r="WBR423" s="1348"/>
      <c r="WBS423" s="1348"/>
      <c r="WBT423" s="1348"/>
      <c r="WBU423" s="1348"/>
      <c r="WBV423" s="1348"/>
      <c r="WBW423" s="1348"/>
      <c r="WBX423" s="1348"/>
      <c r="WBY423" s="1348"/>
      <c r="WBZ423" s="1348"/>
      <c r="WCA423" s="1348"/>
      <c r="WCB423" s="1348"/>
      <c r="WCC423" s="1348"/>
      <c r="WCD423" s="1348"/>
      <c r="WCE423" s="1348"/>
      <c r="WCF423" s="1348"/>
      <c r="WCG423" s="1348"/>
      <c r="WCH423" s="1348"/>
      <c r="WCI423" s="1348"/>
      <c r="WCJ423" s="1348"/>
      <c r="WCK423" s="1348"/>
      <c r="WCL423" s="1348"/>
      <c r="WCM423" s="1348"/>
      <c r="WCN423" s="1348"/>
      <c r="WCO423" s="1348"/>
      <c r="WCP423" s="1348"/>
      <c r="WCQ423" s="1348"/>
      <c r="WCR423" s="1348"/>
      <c r="WCS423" s="1348"/>
      <c r="WCT423" s="1348"/>
      <c r="WCU423" s="1348"/>
      <c r="WCV423" s="1348"/>
      <c r="WCW423" s="1348"/>
      <c r="WCX423" s="1348"/>
      <c r="WCY423" s="1348"/>
      <c r="WCZ423" s="1348"/>
      <c r="WDA423" s="1348"/>
      <c r="WDB423" s="1348"/>
      <c r="WDC423" s="1348"/>
      <c r="WDD423" s="1348"/>
      <c r="WDE423" s="1348"/>
      <c r="WDF423" s="1348"/>
      <c r="WDG423" s="1348"/>
      <c r="WDH423" s="1348"/>
      <c r="WDI423" s="1348"/>
      <c r="WDJ423" s="1348"/>
      <c r="WDK423" s="1348"/>
      <c r="WDL423" s="1348"/>
      <c r="WDM423" s="1348"/>
      <c r="WDN423" s="1348"/>
      <c r="WDO423" s="1348"/>
      <c r="WDP423" s="1348"/>
      <c r="WDQ423" s="1348"/>
      <c r="WDR423" s="1348"/>
      <c r="WDS423" s="1348"/>
      <c r="WDT423" s="1348"/>
      <c r="WDU423" s="1348"/>
      <c r="WDV423" s="1348"/>
      <c r="WDW423" s="1348"/>
      <c r="WDX423" s="1348"/>
      <c r="WDY423" s="1348"/>
      <c r="WDZ423" s="1348"/>
      <c r="WEA423" s="1348"/>
      <c r="WEB423" s="1348"/>
      <c r="WEC423" s="1348"/>
      <c r="WED423" s="1348"/>
      <c r="WEE423" s="1348"/>
      <c r="WEF423" s="1348"/>
      <c r="WEG423" s="1348"/>
      <c r="WEH423" s="1348"/>
      <c r="WEI423" s="1348"/>
      <c r="WEJ423" s="1348"/>
      <c r="WEK423" s="1348"/>
      <c r="WEL423" s="1348"/>
      <c r="WEM423" s="1348"/>
      <c r="WEN423" s="1348"/>
      <c r="WEO423" s="1348"/>
      <c r="WEP423" s="1348"/>
      <c r="WEQ423" s="1348"/>
      <c r="WER423" s="1348"/>
      <c r="WES423" s="1348"/>
      <c r="WET423" s="1348"/>
      <c r="WEU423" s="1348"/>
      <c r="WEV423" s="1348"/>
      <c r="WEW423" s="1348"/>
      <c r="WEX423" s="1348"/>
      <c r="WEY423" s="1348"/>
      <c r="WEZ423" s="1348"/>
      <c r="WFA423" s="1348"/>
      <c r="WFB423" s="1348"/>
      <c r="WFC423" s="1348"/>
      <c r="WFD423" s="1348"/>
      <c r="WFE423" s="1348"/>
      <c r="WFF423" s="1348"/>
      <c r="WFG423" s="1348"/>
      <c r="WFH423" s="1348"/>
      <c r="WFI423" s="1348"/>
      <c r="WFJ423" s="1348"/>
      <c r="WFK423" s="1348"/>
      <c r="WFL423" s="1348"/>
      <c r="WFM423" s="1348"/>
      <c r="WFN423" s="1348"/>
      <c r="WFO423" s="1348"/>
      <c r="WFP423" s="1348"/>
      <c r="WFQ423" s="1348"/>
      <c r="WFR423" s="1348"/>
      <c r="WFS423" s="1348"/>
      <c r="WFT423" s="1348"/>
      <c r="WFU423" s="1348"/>
      <c r="WFV423" s="1348"/>
      <c r="WFW423" s="1348"/>
      <c r="WFX423" s="1348"/>
      <c r="WFY423" s="1348"/>
      <c r="WFZ423" s="1348"/>
      <c r="WGA423" s="1348"/>
      <c r="WGB423" s="1348"/>
      <c r="WGC423" s="1348"/>
      <c r="WGD423" s="1348"/>
      <c r="WGE423" s="1348"/>
      <c r="WGF423" s="1348"/>
      <c r="WGG423" s="1348"/>
      <c r="WGH423" s="1348"/>
      <c r="WGI423" s="1348"/>
      <c r="WGJ423" s="1348"/>
      <c r="WGK423" s="1348"/>
      <c r="WGL423" s="1348"/>
      <c r="WGM423" s="1348"/>
      <c r="WGN423" s="1348"/>
      <c r="WGO423" s="1348"/>
      <c r="WGP423" s="1348"/>
      <c r="WGQ423" s="1348"/>
      <c r="WGR423" s="1348"/>
      <c r="WGS423" s="1348"/>
      <c r="WGT423" s="1348"/>
      <c r="WGU423" s="1348"/>
      <c r="WGV423" s="1348"/>
      <c r="WGW423" s="1348"/>
      <c r="WGX423" s="1348"/>
      <c r="WGY423" s="1348"/>
      <c r="WGZ423" s="1348"/>
      <c r="WHA423" s="1348"/>
      <c r="WHB423" s="1348"/>
      <c r="WHC423" s="1348"/>
      <c r="WHD423" s="1348"/>
      <c r="WHE423" s="1348"/>
      <c r="WHF423" s="1348"/>
      <c r="WHG423" s="1348"/>
      <c r="WHH423" s="1348"/>
      <c r="WHI423" s="1348"/>
      <c r="WHJ423" s="1348"/>
      <c r="WHK423" s="1348"/>
      <c r="WHL423" s="1348"/>
      <c r="WHM423" s="1348"/>
      <c r="WHN423" s="1348"/>
      <c r="WHO423" s="1348"/>
      <c r="WHP423" s="1348"/>
      <c r="WHQ423" s="1348"/>
      <c r="WHR423" s="1348"/>
      <c r="WHS423" s="1348"/>
      <c r="WHT423" s="1348"/>
      <c r="WHU423" s="1348"/>
      <c r="WHV423" s="1348"/>
      <c r="WHW423" s="1348"/>
      <c r="WHX423" s="1348"/>
      <c r="WHY423" s="1348"/>
      <c r="WHZ423" s="1348"/>
      <c r="WIA423" s="1348"/>
      <c r="WIB423" s="1348"/>
      <c r="WIC423" s="1348"/>
      <c r="WID423" s="1348"/>
      <c r="WIE423" s="1348"/>
      <c r="WIF423" s="1348"/>
      <c r="WIG423" s="1348"/>
      <c r="WIH423" s="1348"/>
      <c r="WII423" s="1348"/>
      <c r="WIJ423" s="1348"/>
      <c r="WIK423" s="1348"/>
      <c r="WIL423" s="1348"/>
      <c r="WIM423" s="1348"/>
      <c r="WIN423" s="1348"/>
      <c r="WIO423" s="1348"/>
      <c r="WIP423" s="1348"/>
      <c r="WIQ423" s="1348"/>
      <c r="WIR423" s="1348"/>
      <c r="WIS423" s="1348"/>
      <c r="WIT423" s="1348"/>
      <c r="WIU423" s="1348"/>
      <c r="WIV423" s="1348"/>
      <c r="WIW423" s="1348"/>
      <c r="WIX423" s="1348"/>
      <c r="WIY423" s="1348"/>
      <c r="WIZ423" s="1348"/>
      <c r="WJA423" s="1348"/>
      <c r="WJB423" s="1348"/>
      <c r="WJC423" s="1348"/>
      <c r="WJD423" s="1348"/>
      <c r="WJE423" s="1348"/>
      <c r="WJF423" s="1348"/>
      <c r="WJG423" s="1348"/>
      <c r="WJH423" s="1348"/>
      <c r="WJI423" s="1348"/>
      <c r="WJJ423" s="1348"/>
      <c r="WJK423" s="1348"/>
      <c r="WJL423" s="1348"/>
      <c r="WJM423" s="1348"/>
      <c r="WJN423" s="1348"/>
      <c r="WJO423" s="1348"/>
      <c r="WJP423" s="1348"/>
      <c r="WJQ423" s="1348"/>
      <c r="WJR423" s="1348"/>
      <c r="WJS423" s="1348"/>
      <c r="WJT423" s="1348"/>
      <c r="WJU423" s="1348"/>
      <c r="WJV423" s="1348"/>
      <c r="WJW423" s="1348"/>
      <c r="WJX423" s="1348"/>
      <c r="WJY423" s="1348"/>
      <c r="WJZ423" s="1348"/>
      <c r="WKA423" s="1348"/>
      <c r="WKB423" s="1348"/>
      <c r="WKC423" s="1348"/>
      <c r="WKD423" s="1348"/>
      <c r="WKE423" s="1348"/>
      <c r="WKF423" s="1348"/>
      <c r="WKG423" s="1348"/>
      <c r="WKH423" s="1348"/>
      <c r="WKI423" s="1348"/>
      <c r="WKJ423" s="1348"/>
      <c r="WKK423" s="1348"/>
      <c r="WKL423" s="1348"/>
      <c r="WKM423" s="1348"/>
      <c r="WKN423" s="1348"/>
      <c r="WKO423" s="1348"/>
      <c r="WKP423" s="1348"/>
      <c r="WKQ423" s="1348"/>
      <c r="WKR423" s="1348"/>
      <c r="WKS423" s="1348"/>
      <c r="WKT423" s="1348"/>
      <c r="WKU423" s="1348"/>
      <c r="WKV423" s="1348"/>
      <c r="WKW423" s="1348"/>
      <c r="WKX423" s="1348"/>
      <c r="WKY423" s="1348"/>
      <c r="WKZ423" s="1348"/>
      <c r="WLA423" s="1348"/>
      <c r="WLB423" s="1348"/>
      <c r="WLC423" s="1348"/>
      <c r="WLD423" s="1348"/>
      <c r="WLE423" s="1348"/>
      <c r="WLF423" s="1348"/>
      <c r="WLG423" s="1348"/>
      <c r="WLH423" s="1348"/>
      <c r="WLI423" s="1348"/>
      <c r="WLJ423" s="1348"/>
      <c r="WLK423" s="1348"/>
      <c r="WLL423" s="1348"/>
      <c r="WLM423" s="1348"/>
      <c r="WLN423" s="1348"/>
      <c r="WLO423" s="1348"/>
      <c r="WLP423" s="1348"/>
      <c r="WLQ423" s="1348"/>
      <c r="WLR423" s="1348"/>
      <c r="WLS423" s="1348"/>
      <c r="WLT423" s="1348"/>
      <c r="WLU423" s="1348"/>
      <c r="WLV423" s="1348"/>
      <c r="WLW423" s="1348"/>
      <c r="WLX423" s="1348"/>
      <c r="WLY423" s="1348"/>
      <c r="WLZ423" s="1348"/>
      <c r="WMA423" s="1348"/>
      <c r="WMB423" s="1348"/>
      <c r="WMC423" s="1348"/>
      <c r="WMD423" s="1348"/>
      <c r="WME423" s="1348"/>
      <c r="WMF423" s="1348"/>
      <c r="WMG423" s="1348"/>
      <c r="WMH423" s="1348"/>
      <c r="WMI423" s="1348"/>
      <c r="WMJ423" s="1348"/>
      <c r="WMK423" s="1348"/>
      <c r="WML423" s="1348"/>
      <c r="WMM423" s="1348"/>
      <c r="WMN423" s="1348"/>
      <c r="WMO423" s="1348"/>
      <c r="WMP423" s="1348"/>
      <c r="WMQ423" s="1348"/>
      <c r="WMR423" s="1348"/>
      <c r="WMS423" s="1348"/>
      <c r="WMT423" s="1348"/>
      <c r="WMU423" s="1348"/>
      <c r="WMV423" s="1348"/>
      <c r="WMW423" s="1348"/>
      <c r="WMX423" s="1348"/>
      <c r="WMY423" s="1348"/>
      <c r="WMZ423" s="1348"/>
      <c r="WNA423" s="1348"/>
      <c r="WNB423" s="1348"/>
      <c r="WNC423" s="1348"/>
      <c r="WND423" s="1348"/>
      <c r="WNE423" s="1348"/>
      <c r="WNF423" s="1348"/>
      <c r="WNG423" s="1348"/>
      <c r="WNH423" s="1348"/>
      <c r="WNI423" s="1348"/>
      <c r="WNJ423" s="1348"/>
      <c r="WNK423" s="1348"/>
      <c r="WNL423" s="1348"/>
      <c r="WNM423" s="1348"/>
      <c r="WNN423" s="1348"/>
      <c r="WNO423" s="1348"/>
      <c r="WNP423" s="1348"/>
      <c r="WNQ423" s="1348"/>
      <c r="WNR423" s="1348"/>
      <c r="WNS423" s="1348"/>
      <c r="WNT423" s="1348"/>
      <c r="WNU423" s="1348"/>
      <c r="WNV423" s="1348"/>
      <c r="WNW423" s="1348"/>
      <c r="WNX423" s="1348"/>
      <c r="WNY423" s="1348"/>
      <c r="WNZ423" s="1348"/>
      <c r="WOA423" s="1348"/>
      <c r="WOB423" s="1348"/>
      <c r="WOC423" s="1348"/>
      <c r="WOD423" s="1348"/>
      <c r="WOE423" s="1348"/>
      <c r="WOF423" s="1348"/>
      <c r="WOG423" s="1348"/>
      <c r="WOH423" s="1348"/>
      <c r="WOI423" s="1348"/>
      <c r="WOJ423" s="1348"/>
      <c r="WOK423" s="1348"/>
      <c r="WOL423" s="1348"/>
      <c r="WOM423" s="1348"/>
      <c r="WON423" s="1348"/>
      <c r="WOO423" s="1348"/>
      <c r="WOP423" s="1348"/>
      <c r="WOQ423" s="1348"/>
      <c r="WOR423" s="1348"/>
      <c r="WOS423" s="1348"/>
      <c r="WOT423" s="1348"/>
      <c r="WOU423" s="1348"/>
      <c r="WOV423" s="1348"/>
      <c r="WOW423" s="1348"/>
      <c r="WOX423" s="1348"/>
      <c r="WOY423" s="1348"/>
      <c r="WOZ423" s="1348"/>
      <c r="WPA423" s="1348"/>
      <c r="WPB423" s="1348"/>
      <c r="WPC423" s="1348"/>
      <c r="WPD423" s="1348"/>
      <c r="WPE423" s="1348"/>
      <c r="WPF423" s="1348"/>
      <c r="WPG423" s="1348"/>
      <c r="WPH423" s="1348"/>
      <c r="WPI423" s="1348"/>
      <c r="WPJ423" s="1348"/>
      <c r="WPK423" s="1348"/>
      <c r="WPL423" s="1348"/>
      <c r="WPM423" s="1348"/>
      <c r="WPN423" s="1348"/>
      <c r="WPO423" s="1348"/>
      <c r="WPP423" s="1348"/>
      <c r="WPQ423" s="1348"/>
      <c r="WPR423" s="1348"/>
      <c r="WPS423" s="1348"/>
      <c r="WPT423" s="1348"/>
      <c r="WPU423" s="1348"/>
      <c r="WPV423" s="1348"/>
      <c r="WPW423" s="1348"/>
      <c r="WPX423" s="1348"/>
      <c r="WPY423" s="1348"/>
      <c r="WPZ423" s="1348"/>
      <c r="WQA423" s="1348"/>
      <c r="WQB423" s="1348"/>
      <c r="WQC423" s="1348"/>
      <c r="WQD423" s="1348"/>
      <c r="WQE423" s="1348"/>
      <c r="WQF423" s="1348"/>
      <c r="WQG423" s="1348"/>
      <c r="WQH423" s="1348"/>
      <c r="WQI423" s="1348"/>
      <c r="WQJ423" s="1348"/>
      <c r="WQK423" s="1348"/>
      <c r="WQL423" s="1348"/>
      <c r="WQM423" s="1348"/>
      <c r="WQN423" s="1348"/>
      <c r="WQO423" s="1348"/>
      <c r="WQP423" s="1348"/>
      <c r="WQQ423" s="1348"/>
      <c r="WQR423" s="1348"/>
      <c r="WQS423" s="1348"/>
      <c r="WQT423" s="1348"/>
      <c r="WQU423" s="1348"/>
      <c r="WQV423" s="1348"/>
      <c r="WQW423" s="1348"/>
      <c r="WQX423" s="1348"/>
      <c r="WQY423" s="1348"/>
      <c r="WQZ423" s="1348"/>
      <c r="WRA423" s="1348"/>
      <c r="WRB423" s="1348"/>
      <c r="WRC423" s="1348"/>
      <c r="WRD423" s="1348"/>
      <c r="WRE423" s="1348"/>
      <c r="WRF423" s="1348"/>
      <c r="WRG423" s="1348"/>
      <c r="WRH423" s="1348"/>
      <c r="WRI423" s="1348"/>
      <c r="WRJ423" s="1348"/>
      <c r="WRK423" s="1348"/>
      <c r="WRL423" s="1348"/>
      <c r="WRM423" s="1348"/>
      <c r="WRN423" s="1348"/>
      <c r="WRO423" s="1348"/>
      <c r="WRP423" s="1348"/>
      <c r="WRQ423" s="1348"/>
      <c r="WRR423" s="1348"/>
      <c r="WRS423" s="1348"/>
      <c r="WRT423" s="1348"/>
      <c r="WRU423" s="1348"/>
      <c r="WRV423" s="1348"/>
      <c r="WRW423" s="1348"/>
      <c r="WRX423" s="1348"/>
      <c r="WRY423" s="1348"/>
      <c r="WRZ423" s="1348"/>
      <c r="WSA423" s="1348"/>
      <c r="WSB423" s="1348"/>
      <c r="WSC423" s="1348"/>
      <c r="WSD423" s="1348"/>
      <c r="WSE423" s="1348"/>
      <c r="WSF423" s="1348"/>
      <c r="WSG423" s="1348"/>
      <c r="WSH423" s="1348"/>
      <c r="WSI423" s="1348"/>
      <c r="WSJ423" s="1348"/>
      <c r="WSK423" s="1348"/>
      <c r="WSL423" s="1348"/>
      <c r="WSM423" s="1348"/>
      <c r="WSN423" s="1348"/>
      <c r="WSO423" s="1348"/>
      <c r="WSP423" s="1348"/>
      <c r="WSQ423" s="1348"/>
      <c r="WSR423" s="1348"/>
      <c r="WSS423" s="1348"/>
      <c r="WST423" s="1348"/>
      <c r="WSU423" s="1348"/>
      <c r="WSV423" s="1348"/>
      <c r="WSW423" s="1348"/>
      <c r="WSX423" s="1348"/>
      <c r="WSY423" s="1348"/>
      <c r="WSZ423" s="1348"/>
      <c r="WTA423" s="1348"/>
      <c r="WTB423" s="1348"/>
      <c r="WTC423" s="1348"/>
      <c r="WTD423" s="1348"/>
      <c r="WTE423" s="1348"/>
      <c r="WTF423" s="1348"/>
      <c r="WTG423" s="1348"/>
      <c r="WTH423" s="1348"/>
      <c r="WTI423" s="1348"/>
      <c r="WTJ423" s="1348"/>
      <c r="WTK423" s="1348"/>
      <c r="WTL423" s="1348"/>
      <c r="WTM423" s="1348"/>
      <c r="WTN423" s="1348"/>
      <c r="WTO423" s="1348"/>
      <c r="WTP423" s="1348"/>
      <c r="WTQ423" s="1348"/>
      <c r="WTR423" s="1348"/>
      <c r="WTS423" s="1348"/>
      <c r="WTT423" s="1348"/>
      <c r="WTU423" s="1348"/>
      <c r="WTV423" s="1348"/>
      <c r="WTW423" s="1348"/>
      <c r="WTX423" s="1348"/>
      <c r="WTY423" s="1348"/>
      <c r="WTZ423" s="1348"/>
      <c r="WUA423" s="1348"/>
      <c r="WUB423" s="1348"/>
      <c r="WUC423" s="1348"/>
      <c r="WUD423" s="1348"/>
      <c r="WUE423" s="1348"/>
      <c r="WUF423" s="1348"/>
      <c r="WUG423" s="1348"/>
      <c r="WUH423" s="1348"/>
      <c r="WUI423" s="1348"/>
      <c r="WUJ423" s="1348"/>
      <c r="WUK423" s="1348"/>
      <c r="WUL423" s="1348"/>
      <c r="WUM423" s="1348"/>
      <c r="WUN423" s="1348"/>
      <c r="WUO423" s="1348"/>
      <c r="WUP423" s="1348"/>
      <c r="WUQ423" s="1348"/>
      <c r="WUR423" s="1348"/>
      <c r="WUS423" s="1348"/>
      <c r="WUT423" s="1348"/>
      <c r="WUU423" s="1348"/>
      <c r="WUV423" s="1348"/>
      <c r="WUW423" s="1348"/>
      <c r="WUX423" s="1348"/>
      <c r="WUY423" s="1348"/>
      <c r="WUZ423" s="1348"/>
      <c r="WVA423" s="1348"/>
      <c r="WVB423" s="1348"/>
      <c r="WVC423" s="1348"/>
      <c r="WVD423" s="1348"/>
      <c r="WVE423" s="1348"/>
      <c r="WVF423" s="1348"/>
      <c r="WVG423" s="1348"/>
      <c r="WVH423" s="1348"/>
      <c r="WVI423" s="1348"/>
      <c r="WVJ423" s="1348"/>
      <c r="WVK423" s="1348"/>
      <c r="WVL423" s="1348"/>
      <c r="WVM423" s="1348"/>
      <c r="WVN423" s="1348"/>
      <c r="WVO423" s="1348"/>
      <c r="WVP423" s="1348"/>
      <c r="WVQ423" s="1348"/>
      <c r="WVR423" s="1348"/>
      <c r="WVS423" s="1348"/>
      <c r="WVT423" s="1348"/>
      <c r="WVU423" s="1348"/>
      <c r="WVV423" s="1348"/>
      <c r="WVW423" s="1348"/>
      <c r="WVX423" s="1348"/>
      <c r="WVY423" s="1348"/>
      <c r="WVZ423" s="1348"/>
      <c r="WWA423" s="1348"/>
      <c r="WWB423" s="1348"/>
      <c r="WWC423" s="1348"/>
      <c r="WWD423" s="1348"/>
      <c r="WWE423" s="1348"/>
      <c r="WWF423" s="1348"/>
      <c r="WWG423" s="1348"/>
      <c r="WWH423" s="1348"/>
      <c r="WWI423" s="1348"/>
      <c r="WWJ423" s="1348"/>
      <c r="WWK423" s="1348"/>
      <c r="WWL423" s="1348"/>
      <c r="WWM423" s="1348"/>
      <c r="WWN423" s="1348"/>
      <c r="WWO423" s="1348"/>
      <c r="WWP423" s="1348"/>
      <c r="WWQ423" s="1348"/>
      <c r="WWR423" s="1348"/>
      <c r="WWS423" s="1348"/>
      <c r="WWT423" s="1348"/>
      <c r="WWU423" s="1348"/>
      <c r="WWV423" s="1348"/>
      <c r="WWW423" s="1348"/>
      <c r="WWX423" s="1348"/>
      <c r="WWY423" s="1348"/>
      <c r="WWZ423" s="1348"/>
      <c r="WXA423" s="1348"/>
      <c r="WXB423" s="1348"/>
      <c r="WXC423" s="1348"/>
      <c r="WXD423" s="1348"/>
      <c r="WXE423" s="1348"/>
      <c r="WXF423" s="1348"/>
      <c r="WXG423" s="1348"/>
      <c r="WXH423" s="1348"/>
      <c r="WXI423" s="1348"/>
      <c r="WXJ423" s="1348"/>
      <c r="WXK423" s="1348"/>
      <c r="WXL423" s="1348"/>
      <c r="WXM423" s="1348"/>
      <c r="WXN423" s="1348"/>
      <c r="WXO423" s="1348"/>
      <c r="WXP423" s="1348"/>
      <c r="WXQ423" s="1348"/>
      <c r="WXR423" s="1348"/>
      <c r="WXS423" s="1348"/>
      <c r="WXT423" s="1348"/>
      <c r="WXU423" s="1348"/>
      <c r="WXV423" s="1348"/>
      <c r="WXW423" s="1348"/>
      <c r="WXX423" s="1348"/>
      <c r="WXY423" s="1348"/>
      <c r="WXZ423" s="1348"/>
      <c r="WYA423" s="1348"/>
      <c r="WYB423" s="1348"/>
      <c r="WYC423" s="1348"/>
      <c r="WYD423" s="1348"/>
      <c r="WYE423" s="1348"/>
      <c r="WYF423" s="1348"/>
      <c r="WYG423" s="1348"/>
      <c r="WYH423" s="1348"/>
      <c r="WYI423" s="1348"/>
      <c r="WYJ423" s="1348"/>
      <c r="WYK423" s="1348"/>
      <c r="WYL423" s="1348"/>
      <c r="WYM423" s="1348"/>
      <c r="WYN423" s="1348"/>
      <c r="WYO423" s="1348"/>
      <c r="WYP423" s="1348"/>
      <c r="WYQ423" s="1348"/>
      <c r="WYR423" s="1348"/>
      <c r="WYS423" s="1348"/>
      <c r="WYT423" s="1348"/>
      <c r="WYU423" s="1348"/>
      <c r="WYV423" s="1348"/>
      <c r="WYW423" s="1348"/>
      <c r="WYX423" s="1348"/>
      <c r="WYY423" s="1348"/>
      <c r="WYZ423" s="1348"/>
      <c r="WZA423" s="1348"/>
      <c r="WZB423" s="1348"/>
      <c r="WZC423" s="1348"/>
      <c r="WZD423" s="1348"/>
      <c r="WZE423" s="1348"/>
      <c r="WZF423" s="1348"/>
      <c r="WZG423" s="1348"/>
      <c r="WZH423" s="1348"/>
      <c r="WZI423" s="1348"/>
      <c r="WZJ423" s="1348"/>
      <c r="WZK423" s="1348"/>
      <c r="WZL423" s="1348"/>
      <c r="WZM423" s="1348"/>
      <c r="WZN423" s="1348"/>
      <c r="WZO423" s="1348"/>
      <c r="WZP423" s="1348"/>
      <c r="WZQ423" s="1348"/>
      <c r="WZR423" s="1348"/>
      <c r="WZS423" s="1348"/>
      <c r="WZT423" s="1348"/>
      <c r="WZU423" s="1348"/>
      <c r="WZV423" s="1348"/>
      <c r="WZW423" s="1348"/>
      <c r="WZX423" s="1348"/>
      <c r="WZY423" s="1348"/>
      <c r="WZZ423" s="1348"/>
      <c r="XAA423" s="1348"/>
      <c r="XAB423" s="1348"/>
      <c r="XAC423" s="1348"/>
      <c r="XAD423" s="1348"/>
      <c r="XAE423" s="1348"/>
      <c r="XAF423" s="1348"/>
      <c r="XAG423" s="1348"/>
      <c r="XAH423" s="1348"/>
      <c r="XAI423" s="1348"/>
      <c r="XAJ423" s="1348"/>
      <c r="XAK423" s="1348"/>
      <c r="XAL423" s="1348"/>
      <c r="XAM423" s="1348"/>
      <c r="XAN423" s="1348"/>
      <c r="XAO423" s="1348"/>
      <c r="XAP423" s="1348"/>
      <c r="XAQ423" s="1348"/>
      <c r="XAR423" s="1348"/>
      <c r="XAS423" s="1348"/>
      <c r="XAT423" s="1348"/>
      <c r="XAU423" s="1348"/>
      <c r="XAV423" s="1348"/>
      <c r="XAW423" s="1348"/>
      <c r="XAX423" s="1348"/>
      <c r="XAY423" s="1348"/>
      <c r="XAZ423" s="1348"/>
      <c r="XBA423" s="1348"/>
      <c r="XBB423" s="1348"/>
      <c r="XBC423" s="1348"/>
      <c r="XBD423" s="1348"/>
      <c r="XBE423" s="1348"/>
      <c r="XBF423" s="1348"/>
      <c r="XBG423" s="1348"/>
      <c r="XBH423" s="1348"/>
      <c r="XBI423" s="1348"/>
      <c r="XBJ423" s="1348"/>
      <c r="XBK423" s="1348"/>
      <c r="XBL423" s="1348"/>
      <c r="XBM423" s="1348"/>
      <c r="XBN423" s="1348"/>
      <c r="XBO423" s="1348"/>
      <c r="XBP423" s="1348"/>
      <c r="XBQ423" s="1348"/>
      <c r="XBR423" s="1348"/>
      <c r="XBS423" s="1348"/>
      <c r="XBT423" s="1348"/>
      <c r="XBU423" s="1348"/>
      <c r="XBV423" s="1348"/>
      <c r="XBW423" s="1348"/>
      <c r="XBX423" s="1348"/>
      <c r="XBY423" s="1348"/>
      <c r="XBZ423" s="1348"/>
      <c r="XCA423" s="1348"/>
      <c r="XCB423" s="1348"/>
      <c r="XCC423" s="1348"/>
      <c r="XCD423" s="1348"/>
      <c r="XCE423" s="1348"/>
      <c r="XCF423" s="1348"/>
      <c r="XCG423" s="1348"/>
      <c r="XCH423" s="1348"/>
      <c r="XCI423" s="1348"/>
      <c r="XCJ423" s="1348"/>
      <c r="XCK423" s="1348"/>
      <c r="XCL423" s="1348"/>
      <c r="XCM423" s="1348"/>
      <c r="XCN423" s="1348"/>
      <c r="XCO423" s="1348"/>
      <c r="XCP423" s="1348"/>
      <c r="XCQ423" s="1348"/>
      <c r="XCR423" s="1348"/>
      <c r="XCS423" s="1348"/>
      <c r="XCT423" s="1348"/>
      <c r="XCU423" s="1348"/>
      <c r="XCV423" s="1348"/>
      <c r="XCW423" s="1348"/>
      <c r="XCX423" s="1348"/>
      <c r="XCY423" s="1348"/>
      <c r="XCZ423" s="1348"/>
      <c r="XDA423" s="1348"/>
      <c r="XDB423" s="1348"/>
      <c r="XDC423" s="1348"/>
      <c r="XDD423" s="1348"/>
      <c r="XDE423" s="1348"/>
      <c r="XDF423" s="1348"/>
      <c r="XDG423" s="1348"/>
      <c r="XDH423" s="1348"/>
      <c r="XDI423" s="1348"/>
      <c r="XDJ423" s="1348"/>
      <c r="XDK423" s="1348"/>
      <c r="XDL423" s="1348"/>
      <c r="XDM423" s="1348"/>
      <c r="XDN423" s="1348"/>
      <c r="XDO423" s="1348"/>
      <c r="XDP423" s="1348"/>
      <c r="XDQ423" s="1348"/>
      <c r="XDR423" s="1348"/>
      <c r="XDS423" s="1348"/>
      <c r="XDT423" s="1348"/>
      <c r="XDU423" s="1348"/>
      <c r="XDV423" s="1348"/>
      <c r="XDW423" s="1348"/>
      <c r="XDX423" s="1348"/>
      <c r="XDY423" s="1348"/>
      <c r="XDZ423" s="1348"/>
      <c r="XEA423" s="1348"/>
      <c r="XEB423" s="1348"/>
      <c r="XEC423" s="1348"/>
      <c r="XED423" s="1348"/>
      <c r="XEE423" s="1348"/>
      <c r="XEF423" s="1348"/>
      <c r="XEG423" s="1348"/>
      <c r="XEH423" s="1348"/>
      <c r="XEI423" s="1348"/>
      <c r="XEJ423" s="1348"/>
      <c r="XEK423" s="1348"/>
      <c r="XEL423" s="1348"/>
      <c r="XEM423" s="1348"/>
      <c r="XEN423" s="1348"/>
      <c r="XEO423" s="1348"/>
      <c r="XEP423" s="1348"/>
      <c r="XEQ423" s="1348"/>
      <c r="XER423" s="1348"/>
    </row>
    <row r="424" spans="1:16372" ht="12.6" customHeight="1" x14ac:dyDescent="0.2">
      <c r="F424" s="60"/>
      <c r="G424" s="97"/>
    </row>
    <row r="425" spans="1:16372" ht="19.5" customHeight="1" x14ac:dyDescent="0.2">
      <c r="B425" s="1350" t="s">
        <v>143</v>
      </c>
      <c r="C425" s="1351">
        <v>0</v>
      </c>
      <c r="D425" s="1351">
        <v>0</v>
      </c>
      <c r="E425" s="1352">
        <v>0</v>
      </c>
      <c r="F425" s="60"/>
      <c r="G425" s="97"/>
    </row>
    <row r="426" spans="1:16372" ht="19.5" customHeight="1" x14ac:dyDescent="0.2">
      <c r="A426" s="1348"/>
      <c r="B426" s="1354" t="s">
        <v>493</v>
      </c>
      <c r="C426" s="1355">
        <v>0</v>
      </c>
      <c r="D426" s="1355">
        <v>0</v>
      </c>
      <c r="E426" s="1356">
        <v>0</v>
      </c>
      <c r="F426" s="1349"/>
      <c r="G426" s="1353"/>
      <c r="H426" s="1348"/>
      <c r="I426" s="1349"/>
      <c r="J426" s="1349"/>
      <c r="K426" s="1348"/>
      <c r="L426" s="1348"/>
      <c r="M426" s="1348"/>
      <c r="N426" s="1348"/>
      <c r="O426" s="1348"/>
      <c r="P426" s="1348"/>
      <c r="Q426" s="1348"/>
      <c r="R426" s="1348"/>
      <c r="S426" s="1348"/>
      <c r="T426" s="1348"/>
      <c r="U426" s="1348"/>
      <c r="V426" s="1348"/>
      <c r="W426" s="1348"/>
      <c r="X426" s="1348"/>
      <c r="Y426" s="1348"/>
      <c r="Z426" s="1348"/>
      <c r="AA426" s="1348"/>
      <c r="AB426" s="1348"/>
      <c r="AC426" s="1348"/>
      <c r="AD426" s="1348"/>
      <c r="AE426" s="1348"/>
      <c r="AF426" s="1348"/>
      <c r="AG426" s="1348"/>
      <c r="AH426" s="1348"/>
      <c r="AI426" s="1348"/>
      <c r="AJ426" s="1348"/>
      <c r="AK426" s="1348"/>
      <c r="AL426" s="1348"/>
      <c r="AM426" s="1348"/>
      <c r="AN426" s="1348"/>
      <c r="AO426" s="1348"/>
      <c r="AP426" s="1348"/>
      <c r="AQ426" s="1348"/>
      <c r="AR426" s="1348"/>
      <c r="AS426" s="1348"/>
      <c r="AT426" s="1348"/>
      <c r="AU426" s="1348"/>
      <c r="AV426" s="1348"/>
      <c r="AW426" s="1348"/>
      <c r="AX426" s="1348"/>
      <c r="AY426" s="1348"/>
      <c r="AZ426" s="1348"/>
      <c r="BA426" s="1348"/>
      <c r="BB426" s="1348"/>
      <c r="BC426" s="1348"/>
      <c r="BD426" s="1348"/>
      <c r="BE426" s="1348"/>
      <c r="BF426" s="1348"/>
      <c r="BG426" s="1348"/>
      <c r="BH426" s="1348"/>
      <c r="BI426" s="1348"/>
      <c r="BJ426" s="1348"/>
      <c r="BK426" s="1348"/>
      <c r="BL426" s="1348"/>
      <c r="BM426" s="1348"/>
      <c r="BN426" s="1348"/>
      <c r="BO426" s="1348"/>
      <c r="BP426" s="1348"/>
      <c r="BQ426" s="1348"/>
      <c r="BR426" s="1348"/>
      <c r="BS426" s="1348"/>
      <c r="BT426" s="1348"/>
      <c r="BU426" s="1348"/>
      <c r="BV426" s="1348"/>
      <c r="BW426" s="1348"/>
      <c r="BX426" s="1348"/>
      <c r="BY426" s="1348"/>
      <c r="BZ426" s="1348"/>
      <c r="CA426" s="1348"/>
      <c r="CB426" s="1348"/>
      <c r="CC426" s="1348"/>
      <c r="CD426" s="1348"/>
      <c r="CE426" s="1348"/>
      <c r="CF426" s="1348"/>
      <c r="CG426" s="1348"/>
      <c r="CH426" s="1348"/>
      <c r="CI426" s="1348"/>
      <c r="CJ426" s="1348"/>
      <c r="CK426" s="1348"/>
      <c r="CL426" s="1348"/>
      <c r="CM426" s="1348"/>
      <c r="CN426" s="1348"/>
      <c r="CO426" s="1348"/>
      <c r="CP426" s="1348"/>
      <c r="CQ426" s="1348"/>
      <c r="CR426" s="1348"/>
      <c r="CS426" s="1348"/>
      <c r="CT426" s="1348"/>
      <c r="CU426" s="1348"/>
      <c r="CV426" s="1348"/>
      <c r="CW426" s="1348"/>
      <c r="CX426" s="1348"/>
      <c r="CY426" s="1348"/>
      <c r="CZ426" s="1348"/>
      <c r="DA426" s="1348"/>
      <c r="DB426" s="1348"/>
      <c r="DC426" s="1348"/>
      <c r="DD426" s="1348"/>
      <c r="DE426" s="1348"/>
      <c r="DF426" s="1348"/>
      <c r="DG426" s="1348"/>
      <c r="DH426" s="1348"/>
      <c r="DI426" s="1348"/>
      <c r="DJ426" s="1348"/>
      <c r="DK426" s="1348"/>
      <c r="DL426" s="1348"/>
      <c r="DM426" s="1348"/>
      <c r="DN426" s="1348"/>
      <c r="DO426" s="1348"/>
      <c r="DP426" s="1348"/>
      <c r="DQ426" s="1348"/>
      <c r="DR426" s="1348"/>
      <c r="DS426" s="1348"/>
      <c r="DT426" s="1348"/>
      <c r="DU426" s="1348"/>
      <c r="DV426" s="1348"/>
      <c r="DW426" s="1348"/>
      <c r="DX426" s="1348"/>
      <c r="DY426" s="1348"/>
      <c r="DZ426" s="1348"/>
      <c r="EA426" s="1348"/>
      <c r="EB426" s="1348"/>
      <c r="EC426" s="1348"/>
      <c r="ED426" s="1348"/>
      <c r="EE426" s="1348"/>
      <c r="EF426" s="1348"/>
      <c r="EG426" s="1348"/>
      <c r="EH426" s="1348"/>
      <c r="EI426" s="1348"/>
      <c r="EJ426" s="1348"/>
      <c r="EK426" s="1348"/>
      <c r="EL426" s="1348"/>
      <c r="EM426" s="1348"/>
      <c r="EN426" s="1348"/>
      <c r="EO426" s="1348"/>
      <c r="EP426" s="1348"/>
      <c r="EQ426" s="1348"/>
      <c r="ER426" s="1348"/>
      <c r="ES426" s="1348"/>
      <c r="ET426" s="1348"/>
      <c r="EU426" s="1348"/>
      <c r="EV426" s="1348"/>
      <c r="EW426" s="1348"/>
      <c r="EX426" s="1348"/>
      <c r="EY426" s="1348"/>
      <c r="EZ426" s="1348"/>
      <c r="FA426" s="1348"/>
      <c r="FB426" s="1348"/>
      <c r="FC426" s="1348"/>
      <c r="FD426" s="1348"/>
      <c r="FE426" s="1348"/>
      <c r="FF426" s="1348"/>
      <c r="FG426" s="1348"/>
      <c r="FH426" s="1348"/>
      <c r="FI426" s="1348"/>
      <c r="FJ426" s="1348"/>
      <c r="FK426" s="1348"/>
      <c r="FL426" s="1348"/>
      <c r="FM426" s="1348"/>
      <c r="FN426" s="1348"/>
      <c r="FO426" s="1348"/>
      <c r="FP426" s="1348"/>
      <c r="FQ426" s="1348"/>
      <c r="FR426" s="1348"/>
      <c r="FS426" s="1348"/>
      <c r="FT426" s="1348"/>
      <c r="FU426" s="1348"/>
      <c r="FV426" s="1348"/>
      <c r="FW426" s="1348"/>
      <c r="FX426" s="1348"/>
      <c r="FY426" s="1348"/>
      <c r="FZ426" s="1348"/>
      <c r="GA426" s="1348"/>
      <c r="GB426" s="1348"/>
      <c r="GC426" s="1348"/>
      <c r="GD426" s="1348"/>
      <c r="GE426" s="1348"/>
      <c r="GF426" s="1348"/>
      <c r="GG426" s="1348"/>
      <c r="GH426" s="1348"/>
      <c r="GI426" s="1348"/>
      <c r="GJ426" s="1348"/>
      <c r="GK426" s="1348"/>
      <c r="GL426" s="1348"/>
      <c r="GM426" s="1348"/>
      <c r="GN426" s="1348"/>
      <c r="GO426" s="1348"/>
      <c r="GP426" s="1348"/>
      <c r="GQ426" s="1348"/>
      <c r="GR426" s="1348"/>
      <c r="GS426" s="1348"/>
      <c r="GT426" s="1348"/>
      <c r="GU426" s="1348"/>
      <c r="GV426" s="1348"/>
      <c r="GW426" s="1348"/>
      <c r="GX426" s="1348"/>
      <c r="GY426" s="1348"/>
      <c r="GZ426" s="1348"/>
      <c r="HA426" s="1348"/>
      <c r="HB426" s="1348"/>
      <c r="HC426" s="1348"/>
      <c r="HD426" s="1348"/>
      <c r="HE426" s="1348"/>
      <c r="HF426" s="1348"/>
      <c r="HG426" s="1348"/>
      <c r="HH426" s="1348"/>
      <c r="HI426" s="1348"/>
      <c r="HJ426" s="1348"/>
      <c r="HK426" s="1348"/>
      <c r="HL426" s="1348"/>
      <c r="HM426" s="1348"/>
      <c r="HN426" s="1348"/>
      <c r="HO426" s="1348"/>
      <c r="HP426" s="1348"/>
      <c r="HQ426" s="1348"/>
      <c r="HR426" s="1348"/>
      <c r="HS426" s="1348"/>
      <c r="HT426" s="1348"/>
      <c r="HU426" s="1348"/>
      <c r="HV426" s="1348"/>
      <c r="HW426" s="1348"/>
      <c r="HX426" s="1348"/>
      <c r="HY426" s="1348"/>
      <c r="HZ426" s="1348"/>
      <c r="IA426" s="1348"/>
      <c r="IB426" s="1348"/>
      <c r="IC426" s="1348"/>
      <c r="ID426" s="1348"/>
      <c r="IE426" s="1348"/>
      <c r="IF426" s="1348"/>
      <c r="IG426" s="1348"/>
      <c r="IH426" s="1348"/>
      <c r="II426" s="1348"/>
      <c r="IJ426" s="1348"/>
      <c r="IK426" s="1348"/>
      <c r="IL426" s="1348"/>
      <c r="IM426" s="1348"/>
      <c r="IN426" s="1348"/>
      <c r="IO426" s="1348"/>
      <c r="IP426" s="1348"/>
      <c r="IQ426" s="1348"/>
      <c r="IR426" s="1348"/>
      <c r="IS426" s="1348"/>
      <c r="IT426" s="1348"/>
      <c r="IU426" s="1348"/>
      <c r="IV426" s="1348"/>
      <c r="IW426" s="1348"/>
      <c r="IX426" s="1348"/>
      <c r="IY426" s="1348"/>
      <c r="IZ426" s="1348"/>
      <c r="JA426" s="1348"/>
      <c r="JB426" s="1348"/>
      <c r="JC426" s="1348"/>
      <c r="JD426" s="1348"/>
      <c r="JE426" s="1348"/>
      <c r="JF426" s="1348"/>
      <c r="JG426" s="1348"/>
      <c r="JH426" s="1348"/>
      <c r="JI426" s="1348"/>
      <c r="JJ426" s="1348"/>
      <c r="JK426" s="1348"/>
      <c r="JL426" s="1348"/>
      <c r="JM426" s="1348"/>
      <c r="JN426" s="1348"/>
      <c r="JO426" s="1348"/>
      <c r="JP426" s="1348"/>
      <c r="JQ426" s="1348"/>
      <c r="JR426" s="1348"/>
      <c r="JS426" s="1348"/>
      <c r="JT426" s="1348"/>
      <c r="JU426" s="1348"/>
      <c r="JV426" s="1348"/>
      <c r="JW426" s="1348"/>
      <c r="JX426" s="1348"/>
      <c r="JY426" s="1348"/>
      <c r="JZ426" s="1348"/>
      <c r="KA426" s="1348"/>
      <c r="KB426" s="1348"/>
      <c r="KC426" s="1348"/>
      <c r="KD426" s="1348"/>
      <c r="KE426" s="1348"/>
      <c r="KF426" s="1348"/>
      <c r="KG426" s="1348"/>
      <c r="KH426" s="1348"/>
      <c r="KI426" s="1348"/>
      <c r="KJ426" s="1348"/>
      <c r="KK426" s="1348"/>
      <c r="KL426" s="1348"/>
      <c r="KM426" s="1348"/>
      <c r="KN426" s="1348"/>
      <c r="KO426" s="1348"/>
      <c r="KP426" s="1348"/>
      <c r="KQ426" s="1348"/>
      <c r="KR426" s="1348"/>
      <c r="KS426" s="1348"/>
      <c r="KT426" s="1348"/>
      <c r="KU426" s="1348"/>
      <c r="KV426" s="1348"/>
      <c r="KW426" s="1348"/>
      <c r="KX426" s="1348"/>
      <c r="KY426" s="1348"/>
      <c r="KZ426" s="1348"/>
      <c r="LA426" s="1348"/>
      <c r="LB426" s="1348"/>
      <c r="LC426" s="1348"/>
      <c r="LD426" s="1348"/>
      <c r="LE426" s="1348"/>
      <c r="LF426" s="1348"/>
      <c r="LG426" s="1348"/>
      <c r="LH426" s="1348"/>
      <c r="LI426" s="1348"/>
      <c r="LJ426" s="1348"/>
      <c r="LK426" s="1348"/>
      <c r="LL426" s="1348"/>
      <c r="LM426" s="1348"/>
      <c r="LN426" s="1348"/>
      <c r="LO426" s="1348"/>
      <c r="LP426" s="1348"/>
      <c r="LQ426" s="1348"/>
      <c r="LR426" s="1348"/>
      <c r="LS426" s="1348"/>
      <c r="LT426" s="1348"/>
      <c r="LU426" s="1348"/>
      <c r="LV426" s="1348"/>
      <c r="LW426" s="1348"/>
      <c r="LX426" s="1348"/>
      <c r="LY426" s="1348"/>
      <c r="LZ426" s="1348"/>
      <c r="MA426" s="1348"/>
      <c r="MB426" s="1348"/>
      <c r="MC426" s="1348"/>
      <c r="MD426" s="1348"/>
      <c r="ME426" s="1348"/>
      <c r="MF426" s="1348"/>
      <c r="MG426" s="1348"/>
      <c r="MH426" s="1348"/>
      <c r="MI426" s="1348"/>
      <c r="MJ426" s="1348"/>
      <c r="MK426" s="1348"/>
      <c r="ML426" s="1348"/>
      <c r="MM426" s="1348"/>
      <c r="MN426" s="1348"/>
      <c r="MO426" s="1348"/>
      <c r="MP426" s="1348"/>
      <c r="MQ426" s="1348"/>
      <c r="MR426" s="1348"/>
      <c r="MS426" s="1348"/>
      <c r="MT426" s="1348"/>
      <c r="MU426" s="1348"/>
      <c r="MV426" s="1348"/>
      <c r="MW426" s="1348"/>
      <c r="MX426" s="1348"/>
      <c r="MY426" s="1348"/>
      <c r="MZ426" s="1348"/>
      <c r="NA426" s="1348"/>
      <c r="NB426" s="1348"/>
      <c r="NC426" s="1348"/>
      <c r="ND426" s="1348"/>
      <c r="NE426" s="1348"/>
      <c r="NF426" s="1348"/>
      <c r="NG426" s="1348"/>
      <c r="NH426" s="1348"/>
      <c r="NI426" s="1348"/>
      <c r="NJ426" s="1348"/>
      <c r="NK426" s="1348"/>
      <c r="NL426" s="1348"/>
      <c r="NM426" s="1348"/>
      <c r="NN426" s="1348"/>
      <c r="NO426" s="1348"/>
      <c r="NP426" s="1348"/>
      <c r="NQ426" s="1348"/>
      <c r="NR426" s="1348"/>
      <c r="NS426" s="1348"/>
      <c r="NT426" s="1348"/>
      <c r="NU426" s="1348"/>
      <c r="NV426" s="1348"/>
      <c r="NW426" s="1348"/>
      <c r="NX426" s="1348"/>
      <c r="NY426" s="1348"/>
      <c r="NZ426" s="1348"/>
      <c r="OA426" s="1348"/>
      <c r="OB426" s="1348"/>
      <c r="OC426" s="1348"/>
      <c r="OD426" s="1348"/>
      <c r="OE426" s="1348"/>
      <c r="OF426" s="1348"/>
      <c r="OG426" s="1348"/>
      <c r="OH426" s="1348"/>
      <c r="OI426" s="1348"/>
      <c r="OJ426" s="1348"/>
      <c r="OK426" s="1348"/>
      <c r="OL426" s="1348"/>
      <c r="OM426" s="1348"/>
      <c r="ON426" s="1348"/>
      <c r="OO426" s="1348"/>
      <c r="OP426" s="1348"/>
      <c r="OQ426" s="1348"/>
      <c r="OR426" s="1348"/>
      <c r="OS426" s="1348"/>
      <c r="OT426" s="1348"/>
      <c r="OU426" s="1348"/>
      <c r="OV426" s="1348"/>
      <c r="OW426" s="1348"/>
      <c r="OX426" s="1348"/>
      <c r="OY426" s="1348"/>
      <c r="OZ426" s="1348"/>
      <c r="PA426" s="1348"/>
      <c r="PB426" s="1348"/>
      <c r="PC426" s="1348"/>
      <c r="PD426" s="1348"/>
      <c r="PE426" s="1348"/>
      <c r="PF426" s="1348"/>
      <c r="PG426" s="1348"/>
      <c r="PH426" s="1348"/>
      <c r="PI426" s="1348"/>
      <c r="PJ426" s="1348"/>
      <c r="PK426" s="1348"/>
      <c r="PL426" s="1348"/>
      <c r="PM426" s="1348"/>
      <c r="PN426" s="1348"/>
      <c r="PO426" s="1348"/>
      <c r="PP426" s="1348"/>
      <c r="PQ426" s="1348"/>
      <c r="PR426" s="1348"/>
      <c r="PS426" s="1348"/>
      <c r="PT426" s="1348"/>
      <c r="PU426" s="1348"/>
      <c r="PV426" s="1348"/>
      <c r="PW426" s="1348"/>
      <c r="PX426" s="1348"/>
      <c r="PY426" s="1348"/>
      <c r="PZ426" s="1348"/>
      <c r="QA426" s="1348"/>
      <c r="QB426" s="1348"/>
      <c r="QC426" s="1348"/>
      <c r="QD426" s="1348"/>
      <c r="QE426" s="1348"/>
      <c r="QF426" s="1348"/>
      <c r="QG426" s="1348"/>
      <c r="QH426" s="1348"/>
      <c r="QI426" s="1348"/>
      <c r="QJ426" s="1348"/>
      <c r="QK426" s="1348"/>
      <c r="QL426" s="1348"/>
      <c r="QM426" s="1348"/>
      <c r="QN426" s="1348"/>
      <c r="QO426" s="1348"/>
      <c r="QP426" s="1348"/>
      <c r="QQ426" s="1348"/>
      <c r="QR426" s="1348"/>
      <c r="QS426" s="1348"/>
      <c r="QT426" s="1348"/>
      <c r="QU426" s="1348"/>
      <c r="QV426" s="1348"/>
      <c r="QW426" s="1348"/>
      <c r="QX426" s="1348"/>
      <c r="QY426" s="1348"/>
      <c r="QZ426" s="1348"/>
      <c r="RA426" s="1348"/>
      <c r="RB426" s="1348"/>
      <c r="RC426" s="1348"/>
      <c r="RD426" s="1348"/>
      <c r="RE426" s="1348"/>
      <c r="RF426" s="1348"/>
      <c r="RG426" s="1348"/>
      <c r="RH426" s="1348"/>
      <c r="RI426" s="1348"/>
      <c r="RJ426" s="1348"/>
      <c r="RK426" s="1348"/>
      <c r="RL426" s="1348"/>
      <c r="RM426" s="1348"/>
      <c r="RN426" s="1348"/>
      <c r="RO426" s="1348"/>
      <c r="RP426" s="1348"/>
      <c r="RQ426" s="1348"/>
      <c r="RR426" s="1348"/>
      <c r="RS426" s="1348"/>
      <c r="RT426" s="1348"/>
      <c r="RU426" s="1348"/>
      <c r="RV426" s="1348"/>
      <c r="RW426" s="1348"/>
      <c r="RX426" s="1348"/>
      <c r="RY426" s="1348"/>
      <c r="RZ426" s="1348"/>
      <c r="SA426" s="1348"/>
      <c r="SB426" s="1348"/>
      <c r="SC426" s="1348"/>
      <c r="SD426" s="1348"/>
      <c r="SE426" s="1348"/>
      <c r="SF426" s="1348"/>
      <c r="SG426" s="1348"/>
      <c r="SH426" s="1348"/>
      <c r="SI426" s="1348"/>
      <c r="SJ426" s="1348"/>
      <c r="SK426" s="1348"/>
      <c r="SL426" s="1348"/>
      <c r="SM426" s="1348"/>
      <c r="SN426" s="1348"/>
      <c r="SO426" s="1348"/>
      <c r="SP426" s="1348"/>
      <c r="SQ426" s="1348"/>
      <c r="SR426" s="1348"/>
      <c r="SS426" s="1348"/>
      <c r="ST426" s="1348"/>
      <c r="SU426" s="1348"/>
      <c r="SV426" s="1348"/>
      <c r="SW426" s="1348"/>
      <c r="SX426" s="1348"/>
      <c r="SY426" s="1348"/>
      <c r="SZ426" s="1348"/>
      <c r="TA426" s="1348"/>
      <c r="TB426" s="1348"/>
      <c r="TC426" s="1348"/>
      <c r="TD426" s="1348"/>
      <c r="TE426" s="1348"/>
      <c r="TF426" s="1348"/>
      <c r="TG426" s="1348"/>
      <c r="TH426" s="1348"/>
      <c r="TI426" s="1348"/>
      <c r="TJ426" s="1348"/>
      <c r="TK426" s="1348"/>
      <c r="TL426" s="1348"/>
      <c r="TM426" s="1348"/>
      <c r="TN426" s="1348"/>
      <c r="TO426" s="1348"/>
      <c r="TP426" s="1348"/>
      <c r="TQ426" s="1348"/>
      <c r="TR426" s="1348"/>
      <c r="TS426" s="1348"/>
      <c r="TT426" s="1348"/>
      <c r="TU426" s="1348"/>
      <c r="TV426" s="1348"/>
      <c r="TW426" s="1348"/>
      <c r="TX426" s="1348"/>
      <c r="TY426" s="1348"/>
      <c r="TZ426" s="1348"/>
      <c r="UA426" s="1348"/>
      <c r="UB426" s="1348"/>
      <c r="UC426" s="1348"/>
      <c r="UD426" s="1348"/>
      <c r="UE426" s="1348"/>
      <c r="UF426" s="1348"/>
      <c r="UG426" s="1348"/>
      <c r="UH426" s="1348"/>
      <c r="UI426" s="1348"/>
      <c r="UJ426" s="1348"/>
      <c r="UK426" s="1348"/>
      <c r="UL426" s="1348"/>
      <c r="UM426" s="1348"/>
      <c r="UN426" s="1348"/>
      <c r="UO426" s="1348"/>
      <c r="UP426" s="1348"/>
      <c r="UQ426" s="1348"/>
      <c r="UR426" s="1348"/>
      <c r="US426" s="1348"/>
      <c r="UT426" s="1348"/>
      <c r="UU426" s="1348"/>
      <c r="UV426" s="1348"/>
      <c r="UW426" s="1348"/>
      <c r="UX426" s="1348"/>
      <c r="UY426" s="1348"/>
      <c r="UZ426" s="1348"/>
      <c r="VA426" s="1348"/>
      <c r="VB426" s="1348"/>
      <c r="VC426" s="1348"/>
      <c r="VD426" s="1348"/>
      <c r="VE426" s="1348"/>
      <c r="VF426" s="1348"/>
      <c r="VG426" s="1348"/>
      <c r="VH426" s="1348"/>
      <c r="VI426" s="1348"/>
      <c r="VJ426" s="1348"/>
      <c r="VK426" s="1348"/>
      <c r="VL426" s="1348"/>
      <c r="VM426" s="1348"/>
      <c r="VN426" s="1348"/>
      <c r="VO426" s="1348"/>
      <c r="VP426" s="1348"/>
      <c r="VQ426" s="1348"/>
      <c r="VR426" s="1348"/>
      <c r="VS426" s="1348"/>
      <c r="VT426" s="1348"/>
      <c r="VU426" s="1348"/>
      <c r="VV426" s="1348"/>
      <c r="VW426" s="1348"/>
      <c r="VX426" s="1348"/>
      <c r="VY426" s="1348"/>
      <c r="VZ426" s="1348"/>
      <c r="WA426" s="1348"/>
      <c r="WB426" s="1348"/>
      <c r="WC426" s="1348"/>
      <c r="WD426" s="1348"/>
      <c r="WE426" s="1348"/>
      <c r="WF426" s="1348"/>
      <c r="WG426" s="1348"/>
      <c r="WH426" s="1348"/>
      <c r="WI426" s="1348"/>
      <c r="WJ426" s="1348"/>
      <c r="WK426" s="1348"/>
      <c r="WL426" s="1348"/>
      <c r="WM426" s="1348"/>
      <c r="WN426" s="1348"/>
      <c r="WO426" s="1348"/>
      <c r="WP426" s="1348"/>
      <c r="WQ426" s="1348"/>
      <c r="WR426" s="1348"/>
      <c r="WS426" s="1348"/>
      <c r="WT426" s="1348"/>
      <c r="WU426" s="1348"/>
      <c r="WV426" s="1348"/>
      <c r="WW426" s="1348"/>
      <c r="WX426" s="1348"/>
      <c r="WY426" s="1348"/>
      <c r="WZ426" s="1348"/>
      <c r="XA426" s="1348"/>
      <c r="XB426" s="1348"/>
      <c r="XC426" s="1348"/>
      <c r="XD426" s="1348"/>
      <c r="XE426" s="1348"/>
      <c r="XF426" s="1348"/>
      <c r="XG426" s="1348"/>
      <c r="XH426" s="1348"/>
      <c r="XI426" s="1348"/>
      <c r="XJ426" s="1348"/>
      <c r="XK426" s="1348"/>
      <c r="XL426" s="1348"/>
      <c r="XM426" s="1348"/>
      <c r="XN426" s="1348"/>
      <c r="XO426" s="1348"/>
      <c r="XP426" s="1348"/>
      <c r="XQ426" s="1348"/>
      <c r="XR426" s="1348"/>
      <c r="XS426" s="1348"/>
      <c r="XT426" s="1348"/>
      <c r="XU426" s="1348"/>
      <c r="XV426" s="1348"/>
      <c r="XW426" s="1348"/>
      <c r="XX426" s="1348"/>
      <c r="XY426" s="1348"/>
      <c r="XZ426" s="1348"/>
      <c r="YA426" s="1348"/>
      <c r="YB426" s="1348"/>
      <c r="YC426" s="1348"/>
      <c r="YD426" s="1348"/>
      <c r="YE426" s="1348"/>
      <c r="YF426" s="1348"/>
      <c r="YG426" s="1348"/>
      <c r="YH426" s="1348"/>
      <c r="YI426" s="1348"/>
      <c r="YJ426" s="1348"/>
      <c r="YK426" s="1348"/>
      <c r="YL426" s="1348"/>
      <c r="YM426" s="1348"/>
      <c r="YN426" s="1348"/>
      <c r="YO426" s="1348"/>
      <c r="YP426" s="1348"/>
      <c r="YQ426" s="1348"/>
      <c r="YR426" s="1348"/>
      <c r="YS426" s="1348"/>
      <c r="YT426" s="1348"/>
      <c r="YU426" s="1348"/>
      <c r="YV426" s="1348"/>
      <c r="YW426" s="1348"/>
      <c r="YX426" s="1348"/>
      <c r="YY426" s="1348"/>
      <c r="YZ426" s="1348"/>
      <c r="ZA426" s="1348"/>
      <c r="ZB426" s="1348"/>
      <c r="ZC426" s="1348"/>
      <c r="ZD426" s="1348"/>
      <c r="ZE426" s="1348"/>
      <c r="ZF426" s="1348"/>
      <c r="ZG426" s="1348"/>
      <c r="ZH426" s="1348"/>
      <c r="ZI426" s="1348"/>
      <c r="ZJ426" s="1348"/>
      <c r="ZK426" s="1348"/>
      <c r="ZL426" s="1348"/>
      <c r="ZM426" s="1348"/>
      <c r="ZN426" s="1348"/>
      <c r="ZO426" s="1348"/>
      <c r="ZP426" s="1348"/>
      <c r="ZQ426" s="1348"/>
      <c r="ZR426" s="1348"/>
      <c r="ZS426" s="1348"/>
      <c r="ZT426" s="1348"/>
      <c r="ZU426" s="1348"/>
      <c r="ZV426" s="1348"/>
      <c r="ZW426" s="1348"/>
      <c r="ZX426" s="1348"/>
      <c r="ZY426" s="1348"/>
      <c r="ZZ426" s="1348"/>
      <c r="AAA426" s="1348"/>
      <c r="AAB426" s="1348"/>
      <c r="AAC426" s="1348"/>
      <c r="AAD426" s="1348"/>
      <c r="AAE426" s="1348"/>
      <c r="AAF426" s="1348"/>
      <c r="AAG426" s="1348"/>
      <c r="AAH426" s="1348"/>
      <c r="AAI426" s="1348"/>
      <c r="AAJ426" s="1348"/>
      <c r="AAK426" s="1348"/>
      <c r="AAL426" s="1348"/>
      <c r="AAM426" s="1348"/>
      <c r="AAN426" s="1348"/>
      <c r="AAO426" s="1348"/>
      <c r="AAP426" s="1348"/>
      <c r="AAQ426" s="1348"/>
      <c r="AAR426" s="1348"/>
      <c r="AAS426" s="1348"/>
      <c r="AAT426" s="1348"/>
      <c r="AAU426" s="1348"/>
      <c r="AAV426" s="1348"/>
      <c r="AAW426" s="1348"/>
      <c r="AAX426" s="1348"/>
      <c r="AAY426" s="1348"/>
      <c r="AAZ426" s="1348"/>
      <c r="ABA426" s="1348"/>
      <c r="ABB426" s="1348"/>
      <c r="ABC426" s="1348"/>
      <c r="ABD426" s="1348"/>
      <c r="ABE426" s="1348"/>
      <c r="ABF426" s="1348"/>
      <c r="ABG426" s="1348"/>
      <c r="ABH426" s="1348"/>
      <c r="ABI426" s="1348"/>
      <c r="ABJ426" s="1348"/>
      <c r="ABK426" s="1348"/>
      <c r="ABL426" s="1348"/>
      <c r="ABM426" s="1348"/>
      <c r="ABN426" s="1348"/>
      <c r="ABO426" s="1348"/>
      <c r="ABP426" s="1348"/>
      <c r="ABQ426" s="1348"/>
      <c r="ABR426" s="1348"/>
      <c r="ABS426" s="1348"/>
      <c r="ABT426" s="1348"/>
      <c r="ABU426" s="1348"/>
      <c r="ABV426" s="1348"/>
      <c r="ABW426" s="1348"/>
      <c r="ABX426" s="1348"/>
      <c r="ABY426" s="1348"/>
      <c r="ABZ426" s="1348"/>
      <c r="ACA426" s="1348"/>
      <c r="ACB426" s="1348"/>
      <c r="ACC426" s="1348"/>
      <c r="ACD426" s="1348"/>
      <c r="ACE426" s="1348"/>
      <c r="ACF426" s="1348"/>
      <c r="ACG426" s="1348"/>
      <c r="ACH426" s="1348"/>
      <c r="ACI426" s="1348"/>
      <c r="ACJ426" s="1348"/>
      <c r="ACK426" s="1348"/>
      <c r="ACL426" s="1348"/>
      <c r="ACM426" s="1348"/>
      <c r="ACN426" s="1348"/>
      <c r="ACO426" s="1348"/>
      <c r="ACP426" s="1348"/>
      <c r="ACQ426" s="1348"/>
      <c r="ACR426" s="1348"/>
      <c r="ACS426" s="1348"/>
      <c r="ACT426" s="1348"/>
      <c r="ACU426" s="1348"/>
      <c r="ACV426" s="1348"/>
      <c r="ACW426" s="1348"/>
      <c r="ACX426" s="1348"/>
      <c r="ACY426" s="1348"/>
      <c r="ACZ426" s="1348"/>
      <c r="ADA426" s="1348"/>
      <c r="ADB426" s="1348"/>
      <c r="ADC426" s="1348"/>
      <c r="ADD426" s="1348"/>
      <c r="ADE426" s="1348"/>
      <c r="ADF426" s="1348"/>
      <c r="ADG426" s="1348"/>
      <c r="ADH426" s="1348"/>
      <c r="ADI426" s="1348"/>
      <c r="ADJ426" s="1348"/>
      <c r="ADK426" s="1348"/>
      <c r="ADL426" s="1348"/>
      <c r="ADM426" s="1348"/>
      <c r="ADN426" s="1348"/>
      <c r="ADO426" s="1348"/>
      <c r="ADP426" s="1348"/>
      <c r="ADQ426" s="1348"/>
      <c r="ADR426" s="1348"/>
      <c r="ADS426" s="1348"/>
      <c r="ADT426" s="1348"/>
      <c r="ADU426" s="1348"/>
      <c r="ADV426" s="1348"/>
      <c r="ADW426" s="1348"/>
      <c r="ADX426" s="1348"/>
      <c r="ADY426" s="1348"/>
      <c r="ADZ426" s="1348"/>
      <c r="AEA426" s="1348"/>
      <c r="AEB426" s="1348"/>
      <c r="AEC426" s="1348"/>
      <c r="AED426" s="1348"/>
      <c r="AEE426" s="1348"/>
      <c r="AEF426" s="1348"/>
      <c r="AEG426" s="1348"/>
      <c r="AEH426" s="1348"/>
      <c r="AEI426" s="1348"/>
      <c r="AEJ426" s="1348"/>
      <c r="AEK426" s="1348"/>
      <c r="AEL426" s="1348"/>
      <c r="AEM426" s="1348"/>
      <c r="AEN426" s="1348"/>
      <c r="AEO426" s="1348"/>
      <c r="AEP426" s="1348"/>
      <c r="AEQ426" s="1348"/>
      <c r="AER426" s="1348"/>
      <c r="AES426" s="1348"/>
      <c r="AET426" s="1348"/>
      <c r="AEU426" s="1348"/>
      <c r="AEV426" s="1348"/>
      <c r="AEW426" s="1348"/>
      <c r="AEX426" s="1348"/>
      <c r="AEY426" s="1348"/>
      <c r="AEZ426" s="1348"/>
      <c r="AFA426" s="1348"/>
      <c r="AFB426" s="1348"/>
      <c r="AFC426" s="1348"/>
      <c r="AFD426" s="1348"/>
      <c r="AFE426" s="1348"/>
      <c r="AFF426" s="1348"/>
      <c r="AFG426" s="1348"/>
      <c r="AFH426" s="1348"/>
      <c r="AFI426" s="1348"/>
      <c r="AFJ426" s="1348"/>
      <c r="AFK426" s="1348"/>
      <c r="AFL426" s="1348"/>
      <c r="AFM426" s="1348"/>
      <c r="AFN426" s="1348"/>
      <c r="AFO426" s="1348"/>
      <c r="AFP426" s="1348"/>
      <c r="AFQ426" s="1348"/>
      <c r="AFR426" s="1348"/>
      <c r="AFS426" s="1348"/>
      <c r="AFT426" s="1348"/>
      <c r="AFU426" s="1348"/>
      <c r="AFV426" s="1348"/>
      <c r="AFW426" s="1348"/>
      <c r="AFX426" s="1348"/>
      <c r="AFY426" s="1348"/>
      <c r="AFZ426" s="1348"/>
      <c r="AGA426" s="1348"/>
      <c r="AGB426" s="1348"/>
      <c r="AGC426" s="1348"/>
      <c r="AGD426" s="1348"/>
      <c r="AGE426" s="1348"/>
      <c r="AGF426" s="1348"/>
      <c r="AGG426" s="1348"/>
      <c r="AGH426" s="1348"/>
      <c r="AGI426" s="1348"/>
      <c r="AGJ426" s="1348"/>
      <c r="AGK426" s="1348"/>
      <c r="AGL426" s="1348"/>
      <c r="AGM426" s="1348"/>
      <c r="AGN426" s="1348"/>
      <c r="AGO426" s="1348"/>
      <c r="AGP426" s="1348"/>
      <c r="AGQ426" s="1348"/>
      <c r="AGR426" s="1348"/>
      <c r="AGS426" s="1348"/>
      <c r="AGT426" s="1348"/>
      <c r="AGU426" s="1348"/>
      <c r="AGV426" s="1348"/>
      <c r="AGW426" s="1348"/>
      <c r="AGX426" s="1348"/>
      <c r="AGY426" s="1348"/>
      <c r="AGZ426" s="1348"/>
      <c r="AHA426" s="1348"/>
      <c r="AHB426" s="1348"/>
      <c r="AHC426" s="1348"/>
      <c r="AHD426" s="1348"/>
      <c r="AHE426" s="1348"/>
      <c r="AHF426" s="1348"/>
      <c r="AHG426" s="1348"/>
      <c r="AHH426" s="1348"/>
      <c r="AHI426" s="1348"/>
      <c r="AHJ426" s="1348"/>
      <c r="AHK426" s="1348"/>
      <c r="AHL426" s="1348"/>
      <c r="AHM426" s="1348"/>
      <c r="AHN426" s="1348"/>
      <c r="AHO426" s="1348"/>
      <c r="AHP426" s="1348"/>
      <c r="AHQ426" s="1348"/>
      <c r="AHR426" s="1348"/>
      <c r="AHS426" s="1348"/>
      <c r="AHT426" s="1348"/>
      <c r="AHU426" s="1348"/>
      <c r="AHV426" s="1348"/>
      <c r="AHW426" s="1348"/>
      <c r="AHX426" s="1348"/>
      <c r="AHY426" s="1348"/>
      <c r="AHZ426" s="1348"/>
      <c r="AIA426" s="1348"/>
      <c r="AIB426" s="1348"/>
      <c r="AIC426" s="1348"/>
      <c r="AID426" s="1348"/>
      <c r="AIE426" s="1348"/>
      <c r="AIF426" s="1348"/>
      <c r="AIG426" s="1348"/>
      <c r="AIH426" s="1348"/>
      <c r="AII426" s="1348"/>
      <c r="AIJ426" s="1348"/>
      <c r="AIK426" s="1348"/>
      <c r="AIL426" s="1348"/>
      <c r="AIM426" s="1348"/>
      <c r="AIN426" s="1348"/>
      <c r="AIO426" s="1348"/>
      <c r="AIP426" s="1348"/>
      <c r="AIQ426" s="1348"/>
      <c r="AIR426" s="1348"/>
      <c r="AIS426" s="1348"/>
      <c r="AIT426" s="1348"/>
      <c r="AIU426" s="1348"/>
      <c r="AIV426" s="1348"/>
      <c r="AIW426" s="1348"/>
      <c r="AIX426" s="1348"/>
      <c r="AIY426" s="1348"/>
      <c r="AIZ426" s="1348"/>
      <c r="AJA426" s="1348"/>
      <c r="AJB426" s="1348"/>
      <c r="AJC426" s="1348"/>
      <c r="AJD426" s="1348"/>
      <c r="AJE426" s="1348"/>
      <c r="AJF426" s="1348"/>
      <c r="AJG426" s="1348"/>
      <c r="AJH426" s="1348"/>
      <c r="AJI426" s="1348"/>
      <c r="AJJ426" s="1348"/>
      <c r="AJK426" s="1348"/>
      <c r="AJL426" s="1348"/>
      <c r="AJM426" s="1348"/>
      <c r="AJN426" s="1348"/>
      <c r="AJO426" s="1348"/>
      <c r="AJP426" s="1348"/>
      <c r="AJQ426" s="1348"/>
      <c r="AJR426" s="1348"/>
      <c r="AJS426" s="1348"/>
      <c r="AJT426" s="1348"/>
      <c r="AJU426" s="1348"/>
      <c r="AJV426" s="1348"/>
      <c r="AJW426" s="1348"/>
      <c r="AJX426" s="1348"/>
      <c r="AJY426" s="1348"/>
      <c r="AJZ426" s="1348"/>
      <c r="AKA426" s="1348"/>
      <c r="AKB426" s="1348"/>
      <c r="AKC426" s="1348"/>
      <c r="AKD426" s="1348"/>
      <c r="AKE426" s="1348"/>
      <c r="AKF426" s="1348"/>
      <c r="AKG426" s="1348"/>
      <c r="AKH426" s="1348"/>
      <c r="AKI426" s="1348"/>
      <c r="AKJ426" s="1348"/>
      <c r="AKK426" s="1348"/>
      <c r="AKL426" s="1348"/>
      <c r="AKM426" s="1348"/>
      <c r="AKN426" s="1348"/>
      <c r="AKO426" s="1348"/>
      <c r="AKP426" s="1348"/>
      <c r="AKQ426" s="1348"/>
      <c r="AKR426" s="1348"/>
      <c r="AKS426" s="1348"/>
      <c r="AKT426" s="1348"/>
      <c r="AKU426" s="1348"/>
      <c r="AKV426" s="1348"/>
      <c r="AKW426" s="1348"/>
      <c r="AKX426" s="1348"/>
      <c r="AKY426" s="1348"/>
      <c r="AKZ426" s="1348"/>
      <c r="ALA426" s="1348"/>
      <c r="ALB426" s="1348"/>
      <c r="ALC426" s="1348"/>
      <c r="ALD426" s="1348"/>
      <c r="ALE426" s="1348"/>
      <c r="ALF426" s="1348"/>
      <c r="ALG426" s="1348"/>
      <c r="ALH426" s="1348"/>
      <c r="ALI426" s="1348"/>
      <c r="ALJ426" s="1348"/>
      <c r="ALK426" s="1348"/>
      <c r="ALL426" s="1348"/>
      <c r="ALM426" s="1348"/>
      <c r="ALN426" s="1348"/>
      <c r="ALO426" s="1348"/>
      <c r="ALP426" s="1348"/>
      <c r="ALQ426" s="1348"/>
      <c r="ALR426" s="1348"/>
      <c r="ALS426" s="1348"/>
      <c r="ALT426" s="1348"/>
      <c r="ALU426" s="1348"/>
      <c r="ALV426" s="1348"/>
      <c r="ALW426" s="1348"/>
      <c r="ALX426" s="1348"/>
      <c r="ALY426" s="1348"/>
      <c r="ALZ426" s="1348"/>
      <c r="AMA426" s="1348"/>
      <c r="AMB426" s="1348"/>
      <c r="AMC426" s="1348"/>
      <c r="AMD426" s="1348"/>
      <c r="AME426" s="1348"/>
      <c r="AMF426" s="1348"/>
      <c r="AMG426" s="1348"/>
      <c r="AMH426" s="1348"/>
      <c r="AMI426" s="1348"/>
      <c r="AMJ426" s="1348"/>
      <c r="AMK426" s="1348"/>
      <c r="AML426" s="1348"/>
      <c r="AMM426" s="1348"/>
      <c r="AMN426" s="1348"/>
      <c r="AMO426" s="1348"/>
      <c r="AMP426" s="1348"/>
      <c r="AMQ426" s="1348"/>
      <c r="AMR426" s="1348"/>
      <c r="AMS426" s="1348"/>
      <c r="AMT426" s="1348"/>
      <c r="AMU426" s="1348"/>
      <c r="AMV426" s="1348"/>
      <c r="AMW426" s="1348"/>
      <c r="AMX426" s="1348"/>
      <c r="AMY426" s="1348"/>
      <c r="AMZ426" s="1348"/>
      <c r="ANA426" s="1348"/>
      <c r="ANB426" s="1348"/>
      <c r="ANC426" s="1348"/>
      <c r="AND426" s="1348"/>
      <c r="ANE426" s="1348"/>
      <c r="ANF426" s="1348"/>
      <c r="ANG426" s="1348"/>
      <c r="ANH426" s="1348"/>
      <c r="ANI426" s="1348"/>
      <c r="ANJ426" s="1348"/>
      <c r="ANK426" s="1348"/>
      <c r="ANL426" s="1348"/>
      <c r="ANM426" s="1348"/>
      <c r="ANN426" s="1348"/>
      <c r="ANO426" s="1348"/>
      <c r="ANP426" s="1348"/>
      <c r="ANQ426" s="1348"/>
      <c r="ANR426" s="1348"/>
      <c r="ANS426" s="1348"/>
      <c r="ANT426" s="1348"/>
      <c r="ANU426" s="1348"/>
      <c r="ANV426" s="1348"/>
      <c r="ANW426" s="1348"/>
      <c r="ANX426" s="1348"/>
      <c r="ANY426" s="1348"/>
      <c r="ANZ426" s="1348"/>
      <c r="AOA426" s="1348"/>
      <c r="AOB426" s="1348"/>
      <c r="AOC426" s="1348"/>
      <c r="AOD426" s="1348"/>
      <c r="AOE426" s="1348"/>
      <c r="AOF426" s="1348"/>
      <c r="AOG426" s="1348"/>
      <c r="AOH426" s="1348"/>
      <c r="AOI426" s="1348"/>
      <c r="AOJ426" s="1348"/>
      <c r="AOK426" s="1348"/>
      <c r="AOL426" s="1348"/>
      <c r="AOM426" s="1348"/>
      <c r="AON426" s="1348"/>
      <c r="AOO426" s="1348"/>
      <c r="AOP426" s="1348"/>
      <c r="AOQ426" s="1348"/>
      <c r="AOR426" s="1348"/>
      <c r="AOS426" s="1348"/>
      <c r="AOT426" s="1348"/>
      <c r="AOU426" s="1348"/>
      <c r="AOV426" s="1348"/>
      <c r="AOW426" s="1348"/>
      <c r="AOX426" s="1348"/>
      <c r="AOY426" s="1348"/>
      <c r="AOZ426" s="1348"/>
      <c r="APA426" s="1348"/>
      <c r="APB426" s="1348"/>
      <c r="APC426" s="1348"/>
      <c r="APD426" s="1348"/>
      <c r="APE426" s="1348"/>
      <c r="APF426" s="1348"/>
      <c r="APG426" s="1348"/>
      <c r="APH426" s="1348"/>
      <c r="API426" s="1348"/>
      <c r="APJ426" s="1348"/>
      <c r="APK426" s="1348"/>
      <c r="APL426" s="1348"/>
      <c r="APM426" s="1348"/>
      <c r="APN426" s="1348"/>
      <c r="APO426" s="1348"/>
      <c r="APP426" s="1348"/>
      <c r="APQ426" s="1348"/>
      <c r="APR426" s="1348"/>
      <c r="APS426" s="1348"/>
      <c r="APT426" s="1348"/>
      <c r="APU426" s="1348"/>
      <c r="APV426" s="1348"/>
      <c r="APW426" s="1348"/>
      <c r="APX426" s="1348"/>
      <c r="APY426" s="1348"/>
      <c r="APZ426" s="1348"/>
      <c r="AQA426" s="1348"/>
      <c r="AQB426" s="1348"/>
      <c r="AQC426" s="1348"/>
      <c r="AQD426" s="1348"/>
      <c r="AQE426" s="1348"/>
      <c r="AQF426" s="1348"/>
      <c r="AQG426" s="1348"/>
      <c r="AQH426" s="1348"/>
      <c r="AQI426" s="1348"/>
      <c r="AQJ426" s="1348"/>
      <c r="AQK426" s="1348"/>
      <c r="AQL426" s="1348"/>
      <c r="AQM426" s="1348"/>
      <c r="AQN426" s="1348"/>
      <c r="AQO426" s="1348"/>
      <c r="AQP426" s="1348"/>
      <c r="AQQ426" s="1348"/>
      <c r="AQR426" s="1348"/>
      <c r="AQS426" s="1348"/>
      <c r="AQT426" s="1348"/>
      <c r="AQU426" s="1348"/>
      <c r="AQV426" s="1348"/>
      <c r="AQW426" s="1348"/>
      <c r="AQX426" s="1348"/>
      <c r="AQY426" s="1348"/>
      <c r="AQZ426" s="1348"/>
      <c r="ARA426" s="1348"/>
      <c r="ARB426" s="1348"/>
      <c r="ARC426" s="1348"/>
      <c r="ARD426" s="1348"/>
      <c r="ARE426" s="1348"/>
      <c r="ARF426" s="1348"/>
      <c r="ARG426" s="1348"/>
      <c r="ARH426" s="1348"/>
      <c r="ARI426" s="1348"/>
      <c r="ARJ426" s="1348"/>
      <c r="ARK426" s="1348"/>
      <c r="ARL426" s="1348"/>
      <c r="ARM426" s="1348"/>
      <c r="ARN426" s="1348"/>
      <c r="ARO426" s="1348"/>
      <c r="ARP426" s="1348"/>
      <c r="ARQ426" s="1348"/>
      <c r="ARR426" s="1348"/>
      <c r="ARS426" s="1348"/>
      <c r="ART426" s="1348"/>
      <c r="ARU426" s="1348"/>
      <c r="ARV426" s="1348"/>
      <c r="ARW426" s="1348"/>
      <c r="ARX426" s="1348"/>
      <c r="ARY426" s="1348"/>
      <c r="ARZ426" s="1348"/>
      <c r="ASA426" s="1348"/>
      <c r="ASB426" s="1348"/>
      <c r="ASC426" s="1348"/>
      <c r="ASD426" s="1348"/>
      <c r="ASE426" s="1348"/>
      <c r="ASF426" s="1348"/>
      <c r="ASG426" s="1348"/>
      <c r="ASH426" s="1348"/>
      <c r="ASI426" s="1348"/>
      <c r="ASJ426" s="1348"/>
      <c r="ASK426" s="1348"/>
      <c r="ASL426" s="1348"/>
      <c r="ASM426" s="1348"/>
      <c r="ASN426" s="1348"/>
      <c r="ASO426" s="1348"/>
      <c r="ASP426" s="1348"/>
      <c r="ASQ426" s="1348"/>
      <c r="ASR426" s="1348"/>
      <c r="ASS426" s="1348"/>
      <c r="AST426" s="1348"/>
      <c r="ASU426" s="1348"/>
      <c r="ASV426" s="1348"/>
      <c r="ASW426" s="1348"/>
      <c r="ASX426" s="1348"/>
      <c r="ASY426" s="1348"/>
      <c r="ASZ426" s="1348"/>
      <c r="ATA426" s="1348"/>
      <c r="ATB426" s="1348"/>
      <c r="ATC426" s="1348"/>
      <c r="ATD426" s="1348"/>
      <c r="ATE426" s="1348"/>
      <c r="ATF426" s="1348"/>
      <c r="ATG426" s="1348"/>
      <c r="ATH426" s="1348"/>
      <c r="ATI426" s="1348"/>
      <c r="ATJ426" s="1348"/>
      <c r="ATK426" s="1348"/>
      <c r="ATL426" s="1348"/>
      <c r="ATM426" s="1348"/>
      <c r="ATN426" s="1348"/>
      <c r="ATO426" s="1348"/>
      <c r="ATP426" s="1348"/>
      <c r="ATQ426" s="1348"/>
      <c r="ATR426" s="1348"/>
      <c r="ATS426" s="1348"/>
      <c r="ATT426" s="1348"/>
      <c r="ATU426" s="1348"/>
      <c r="ATV426" s="1348"/>
      <c r="ATW426" s="1348"/>
      <c r="ATX426" s="1348"/>
      <c r="ATY426" s="1348"/>
      <c r="ATZ426" s="1348"/>
      <c r="AUA426" s="1348"/>
      <c r="AUB426" s="1348"/>
      <c r="AUC426" s="1348"/>
      <c r="AUD426" s="1348"/>
      <c r="AUE426" s="1348"/>
      <c r="AUF426" s="1348"/>
      <c r="AUG426" s="1348"/>
      <c r="AUH426" s="1348"/>
      <c r="AUI426" s="1348"/>
      <c r="AUJ426" s="1348"/>
      <c r="AUK426" s="1348"/>
      <c r="AUL426" s="1348"/>
      <c r="AUM426" s="1348"/>
      <c r="AUN426" s="1348"/>
      <c r="AUO426" s="1348"/>
      <c r="AUP426" s="1348"/>
      <c r="AUQ426" s="1348"/>
      <c r="AUR426" s="1348"/>
      <c r="AUS426" s="1348"/>
      <c r="AUT426" s="1348"/>
      <c r="AUU426" s="1348"/>
      <c r="AUV426" s="1348"/>
      <c r="AUW426" s="1348"/>
      <c r="AUX426" s="1348"/>
      <c r="AUY426" s="1348"/>
      <c r="AUZ426" s="1348"/>
      <c r="AVA426" s="1348"/>
      <c r="AVB426" s="1348"/>
      <c r="AVC426" s="1348"/>
      <c r="AVD426" s="1348"/>
      <c r="AVE426" s="1348"/>
      <c r="AVF426" s="1348"/>
      <c r="AVG426" s="1348"/>
      <c r="AVH426" s="1348"/>
      <c r="AVI426" s="1348"/>
      <c r="AVJ426" s="1348"/>
      <c r="AVK426" s="1348"/>
      <c r="AVL426" s="1348"/>
      <c r="AVM426" s="1348"/>
      <c r="AVN426" s="1348"/>
      <c r="AVO426" s="1348"/>
      <c r="AVP426" s="1348"/>
      <c r="AVQ426" s="1348"/>
      <c r="AVR426" s="1348"/>
      <c r="AVS426" s="1348"/>
      <c r="AVT426" s="1348"/>
      <c r="AVU426" s="1348"/>
      <c r="AVV426" s="1348"/>
      <c r="AVW426" s="1348"/>
      <c r="AVX426" s="1348"/>
      <c r="AVY426" s="1348"/>
      <c r="AVZ426" s="1348"/>
      <c r="AWA426" s="1348"/>
      <c r="AWB426" s="1348"/>
      <c r="AWC426" s="1348"/>
      <c r="AWD426" s="1348"/>
      <c r="AWE426" s="1348"/>
      <c r="AWF426" s="1348"/>
      <c r="AWG426" s="1348"/>
      <c r="AWH426" s="1348"/>
      <c r="AWI426" s="1348"/>
      <c r="AWJ426" s="1348"/>
      <c r="AWK426" s="1348"/>
      <c r="AWL426" s="1348"/>
      <c r="AWM426" s="1348"/>
      <c r="AWN426" s="1348"/>
      <c r="AWO426" s="1348"/>
      <c r="AWP426" s="1348"/>
      <c r="AWQ426" s="1348"/>
      <c r="AWR426" s="1348"/>
      <c r="AWS426" s="1348"/>
      <c r="AWT426" s="1348"/>
      <c r="AWU426" s="1348"/>
      <c r="AWV426" s="1348"/>
      <c r="AWW426" s="1348"/>
      <c r="AWX426" s="1348"/>
      <c r="AWY426" s="1348"/>
      <c r="AWZ426" s="1348"/>
      <c r="AXA426" s="1348"/>
      <c r="AXB426" s="1348"/>
      <c r="AXC426" s="1348"/>
      <c r="AXD426" s="1348"/>
      <c r="AXE426" s="1348"/>
      <c r="AXF426" s="1348"/>
      <c r="AXG426" s="1348"/>
      <c r="AXH426" s="1348"/>
      <c r="AXI426" s="1348"/>
      <c r="AXJ426" s="1348"/>
      <c r="AXK426" s="1348"/>
      <c r="AXL426" s="1348"/>
      <c r="AXM426" s="1348"/>
      <c r="AXN426" s="1348"/>
      <c r="AXO426" s="1348"/>
      <c r="AXP426" s="1348"/>
      <c r="AXQ426" s="1348"/>
      <c r="AXR426" s="1348"/>
      <c r="AXS426" s="1348"/>
      <c r="AXT426" s="1348"/>
      <c r="AXU426" s="1348"/>
      <c r="AXV426" s="1348"/>
      <c r="AXW426" s="1348"/>
      <c r="AXX426" s="1348"/>
      <c r="AXY426" s="1348"/>
      <c r="AXZ426" s="1348"/>
      <c r="AYA426" s="1348"/>
      <c r="AYB426" s="1348"/>
      <c r="AYC426" s="1348"/>
      <c r="AYD426" s="1348"/>
      <c r="AYE426" s="1348"/>
      <c r="AYF426" s="1348"/>
      <c r="AYG426" s="1348"/>
      <c r="AYH426" s="1348"/>
      <c r="AYI426" s="1348"/>
      <c r="AYJ426" s="1348"/>
      <c r="AYK426" s="1348"/>
      <c r="AYL426" s="1348"/>
      <c r="AYM426" s="1348"/>
      <c r="AYN426" s="1348"/>
      <c r="AYO426" s="1348"/>
      <c r="AYP426" s="1348"/>
      <c r="AYQ426" s="1348"/>
      <c r="AYR426" s="1348"/>
      <c r="AYS426" s="1348"/>
      <c r="AYT426" s="1348"/>
      <c r="AYU426" s="1348"/>
      <c r="AYV426" s="1348"/>
      <c r="AYW426" s="1348"/>
      <c r="AYX426" s="1348"/>
      <c r="AYY426" s="1348"/>
      <c r="AYZ426" s="1348"/>
      <c r="AZA426" s="1348"/>
      <c r="AZB426" s="1348"/>
      <c r="AZC426" s="1348"/>
      <c r="AZD426" s="1348"/>
      <c r="AZE426" s="1348"/>
      <c r="AZF426" s="1348"/>
      <c r="AZG426" s="1348"/>
      <c r="AZH426" s="1348"/>
      <c r="AZI426" s="1348"/>
      <c r="AZJ426" s="1348"/>
      <c r="AZK426" s="1348"/>
      <c r="AZL426" s="1348"/>
      <c r="AZM426" s="1348"/>
      <c r="AZN426" s="1348"/>
      <c r="AZO426" s="1348"/>
      <c r="AZP426" s="1348"/>
      <c r="AZQ426" s="1348"/>
      <c r="AZR426" s="1348"/>
      <c r="AZS426" s="1348"/>
      <c r="AZT426" s="1348"/>
      <c r="AZU426" s="1348"/>
      <c r="AZV426" s="1348"/>
      <c r="AZW426" s="1348"/>
      <c r="AZX426" s="1348"/>
      <c r="AZY426" s="1348"/>
      <c r="AZZ426" s="1348"/>
      <c r="BAA426" s="1348"/>
      <c r="BAB426" s="1348"/>
      <c r="BAC426" s="1348"/>
      <c r="BAD426" s="1348"/>
      <c r="BAE426" s="1348"/>
      <c r="BAF426" s="1348"/>
      <c r="BAG426" s="1348"/>
      <c r="BAH426" s="1348"/>
      <c r="BAI426" s="1348"/>
      <c r="BAJ426" s="1348"/>
      <c r="BAK426" s="1348"/>
      <c r="BAL426" s="1348"/>
      <c r="BAM426" s="1348"/>
      <c r="BAN426" s="1348"/>
      <c r="BAO426" s="1348"/>
      <c r="BAP426" s="1348"/>
      <c r="BAQ426" s="1348"/>
      <c r="BAR426" s="1348"/>
      <c r="BAS426" s="1348"/>
      <c r="BAT426" s="1348"/>
      <c r="BAU426" s="1348"/>
      <c r="BAV426" s="1348"/>
      <c r="BAW426" s="1348"/>
      <c r="BAX426" s="1348"/>
      <c r="BAY426" s="1348"/>
      <c r="BAZ426" s="1348"/>
      <c r="BBA426" s="1348"/>
      <c r="BBB426" s="1348"/>
      <c r="BBC426" s="1348"/>
      <c r="BBD426" s="1348"/>
      <c r="BBE426" s="1348"/>
      <c r="BBF426" s="1348"/>
      <c r="BBG426" s="1348"/>
      <c r="BBH426" s="1348"/>
      <c r="BBI426" s="1348"/>
      <c r="BBJ426" s="1348"/>
      <c r="BBK426" s="1348"/>
      <c r="BBL426" s="1348"/>
      <c r="BBM426" s="1348"/>
      <c r="BBN426" s="1348"/>
      <c r="BBO426" s="1348"/>
      <c r="BBP426" s="1348"/>
      <c r="BBQ426" s="1348"/>
      <c r="BBR426" s="1348"/>
      <c r="BBS426" s="1348"/>
      <c r="BBT426" s="1348"/>
      <c r="BBU426" s="1348"/>
      <c r="BBV426" s="1348"/>
      <c r="BBW426" s="1348"/>
      <c r="BBX426" s="1348"/>
      <c r="BBY426" s="1348"/>
      <c r="BBZ426" s="1348"/>
      <c r="BCA426" s="1348"/>
      <c r="BCB426" s="1348"/>
      <c r="BCC426" s="1348"/>
      <c r="BCD426" s="1348"/>
      <c r="BCE426" s="1348"/>
      <c r="BCF426" s="1348"/>
      <c r="BCG426" s="1348"/>
      <c r="BCH426" s="1348"/>
      <c r="BCI426" s="1348"/>
      <c r="BCJ426" s="1348"/>
      <c r="BCK426" s="1348"/>
      <c r="BCL426" s="1348"/>
      <c r="BCM426" s="1348"/>
      <c r="BCN426" s="1348"/>
      <c r="BCO426" s="1348"/>
      <c r="BCP426" s="1348"/>
      <c r="BCQ426" s="1348"/>
      <c r="BCR426" s="1348"/>
      <c r="BCS426" s="1348"/>
      <c r="BCT426" s="1348"/>
      <c r="BCU426" s="1348"/>
      <c r="BCV426" s="1348"/>
      <c r="BCW426" s="1348"/>
      <c r="BCX426" s="1348"/>
      <c r="BCY426" s="1348"/>
      <c r="BCZ426" s="1348"/>
      <c r="BDA426" s="1348"/>
      <c r="BDB426" s="1348"/>
      <c r="BDC426" s="1348"/>
      <c r="BDD426" s="1348"/>
      <c r="BDE426" s="1348"/>
      <c r="BDF426" s="1348"/>
      <c r="BDG426" s="1348"/>
      <c r="BDH426" s="1348"/>
      <c r="BDI426" s="1348"/>
      <c r="BDJ426" s="1348"/>
      <c r="BDK426" s="1348"/>
      <c r="BDL426" s="1348"/>
      <c r="BDM426" s="1348"/>
      <c r="BDN426" s="1348"/>
      <c r="BDO426" s="1348"/>
      <c r="BDP426" s="1348"/>
      <c r="BDQ426" s="1348"/>
      <c r="BDR426" s="1348"/>
      <c r="BDS426" s="1348"/>
      <c r="BDT426" s="1348"/>
      <c r="BDU426" s="1348"/>
      <c r="BDV426" s="1348"/>
      <c r="BDW426" s="1348"/>
      <c r="BDX426" s="1348"/>
      <c r="BDY426" s="1348"/>
      <c r="BDZ426" s="1348"/>
      <c r="BEA426" s="1348"/>
      <c r="BEB426" s="1348"/>
      <c r="BEC426" s="1348"/>
      <c r="BED426" s="1348"/>
      <c r="BEE426" s="1348"/>
      <c r="BEF426" s="1348"/>
      <c r="BEG426" s="1348"/>
      <c r="BEH426" s="1348"/>
      <c r="BEI426" s="1348"/>
      <c r="BEJ426" s="1348"/>
      <c r="BEK426" s="1348"/>
      <c r="BEL426" s="1348"/>
      <c r="BEM426" s="1348"/>
      <c r="BEN426" s="1348"/>
      <c r="BEO426" s="1348"/>
      <c r="BEP426" s="1348"/>
      <c r="BEQ426" s="1348"/>
      <c r="BER426" s="1348"/>
      <c r="BES426" s="1348"/>
      <c r="BET426" s="1348"/>
      <c r="BEU426" s="1348"/>
      <c r="BEV426" s="1348"/>
      <c r="BEW426" s="1348"/>
      <c r="BEX426" s="1348"/>
      <c r="BEY426" s="1348"/>
      <c r="BEZ426" s="1348"/>
      <c r="BFA426" s="1348"/>
      <c r="BFB426" s="1348"/>
      <c r="BFC426" s="1348"/>
      <c r="BFD426" s="1348"/>
      <c r="BFE426" s="1348"/>
      <c r="BFF426" s="1348"/>
      <c r="BFG426" s="1348"/>
      <c r="BFH426" s="1348"/>
      <c r="BFI426" s="1348"/>
      <c r="BFJ426" s="1348"/>
      <c r="BFK426" s="1348"/>
      <c r="BFL426" s="1348"/>
      <c r="BFM426" s="1348"/>
      <c r="BFN426" s="1348"/>
      <c r="BFO426" s="1348"/>
      <c r="BFP426" s="1348"/>
      <c r="BFQ426" s="1348"/>
      <c r="BFR426" s="1348"/>
      <c r="BFS426" s="1348"/>
      <c r="BFT426" s="1348"/>
      <c r="BFU426" s="1348"/>
      <c r="BFV426" s="1348"/>
      <c r="BFW426" s="1348"/>
      <c r="BFX426" s="1348"/>
      <c r="BFY426" s="1348"/>
      <c r="BFZ426" s="1348"/>
      <c r="BGA426" s="1348"/>
      <c r="BGB426" s="1348"/>
      <c r="BGC426" s="1348"/>
      <c r="BGD426" s="1348"/>
      <c r="BGE426" s="1348"/>
      <c r="BGF426" s="1348"/>
      <c r="BGG426" s="1348"/>
      <c r="BGH426" s="1348"/>
      <c r="BGI426" s="1348"/>
      <c r="BGJ426" s="1348"/>
      <c r="BGK426" s="1348"/>
      <c r="BGL426" s="1348"/>
      <c r="BGM426" s="1348"/>
      <c r="BGN426" s="1348"/>
      <c r="BGO426" s="1348"/>
      <c r="BGP426" s="1348"/>
      <c r="BGQ426" s="1348"/>
      <c r="BGR426" s="1348"/>
      <c r="BGS426" s="1348"/>
      <c r="BGT426" s="1348"/>
      <c r="BGU426" s="1348"/>
      <c r="BGV426" s="1348"/>
      <c r="BGW426" s="1348"/>
      <c r="BGX426" s="1348"/>
      <c r="BGY426" s="1348"/>
      <c r="BGZ426" s="1348"/>
      <c r="BHA426" s="1348"/>
      <c r="BHB426" s="1348"/>
      <c r="BHC426" s="1348"/>
      <c r="BHD426" s="1348"/>
      <c r="BHE426" s="1348"/>
      <c r="BHF426" s="1348"/>
      <c r="BHG426" s="1348"/>
      <c r="BHH426" s="1348"/>
      <c r="BHI426" s="1348"/>
      <c r="BHJ426" s="1348"/>
      <c r="BHK426" s="1348"/>
      <c r="BHL426" s="1348"/>
      <c r="BHM426" s="1348"/>
      <c r="BHN426" s="1348"/>
      <c r="BHO426" s="1348"/>
      <c r="BHP426" s="1348"/>
      <c r="BHQ426" s="1348"/>
      <c r="BHR426" s="1348"/>
      <c r="BHS426" s="1348"/>
      <c r="BHT426" s="1348"/>
      <c r="BHU426" s="1348"/>
      <c r="BHV426" s="1348"/>
      <c r="BHW426" s="1348"/>
      <c r="BHX426" s="1348"/>
      <c r="BHY426" s="1348"/>
      <c r="BHZ426" s="1348"/>
      <c r="BIA426" s="1348"/>
      <c r="BIB426" s="1348"/>
      <c r="BIC426" s="1348"/>
      <c r="BID426" s="1348"/>
      <c r="BIE426" s="1348"/>
      <c r="BIF426" s="1348"/>
      <c r="BIG426" s="1348"/>
      <c r="BIH426" s="1348"/>
      <c r="BII426" s="1348"/>
      <c r="BIJ426" s="1348"/>
      <c r="BIK426" s="1348"/>
      <c r="BIL426" s="1348"/>
      <c r="BIM426" s="1348"/>
      <c r="BIN426" s="1348"/>
      <c r="BIO426" s="1348"/>
      <c r="BIP426" s="1348"/>
      <c r="BIQ426" s="1348"/>
      <c r="BIR426" s="1348"/>
      <c r="BIS426" s="1348"/>
      <c r="BIT426" s="1348"/>
      <c r="BIU426" s="1348"/>
      <c r="BIV426" s="1348"/>
      <c r="BIW426" s="1348"/>
      <c r="BIX426" s="1348"/>
      <c r="BIY426" s="1348"/>
      <c r="BIZ426" s="1348"/>
      <c r="BJA426" s="1348"/>
      <c r="BJB426" s="1348"/>
      <c r="BJC426" s="1348"/>
      <c r="BJD426" s="1348"/>
      <c r="BJE426" s="1348"/>
      <c r="BJF426" s="1348"/>
      <c r="BJG426" s="1348"/>
      <c r="BJH426" s="1348"/>
      <c r="BJI426" s="1348"/>
      <c r="BJJ426" s="1348"/>
      <c r="BJK426" s="1348"/>
      <c r="BJL426" s="1348"/>
      <c r="BJM426" s="1348"/>
      <c r="BJN426" s="1348"/>
      <c r="BJO426" s="1348"/>
      <c r="BJP426" s="1348"/>
      <c r="BJQ426" s="1348"/>
      <c r="BJR426" s="1348"/>
      <c r="BJS426" s="1348"/>
      <c r="BJT426" s="1348"/>
      <c r="BJU426" s="1348"/>
      <c r="BJV426" s="1348"/>
      <c r="BJW426" s="1348"/>
      <c r="BJX426" s="1348"/>
      <c r="BJY426" s="1348"/>
      <c r="BJZ426" s="1348"/>
      <c r="BKA426" s="1348"/>
      <c r="BKB426" s="1348"/>
      <c r="BKC426" s="1348"/>
      <c r="BKD426" s="1348"/>
      <c r="BKE426" s="1348"/>
      <c r="BKF426" s="1348"/>
      <c r="BKG426" s="1348"/>
      <c r="BKH426" s="1348"/>
      <c r="BKI426" s="1348"/>
      <c r="BKJ426" s="1348"/>
      <c r="BKK426" s="1348"/>
      <c r="BKL426" s="1348"/>
      <c r="BKM426" s="1348"/>
      <c r="BKN426" s="1348"/>
      <c r="BKO426" s="1348"/>
      <c r="BKP426" s="1348"/>
      <c r="BKQ426" s="1348"/>
      <c r="BKR426" s="1348"/>
      <c r="BKS426" s="1348"/>
      <c r="BKT426" s="1348"/>
      <c r="BKU426" s="1348"/>
      <c r="BKV426" s="1348"/>
      <c r="BKW426" s="1348"/>
      <c r="BKX426" s="1348"/>
      <c r="BKY426" s="1348"/>
      <c r="BKZ426" s="1348"/>
      <c r="BLA426" s="1348"/>
      <c r="BLB426" s="1348"/>
      <c r="BLC426" s="1348"/>
      <c r="BLD426" s="1348"/>
      <c r="BLE426" s="1348"/>
      <c r="BLF426" s="1348"/>
      <c r="BLG426" s="1348"/>
      <c r="BLH426" s="1348"/>
      <c r="BLI426" s="1348"/>
      <c r="BLJ426" s="1348"/>
      <c r="BLK426" s="1348"/>
      <c r="BLL426" s="1348"/>
      <c r="BLM426" s="1348"/>
      <c r="BLN426" s="1348"/>
      <c r="BLO426" s="1348"/>
      <c r="BLP426" s="1348"/>
      <c r="BLQ426" s="1348"/>
      <c r="BLR426" s="1348"/>
      <c r="BLS426" s="1348"/>
      <c r="BLT426" s="1348"/>
      <c r="BLU426" s="1348"/>
      <c r="BLV426" s="1348"/>
      <c r="BLW426" s="1348"/>
      <c r="BLX426" s="1348"/>
      <c r="BLY426" s="1348"/>
      <c r="BLZ426" s="1348"/>
      <c r="BMA426" s="1348"/>
      <c r="BMB426" s="1348"/>
      <c r="BMC426" s="1348"/>
      <c r="BMD426" s="1348"/>
      <c r="BME426" s="1348"/>
      <c r="BMF426" s="1348"/>
      <c r="BMG426" s="1348"/>
      <c r="BMH426" s="1348"/>
      <c r="BMI426" s="1348"/>
      <c r="BMJ426" s="1348"/>
      <c r="BMK426" s="1348"/>
      <c r="BML426" s="1348"/>
      <c r="BMM426" s="1348"/>
      <c r="BMN426" s="1348"/>
      <c r="BMO426" s="1348"/>
      <c r="BMP426" s="1348"/>
      <c r="BMQ426" s="1348"/>
      <c r="BMR426" s="1348"/>
      <c r="BMS426" s="1348"/>
      <c r="BMT426" s="1348"/>
      <c r="BMU426" s="1348"/>
      <c r="BMV426" s="1348"/>
      <c r="BMW426" s="1348"/>
      <c r="BMX426" s="1348"/>
      <c r="BMY426" s="1348"/>
      <c r="BMZ426" s="1348"/>
      <c r="BNA426" s="1348"/>
      <c r="BNB426" s="1348"/>
      <c r="BNC426" s="1348"/>
      <c r="BND426" s="1348"/>
      <c r="BNE426" s="1348"/>
      <c r="BNF426" s="1348"/>
      <c r="BNG426" s="1348"/>
      <c r="BNH426" s="1348"/>
      <c r="BNI426" s="1348"/>
      <c r="BNJ426" s="1348"/>
      <c r="BNK426" s="1348"/>
      <c r="BNL426" s="1348"/>
      <c r="BNM426" s="1348"/>
      <c r="BNN426" s="1348"/>
      <c r="BNO426" s="1348"/>
      <c r="BNP426" s="1348"/>
      <c r="BNQ426" s="1348"/>
      <c r="BNR426" s="1348"/>
      <c r="BNS426" s="1348"/>
      <c r="BNT426" s="1348"/>
      <c r="BNU426" s="1348"/>
      <c r="BNV426" s="1348"/>
      <c r="BNW426" s="1348"/>
      <c r="BNX426" s="1348"/>
      <c r="BNY426" s="1348"/>
      <c r="BNZ426" s="1348"/>
      <c r="BOA426" s="1348"/>
      <c r="BOB426" s="1348"/>
      <c r="BOC426" s="1348"/>
      <c r="BOD426" s="1348"/>
      <c r="BOE426" s="1348"/>
      <c r="BOF426" s="1348"/>
      <c r="BOG426" s="1348"/>
      <c r="BOH426" s="1348"/>
      <c r="BOI426" s="1348"/>
      <c r="BOJ426" s="1348"/>
      <c r="BOK426" s="1348"/>
      <c r="BOL426" s="1348"/>
      <c r="BOM426" s="1348"/>
      <c r="BON426" s="1348"/>
      <c r="BOO426" s="1348"/>
      <c r="BOP426" s="1348"/>
      <c r="BOQ426" s="1348"/>
      <c r="BOR426" s="1348"/>
      <c r="BOS426" s="1348"/>
      <c r="BOT426" s="1348"/>
      <c r="BOU426" s="1348"/>
      <c r="BOV426" s="1348"/>
      <c r="BOW426" s="1348"/>
      <c r="BOX426" s="1348"/>
      <c r="BOY426" s="1348"/>
      <c r="BOZ426" s="1348"/>
      <c r="BPA426" s="1348"/>
      <c r="BPB426" s="1348"/>
      <c r="BPC426" s="1348"/>
      <c r="BPD426" s="1348"/>
      <c r="BPE426" s="1348"/>
      <c r="BPF426" s="1348"/>
      <c r="BPG426" s="1348"/>
      <c r="BPH426" s="1348"/>
      <c r="BPI426" s="1348"/>
      <c r="BPJ426" s="1348"/>
      <c r="BPK426" s="1348"/>
      <c r="BPL426" s="1348"/>
      <c r="BPM426" s="1348"/>
      <c r="BPN426" s="1348"/>
      <c r="BPO426" s="1348"/>
      <c r="BPP426" s="1348"/>
      <c r="BPQ426" s="1348"/>
      <c r="BPR426" s="1348"/>
      <c r="BPS426" s="1348"/>
      <c r="BPT426" s="1348"/>
      <c r="BPU426" s="1348"/>
      <c r="BPV426" s="1348"/>
      <c r="BPW426" s="1348"/>
      <c r="BPX426" s="1348"/>
      <c r="BPY426" s="1348"/>
      <c r="BPZ426" s="1348"/>
      <c r="BQA426" s="1348"/>
      <c r="BQB426" s="1348"/>
      <c r="BQC426" s="1348"/>
      <c r="BQD426" s="1348"/>
      <c r="BQE426" s="1348"/>
      <c r="BQF426" s="1348"/>
      <c r="BQG426" s="1348"/>
      <c r="BQH426" s="1348"/>
      <c r="BQI426" s="1348"/>
      <c r="BQJ426" s="1348"/>
      <c r="BQK426" s="1348"/>
      <c r="BQL426" s="1348"/>
      <c r="BQM426" s="1348"/>
      <c r="BQN426" s="1348"/>
      <c r="BQO426" s="1348"/>
      <c r="BQP426" s="1348"/>
      <c r="BQQ426" s="1348"/>
      <c r="BQR426" s="1348"/>
      <c r="BQS426" s="1348"/>
      <c r="BQT426" s="1348"/>
      <c r="BQU426" s="1348"/>
      <c r="BQV426" s="1348"/>
      <c r="BQW426" s="1348"/>
      <c r="BQX426" s="1348"/>
      <c r="BQY426" s="1348"/>
      <c r="BQZ426" s="1348"/>
      <c r="BRA426" s="1348"/>
      <c r="BRB426" s="1348"/>
      <c r="BRC426" s="1348"/>
      <c r="BRD426" s="1348"/>
      <c r="BRE426" s="1348"/>
      <c r="BRF426" s="1348"/>
      <c r="BRG426" s="1348"/>
      <c r="BRH426" s="1348"/>
      <c r="BRI426" s="1348"/>
      <c r="BRJ426" s="1348"/>
      <c r="BRK426" s="1348"/>
      <c r="BRL426" s="1348"/>
      <c r="BRM426" s="1348"/>
      <c r="BRN426" s="1348"/>
      <c r="BRO426" s="1348"/>
      <c r="BRP426" s="1348"/>
      <c r="BRQ426" s="1348"/>
      <c r="BRR426" s="1348"/>
      <c r="BRS426" s="1348"/>
      <c r="BRT426" s="1348"/>
      <c r="BRU426" s="1348"/>
      <c r="BRV426" s="1348"/>
      <c r="BRW426" s="1348"/>
      <c r="BRX426" s="1348"/>
      <c r="BRY426" s="1348"/>
      <c r="BRZ426" s="1348"/>
      <c r="BSA426" s="1348"/>
      <c r="BSB426" s="1348"/>
      <c r="BSC426" s="1348"/>
      <c r="BSD426" s="1348"/>
      <c r="BSE426" s="1348"/>
      <c r="BSF426" s="1348"/>
      <c r="BSG426" s="1348"/>
      <c r="BSH426" s="1348"/>
      <c r="BSI426" s="1348"/>
      <c r="BSJ426" s="1348"/>
      <c r="BSK426" s="1348"/>
      <c r="BSL426" s="1348"/>
      <c r="BSM426" s="1348"/>
      <c r="BSN426" s="1348"/>
      <c r="BSO426" s="1348"/>
      <c r="BSP426" s="1348"/>
      <c r="BSQ426" s="1348"/>
      <c r="BSR426" s="1348"/>
      <c r="BSS426" s="1348"/>
      <c r="BST426" s="1348"/>
      <c r="BSU426" s="1348"/>
      <c r="BSV426" s="1348"/>
      <c r="BSW426" s="1348"/>
      <c r="BSX426" s="1348"/>
      <c r="BSY426" s="1348"/>
      <c r="BSZ426" s="1348"/>
      <c r="BTA426" s="1348"/>
      <c r="BTB426" s="1348"/>
      <c r="BTC426" s="1348"/>
      <c r="BTD426" s="1348"/>
      <c r="BTE426" s="1348"/>
      <c r="BTF426" s="1348"/>
      <c r="BTG426" s="1348"/>
      <c r="BTH426" s="1348"/>
      <c r="BTI426" s="1348"/>
      <c r="BTJ426" s="1348"/>
      <c r="BTK426" s="1348"/>
      <c r="BTL426" s="1348"/>
      <c r="BTM426" s="1348"/>
      <c r="BTN426" s="1348"/>
      <c r="BTO426" s="1348"/>
      <c r="BTP426" s="1348"/>
      <c r="BTQ426" s="1348"/>
      <c r="BTR426" s="1348"/>
      <c r="BTS426" s="1348"/>
      <c r="BTT426" s="1348"/>
      <c r="BTU426" s="1348"/>
      <c r="BTV426" s="1348"/>
      <c r="BTW426" s="1348"/>
      <c r="BTX426" s="1348"/>
      <c r="BTY426" s="1348"/>
      <c r="BTZ426" s="1348"/>
      <c r="BUA426" s="1348"/>
      <c r="BUB426" s="1348"/>
      <c r="BUC426" s="1348"/>
      <c r="BUD426" s="1348"/>
      <c r="BUE426" s="1348"/>
      <c r="BUF426" s="1348"/>
      <c r="BUG426" s="1348"/>
      <c r="BUH426" s="1348"/>
      <c r="BUI426" s="1348"/>
      <c r="BUJ426" s="1348"/>
      <c r="BUK426" s="1348"/>
      <c r="BUL426" s="1348"/>
      <c r="BUM426" s="1348"/>
      <c r="BUN426" s="1348"/>
      <c r="BUO426" s="1348"/>
      <c r="BUP426" s="1348"/>
      <c r="BUQ426" s="1348"/>
      <c r="BUR426" s="1348"/>
      <c r="BUS426" s="1348"/>
      <c r="BUT426" s="1348"/>
      <c r="BUU426" s="1348"/>
      <c r="BUV426" s="1348"/>
      <c r="BUW426" s="1348"/>
      <c r="BUX426" s="1348"/>
      <c r="BUY426" s="1348"/>
      <c r="BUZ426" s="1348"/>
      <c r="BVA426" s="1348"/>
      <c r="BVB426" s="1348"/>
      <c r="BVC426" s="1348"/>
      <c r="BVD426" s="1348"/>
      <c r="BVE426" s="1348"/>
      <c r="BVF426" s="1348"/>
      <c r="BVG426" s="1348"/>
      <c r="BVH426" s="1348"/>
      <c r="BVI426" s="1348"/>
      <c r="BVJ426" s="1348"/>
      <c r="BVK426" s="1348"/>
      <c r="BVL426" s="1348"/>
      <c r="BVM426" s="1348"/>
      <c r="BVN426" s="1348"/>
      <c r="BVO426" s="1348"/>
      <c r="BVP426" s="1348"/>
      <c r="BVQ426" s="1348"/>
      <c r="BVR426" s="1348"/>
      <c r="BVS426" s="1348"/>
      <c r="BVT426" s="1348"/>
      <c r="BVU426" s="1348"/>
      <c r="BVV426" s="1348"/>
      <c r="BVW426" s="1348"/>
      <c r="BVX426" s="1348"/>
      <c r="BVY426" s="1348"/>
      <c r="BVZ426" s="1348"/>
      <c r="BWA426" s="1348"/>
      <c r="BWB426" s="1348"/>
      <c r="BWC426" s="1348"/>
      <c r="BWD426" s="1348"/>
      <c r="BWE426" s="1348"/>
      <c r="BWF426" s="1348"/>
      <c r="BWG426" s="1348"/>
      <c r="BWH426" s="1348"/>
      <c r="BWI426" s="1348"/>
      <c r="BWJ426" s="1348"/>
      <c r="BWK426" s="1348"/>
      <c r="BWL426" s="1348"/>
      <c r="BWM426" s="1348"/>
      <c r="BWN426" s="1348"/>
      <c r="BWO426" s="1348"/>
      <c r="BWP426" s="1348"/>
      <c r="BWQ426" s="1348"/>
      <c r="BWR426" s="1348"/>
      <c r="BWS426" s="1348"/>
      <c r="BWT426" s="1348"/>
      <c r="BWU426" s="1348"/>
      <c r="BWV426" s="1348"/>
      <c r="BWW426" s="1348"/>
      <c r="BWX426" s="1348"/>
      <c r="BWY426" s="1348"/>
      <c r="BWZ426" s="1348"/>
      <c r="BXA426" s="1348"/>
      <c r="BXB426" s="1348"/>
      <c r="BXC426" s="1348"/>
      <c r="BXD426" s="1348"/>
      <c r="BXE426" s="1348"/>
      <c r="BXF426" s="1348"/>
      <c r="BXG426" s="1348"/>
      <c r="BXH426" s="1348"/>
      <c r="BXI426" s="1348"/>
      <c r="BXJ426" s="1348"/>
      <c r="BXK426" s="1348"/>
      <c r="BXL426" s="1348"/>
      <c r="BXM426" s="1348"/>
      <c r="BXN426" s="1348"/>
      <c r="BXO426" s="1348"/>
      <c r="BXP426" s="1348"/>
      <c r="BXQ426" s="1348"/>
      <c r="BXR426" s="1348"/>
      <c r="BXS426" s="1348"/>
      <c r="BXT426" s="1348"/>
      <c r="BXU426" s="1348"/>
      <c r="BXV426" s="1348"/>
      <c r="BXW426" s="1348"/>
      <c r="BXX426" s="1348"/>
      <c r="BXY426" s="1348"/>
      <c r="BXZ426" s="1348"/>
      <c r="BYA426" s="1348"/>
      <c r="BYB426" s="1348"/>
      <c r="BYC426" s="1348"/>
      <c r="BYD426" s="1348"/>
      <c r="BYE426" s="1348"/>
      <c r="BYF426" s="1348"/>
      <c r="BYG426" s="1348"/>
      <c r="BYH426" s="1348"/>
      <c r="BYI426" s="1348"/>
      <c r="BYJ426" s="1348"/>
      <c r="BYK426" s="1348"/>
      <c r="BYL426" s="1348"/>
      <c r="BYM426" s="1348"/>
      <c r="BYN426" s="1348"/>
      <c r="BYO426" s="1348"/>
      <c r="BYP426" s="1348"/>
      <c r="BYQ426" s="1348"/>
      <c r="BYR426" s="1348"/>
      <c r="BYS426" s="1348"/>
      <c r="BYT426" s="1348"/>
      <c r="BYU426" s="1348"/>
      <c r="BYV426" s="1348"/>
      <c r="BYW426" s="1348"/>
      <c r="BYX426" s="1348"/>
      <c r="BYY426" s="1348"/>
      <c r="BYZ426" s="1348"/>
      <c r="BZA426" s="1348"/>
      <c r="BZB426" s="1348"/>
      <c r="BZC426" s="1348"/>
      <c r="BZD426" s="1348"/>
      <c r="BZE426" s="1348"/>
      <c r="BZF426" s="1348"/>
      <c r="BZG426" s="1348"/>
      <c r="BZH426" s="1348"/>
      <c r="BZI426" s="1348"/>
      <c r="BZJ426" s="1348"/>
      <c r="BZK426" s="1348"/>
      <c r="BZL426" s="1348"/>
      <c r="BZM426" s="1348"/>
      <c r="BZN426" s="1348"/>
      <c r="BZO426" s="1348"/>
      <c r="BZP426" s="1348"/>
      <c r="BZQ426" s="1348"/>
      <c r="BZR426" s="1348"/>
      <c r="BZS426" s="1348"/>
      <c r="BZT426" s="1348"/>
      <c r="BZU426" s="1348"/>
      <c r="BZV426" s="1348"/>
      <c r="BZW426" s="1348"/>
      <c r="BZX426" s="1348"/>
      <c r="BZY426" s="1348"/>
      <c r="BZZ426" s="1348"/>
      <c r="CAA426" s="1348"/>
      <c r="CAB426" s="1348"/>
      <c r="CAC426" s="1348"/>
      <c r="CAD426" s="1348"/>
      <c r="CAE426" s="1348"/>
      <c r="CAF426" s="1348"/>
      <c r="CAG426" s="1348"/>
      <c r="CAH426" s="1348"/>
      <c r="CAI426" s="1348"/>
      <c r="CAJ426" s="1348"/>
      <c r="CAK426" s="1348"/>
      <c r="CAL426" s="1348"/>
      <c r="CAM426" s="1348"/>
      <c r="CAN426" s="1348"/>
      <c r="CAO426" s="1348"/>
      <c r="CAP426" s="1348"/>
      <c r="CAQ426" s="1348"/>
      <c r="CAR426" s="1348"/>
      <c r="CAS426" s="1348"/>
      <c r="CAT426" s="1348"/>
      <c r="CAU426" s="1348"/>
      <c r="CAV426" s="1348"/>
      <c r="CAW426" s="1348"/>
      <c r="CAX426" s="1348"/>
      <c r="CAY426" s="1348"/>
      <c r="CAZ426" s="1348"/>
      <c r="CBA426" s="1348"/>
      <c r="CBB426" s="1348"/>
      <c r="CBC426" s="1348"/>
      <c r="CBD426" s="1348"/>
      <c r="CBE426" s="1348"/>
      <c r="CBF426" s="1348"/>
      <c r="CBG426" s="1348"/>
      <c r="CBH426" s="1348"/>
      <c r="CBI426" s="1348"/>
      <c r="CBJ426" s="1348"/>
      <c r="CBK426" s="1348"/>
      <c r="CBL426" s="1348"/>
      <c r="CBM426" s="1348"/>
      <c r="CBN426" s="1348"/>
      <c r="CBO426" s="1348"/>
      <c r="CBP426" s="1348"/>
      <c r="CBQ426" s="1348"/>
      <c r="CBR426" s="1348"/>
      <c r="CBS426" s="1348"/>
      <c r="CBT426" s="1348"/>
      <c r="CBU426" s="1348"/>
      <c r="CBV426" s="1348"/>
      <c r="CBW426" s="1348"/>
      <c r="CBX426" s="1348"/>
      <c r="CBY426" s="1348"/>
      <c r="CBZ426" s="1348"/>
      <c r="CCA426" s="1348"/>
      <c r="CCB426" s="1348"/>
      <c r="CCC426" s="1348"/>
      <c r="CCD426" s="1348"/>
      <c r="CCE426" s="1348"/>
      <c r="CCF426" s="1348"/>
      <c r="CCG426" s="1348"/>
      <c r="CCH426" s="1348"/>
      <c r="CCI426" s="1348"/>
      <c r="CCJ426" s="1348"/>
      <c r="CCK426" s="1348"/>
      <c r="CCL426" s="1348"/>
      <c r="CCM426" s="1348"/>
      <c r="CCN426" s="1348"/>
      <c r="CCO426" s="1348"/>
      <c r="CCP426" s="1348"/>
      <c r="CCQ426" s="1348"/>
      <c r="CCR426" s="1348"/>
      <c r="CCS426" s="1348"/>
      <c r="CCT426" s="1348"/>
      <c r="CCU426" s="1348"/>
      <c r="CCV426" s="1348"/>
      <c r="CCW426" s="1348"/>
      <c r="CCX426" s="1348"/>
      <c r="CCY426" s="1348"/>
      <c r="CCZ426" s="1348"/>
      <c r="CDA426" s="1348"/>
      <c r="CDB426" s="1348"/>
      <c r="CDC426" s="1348"/>
      <c r="CDD426" s="1348"/>
      <c r="CDE426" s="1348"/>
      <c r="CDF426" s="1348"/>
      <c r="CDG426" s="1348"/>
      <c r="CDH426" s="1348"/>
      <c r="CDI426" s="1348"/>
      <c r="CDJ426" s="1348"/>
      <c r="CDK426" s="1348"/>
      <c r="CDL426" s="1348"/>
      <c r="CDM426" s="1348"/>
      <c r="CDN426" s="1348"/>
      <c r="CDO426" s="1348"/>
      <c r="CDP426" s="1348"/>
      <c r="CDQ426" s="1348"/>
      <c r="CDR426" s="1348"/>
      <c r="CDS426" s="1348"/>
      <c r="CDT426" s="1348"/>
      <c r="CDU426" s="1348"/>
      <c r="CDV426" s="1348"/>
      <c r="CDW426" s="1348"/>
      <c r="CDX426" s="1348"/>
      <c r="CDY426" s="1348"/>
      <c r="CDZ426" s="1348"/>
      <c r="CEA426" s="1348"/>
      <c r="CEB426" s="1348"/>
      <c r="CEC426" s="1348"/>
      <c r="CED426" s="1348"/>
      <c r="CEE426" s="1348"/>
      <c r="CEF426" s="1348"/>
      <c r="CEG426" s="1348"/>
      <c r="CEH426" s="1348"/>
      <c r="CEI426" s="1348"/>
      <c r="CEJ426" s="1348"/>
      <c r="CEK426" s="1348"/>
      <c r="CEL426" s="1348"/>
      <c r="CEM426" s="1348"/>
      <c r="CEN426" s="1348"/>
      <c r="CEO426" s="1348"/>
      <c r="CEP426" s="1348"/>
      <c r="CEQ426" s="1348"/>
      <c r="CER426" s="1348"/>
      <c r="CES426" s="1348"/>
      <c r="CET426" s="1348"/>
      <c r="CEU426" s="1348"/>
      <c r="CEV426" s="1348"/>
      <c r="CEW426" s="1348"/>
      <c r="CEX426" s="1348"/>
      <c r="CEY426" s="1348"/>
      <c r="CEZ426" s="1348"/>
      <c r="CFA426" s="1348"/>
      <c r="CFB426" s="1348"/>
      <c r="CFC426" s="1348"/>
      <c r="CFD426" s="1348"/>
      <c r="CFE426" s="1348"/>
      <c r="CFF426" s="1348"/>
      <c r="CFG426" s="1348"/>
      <c r="CFH426" s="1348"/>
      <c r="CFI426" s="1348"/>
      <c r="CFJ426" s="1348"/>
      <c r="CFK426" s="1348"/>
      <c r="CFL426" s="1348"/>
      <c r="CFM426" s="1348"/>
      <c r="CFN426" s="1348"/>
      <c r="CFO426" s="1348"/>
      <c r="CFP426" s="1348"/>
      <c r="CFQ426" s="1348"/>
      <c r="CFR426" s="1348"/>
      <c r="CFS426" s="1348"/>
      <c r="CFT426" s="1348"/>
      <c r="CFU426" s="1348"/>
      <c r="CFV426" s="1348"/>
      <c r="CFW426" s="1348"/>
      <c r="CFX426" s="1348"/>
      <c r="CFY426" s="1348"/>
      <c r="CFZ426" s="1348"/>
      <c r="CGA426" s="1348"/>
      <c r="CGB426" s="1348"/>
      <c r="CGC426" s="1348"/>
      <c r="CGD426" s="1348"/>
      <c r="CGE426" s="1348"/>
      <c r="CGF426" s="1348"/>
      <c r="CGG426" s="1348"/>
      <c r="CGH426" s="1348"/>
      <c r="CGI426" s="1348"/>
      <c r="CGJ426" s="1348"/>
      <c r="CGK426" s="1348"/>
      <c r="CGL426" s="1348"/>
      <c r="CGM426" s="1348"/>
      <c r="CGN426" s="1348"/>
      <c r="CGO426" s="1348"/>
      <c r="CGP426" s="1348"/>
      <c r="CGQ426" s="1348"/>
      <c r="CGR426" s="1348"/>
      <c r="CGS426" s="1348"/>
      <c r="CGT426" s="1348"/>
      <c r="CGU426" s="1348"/>
      <c r="CGV426" s="1348"/>
      <c r="CGW426" s="1348"/>
      <c r="CGX426" s="1348"/>
      <c r="CGY426" s="1348"/>
      <c r="CGZ426" s="1348"/>
      <c r="CHA426" s="1348"/>
      <c r="CHB426" s="1348"/>
      <c r="CHC426" s="1348"/>
      <c r="CHD426" s="1348"/>
      <c r="CHE426" s="1348"/>
      <c r="CHF426" s="1348"/>
      <c r="CHG426" s="1348"/>
      <c r="CHH426" s="1348"/>
      <c r="CHI426" s="1348"/>
      <c r="CHJ426" s="1348"/>
      <c r="CHK426" s="1348"/>
      <c r="CHL426" s="1348"/>
      <c r="CHM426" s="1348"/>
      <c r="CHN426" s="1348"/>
      <c r="CHO426" s="1348"/>
      <c r="CHP426" s="1348"/>
      <c r="CHQ426" s="1348"/>
      <c r="CHR426" s="1348"/>
      <c r="CHS426" s="1348"/>
      <c r="CHT426" s="1348"/>
      <c r="CHU426" s="1348"/>
      <c r="CHV426" s="1348"/>
      <c r="CHW426" s="1348"/>
      <c r="CHX426" s="1348"/>
      <c r="CHY426" s="1348"/>
      <c r="CHZ426" s="1348"/>
      <c r="CIA426" s="1348"/>
      <c r="CIB426" s="1348"/>
      <c r="CIC426" s="1348"/>
      <c r="CID426" s="1348"/>
      <c r="CIE426" s="1348"/>
      <c r="CIF426" s="1348"/>
      <c r="CIG426" s="1348"/>
      <c r="CIH426" s="1348"/>
      <c r="CII426" s="1348"/>
      <c r="CIJ426" s="1348"/>
      <c r="CIK426" s="1348"/>
      <c r="CIL426" s="1348"/>
      <c r="CIM426" s="1348"/>
      <c r="CIN426" s="1348"/>
      <c r="CIO426" s="1348"/>
      <c r="CIP426" s="1348"/>
      <c r="CIQ426" s="1348"/>
      <c r="CIR426" s="1348"/>
      <c r="CIS426" s="1348"/>
      <c r="CIT426" s="1348"/>
      <c r="CIU426" s="1348"/>
      <c r="CIV426" s="1348"/>
      <c r="CIW426" s="1348"/>
      <c r="CIX426" s="1348"/>
      <c r="CIY426" s="1348"/>
      <c r="CIZ426" s="1348"/>
      <c r="CJA426" s="1348"/>
      <c r="CJB426" s="1348"/>
      <c r="CJC426" s="1348"/>
      <c r="CJD426" s="1348"/>
      <c r="CJE426" s="1348"/>
      <c r="CJF426" s="1348"/>
      <c r="CJG426" s="1348"/>
      <c r="CJH426" s="1348"/>
      <c r="CJI426" s="1348"/>
      <c r="CJJ426" s="1348"/>
      <c r="CJK426" s="1348"/>
      <c r="CJL426" s="1348"/>
      <c r="CJM426" s="1348"/>
      <c r="CJN426" s="1348"/>
      <c r="CJO426" s="1348"/>
      <c r="CJP426" s="1348"/>
      <c r="CJQ426" s="1348"/>
      <c r="CJR426" s="1348"/>
      <c r="CJS426" s="1348"/>
      <c r="CJT426" s="1348"/>
      <c r="CJU426" s="1348"/>
      <c r="CJV426" s="1348"/>
      <c r="CJW426" s="1348"/>
      <c r="CJX426" s="1348"/>
      <c r="CJY426" s="1348"/>
      <c r="CJZ426" s="1348"/>
      <c r="CKA426" s="1348"/>
      <c r="CKB426" s="1348"/>
      <c r="CKC426" s="1348"/>
      <c r="CKD426" s="1348"/>
      <c r="CKE426" s="1348"/>
      <c r="CKF426" s="1348"/>
      <c r="CKG426" s="1348"/>
      <c r="CKH426" s="1348"/>
      <c r="CKI426" s="1348"/>
      <c r="CKJ426" s="1348"/>
      <c r="CKK426" s="1348"/>
      <c r="CKL426" s="1348"/>
      <c r="CKM426" s="1348"/>
      <c r="CKN426" s="1348"/>
      <c r="CKO426" s="1348"/>
      <c r="CKP426" s="1348"/>
      <c r="CKQ426" s="1348"/>
      <c r="CKR426" s="1348"/>
      <c r="CKS426" s="1348"/>
      <c r="CKT426" s="1348"/>
      <c r="CKU426" s="1348"/>
      <c r="CKV426" s="1348"/>
      <c r="CKW426" s="1348"/>
      <c r="CKX426" s="1348"/>
      <c r="CKY426" s="1348"/>
      <c r="CKZ426" s="1348"/>
      <c r="CLA426" s="1348"/>
      <c r="CLB426" s="1348"/>
      <c r="CLC426" s="1348"/>
      <c r="CLD426" s="1348"/>
      <c r="CLE426" s="1348"/>
      <c r="CLF426" s="1348"/>
      <c r="CLG426" s="1348"/>
      <c r="CLH426" s="1348"/>
      <c r="CLI426" s="1348"/>
      <c r="CLJ426" s="1348"/>
      <c r="CLK426" s="1348"/>
      <c r="CLL426" s="1348"/>
      <c r="CLM426" s="1348"/>
      <c r="CLN426" s="1348"/>
      <c r="CLO426" s="1348"/>
      <c r="CLP426" s="1348"/>
      <c r="CLQ426" s="1348"/>
      <c r="CLR426" s="1348"/>
      <c r="CLS426" s="1348"/>
      <c r="CLT426" s="1348"/>
      <c r="CLU426" s="1348"/>
      <c r="CLV426" s="1348"/>
      <c r="CLW426" s="1348"/>
      <c r="CLX426" s="1348"/>
      <c r="CLY426" s="1348"/>
      <c r="CLZ426" s="1348"/>
      <c r="CMA426" s="1348"/>
      <c r="CMB426" s="1348"/>
      <c r="CMC426" s="1348"/>
      <c r="CMD426" s="1348"/>
      <c r="CME426" s="1348"/>
      <c r="CMF426" s="1348"/>
      <c r="CMG426" s="1348"/>
      <c r="CMH426" s="1348"/>
      <c r="CMI426" s="1348"/>
      <c r="CMJ426" s="1348"/>
      <c r="CMK426" s="1348"/>
      <c r="CML426" s="1348"/>
      <c r="CMM426" s="1348"/>
      <c r="CMN426" s="1348"/>
      <c r="CMO426" s="1348"/>
      <c r="CMP426" s="1348"/>
      <c r="CMQ426" s="1348"/>
      <c r="CMR426" s="1348"/>
      <c r="CMS426" s="1348"/>
      <c r="CMT426" s="1348"/>
      <c r="CMU426" s="1348"/>
      <c r="CMV426" s="1348"/>
      <c r="CMW426" s="1348"/>
      <c r="CMX426" s="1348"/>
      <c r="CMY426" s="1348"/>
      <c r="CMZ426" s="1348"/>
      <c r="CNA426" s="1348"/>
      <c r="CNB426" s="1348"/>
      <c r="CNC426" s="1348"/>
      <c r="CND426" s="1348"/>
      <c r="CNE426" s="1348"/>
      <c r="CNF426" s="1348"/>
      <c r="CNG426" s="1348"/>
      <c r="CNH426" s="1348"/>
      <c r="CNI426" s="1348"/>
      <c r="CNJ426" s="1348"/>
      <c r="CNK426" s="1348"/>
      <c r="CNL426" s="1348"/>
      <c r="CNM426" s="1348"/>
      <c r="CNN426" s="1348"/>
      <c r="CNO426" s="1348"/>
      <c r="CNP426" s="1348"/>
      <c r="CNQ426" s="1348"/>
      <c r="CNR426" s="1348"/>
      <c r="CNS426" s="1348"/>
      <c r="CNT426" s="1348"/>
      <c r="CNU426" s="1348"/>
      <c r="CNV426" s="1348"/>
      <c r="CNW426" s="1348"/>
      <c r="CNX426" s="1348"/>
      <c r="CNY426" s="1348"/>
      <c r="CNZ426" s="1348"/>
      <c r="COA426" s="1348"/>
      <c r="COB426" s="1348"/>
      <c r="COC426" s="1348"/>
      <c r="COD426" s="1348"/>
      <c r="COE426" s="1348"/>
      <c r="COF426" s="1348"/>
      <c r="COG426" s="1348"/>
      <c r="COH426" s="1348"/>
      <c r="COI426" s="1348"/>
      <c r="COJ426" s="1348"/>
      <c r="COK426" s="1348"/>
      <c r="COL426" s="1348"/>
      <c r="COM426" s="1348"/>
      <c r="CON426" s="1348"/>
      <c r="COO426" s="1348"/>
      <c r="COP426" s="1348"/>
      <c r="COQ426" s="1348"/>
      <c r="COR426" s="1348"/>
      <c r="COS426" s="1348"/>
      <c r="COT426" s="1348"/>
      <c r="COU426" s="1348"/>
      <c r="COV426" s="1348"/>
      <c r="COW426" s="1348"/>
      <c r="COX426" s="1348"/>
      <c r="COY426" s="1348"/>
      <c r="COZ426" s="1348"/>
      <c r="CPA426" s="1348"/>
      <c r="CPB426" s="1348"/>
      <c r="CPC426" s="1348"/>
      <c r="CPD426" s="1348"/>
      <c r="CPE426" s="1348"/>
      <c r="CPF426" s="1348"/>
      <c r="CPG426" s="1348"/>
      <c r="CPH426" s="1348"/>
      <c r="CPI426" s="1348"/>
      <c r="CPJ426" s="1348"/>
      <c r="CPK426" s="1348"/>
      <c r="CPL426" s="1348"/>
      <c r="CPM426" s="1348"/>
      <c r="CPN426" s="1348"/>
      <c r="CPO426" s="1348"/>
      <c r="CPP426" s="1348"/>
      <c r="CPQ426" s="1348"/>
      <c r="CPR426" s="1348"/>
      <c r="CPS426" s="1348"/>
      <c r="CPT426" s="1348"/>
      <c r="CPU426" s="1348"/>
      <c r="CPV426" s="1348"/>
      <c r="CPW426" s="1348"/>
      <c r="CPX426" s="1348"/>
      <c r="CPY426" s="1348"/>
      <c r="CPZ426" s="1348"/>
      <c r="CQA426" s="1348"/>
      <c r="CQB426" s="1348"/>
      <c r="CQC426" s="1348"/>
      <c r="CQD426" s="1348"/>
      <c r="CQE426" s="1348"/>
      <c r="CQF426" s="1348"/>
      <c r="CQG426" s="1348"/>
      <c r="CQH426" s="1348"/>
      <c r="CQI426" s="1348"/>
      <c r="CQJ426" s="1348"/>
      <c r="CQK426" s="1348"/>
      <c r="CQL426" s="1348"/>
      <c r="CQM426" s="1348"/>
      <c r="CQN426" s="1348"/>
      <c r="CQO426" s="1348"/>
      <c r="CQP426" s="1348"/>
      <c r="CQQ426" s="1348"/>
      <c r="CQR426" s="1348"/>
      <c r="CQS426" s="1348"/>
      <c r="CQT426" s="1348"/>
      <c r="CQU426" s="1348"/>
      <c r="CQV426" s="1348"/>
      <c r="CQW426" s="1348"/>
      <c r="CQX426" s="1348"/>
      <c r="CQY426" s="1348"/>
      <c r="CQZ426" s="1348"/>
      <c r="CRA426" s="1348"/>
      <c r="CRB426" s="1348"/>
      <c r="CRC426" s="1348"/>
      <c r="CRD426" s="1348"/>
      <c r="CRE426" s="1348"/>
      <c r="CRF426" s="1348"/>
      <c r="CRG426" s="1348"/>
      <c r="CRH426" s="1348"/>
      <c r="CRI426" s="1348"/>
      <c r="CRJ426" s="1348"/>
      <c r="CRK426" s="1348"/>
      <c r="CRL426" s="1348"/>
      <c r="CRM426" s="1348"/>
      <c r="CRN426" s="1348"/>
      <c r="CRO426" s="1348"/>
      <c r="CRP426" s="1348"/>
      <c r="CRQ426" s="1348"/>
      <c r="CRR426" s="1348"/>
      <c r="CRS426" s="1348"/>
      <c r="CRT426" s="1348"/>
      <c r="CRU426" s="1348"/>
      <c r="CRV426" s="1348"/>
      <c r="CRW426" s="1348"/>
      <c r="CRX426" s="1348"/>
      <c r="CRY426" s="1348"/>
      <c r="CRZ426" s="1348"/>
      <c r="CSA426" s="1348"/>
      <c r="CSB426" s="1348"/>
      <c r="CSC426" s="1348"/>
      <c r="CSD426" s="1348"/>
      <c r="CSE426" s="1348"/>
      <c r="CSF426" s="1348"/>
      <c r="CSG426" s="1348"/>
      <c r="CSH426" s="1348"/>
      <c r="CSI426" s="1348"/>
      <c r="CSJ426" s="1348"/>
      <c r="CSK426" s="1348"/>
      <c r="CSL426" s="1348"/>
      <c r="CSM426" s="1348"/>
      <c r="CSN426" s="1348"/>
      <c r="CSO426" s="1348"/>
      <c r="CSP426" s="1348"/>
      <c r="CSQ426" s="1348"/>
      <c r="CSR426" s="1348"/>
      <c r="CSS426" s="1348"/>
      <c r="CST426" s="1348"/>
      <c r="CSU426" s="1348"/>
      <c r="CSV426" s="1348"/>
      <c r="CSW426" s="1348"/>
      <c r="CSX426" s="1348"/>
      <c r="CSY426" s="1348"/>
      <c r="CSZ426" s="1348"/>
      <c r="CTA426" s="1348"/>
      <c r="CTB426" s="1348"/>
      <c r="CTC426" s="1348"/>
      <c r="CTD426" s="1348"/>
      <c r="CTE426" s="1348"/>
      <c r="CTF426" s="1348"/>
      <c r="CTG426" s="1348"/>
      <c r="CTH426" s="1348"/>
      <c r="CTI426" s="1348"/>
      <c r="CTJ426" s="1348"/>
      <c r="CTK426" s="1348"/>
      <c r="CTL426" s="1348"/>
      <c r="CTM426" s="1348"/>
      <c r="CTN426" s="1348"/>
      <c r="CTO426" s="1348"/>
      <c r="CTP426" s="1348"/>
      <c r="CTQ426" s="1348"/>
      <c r="CTR426" s="1348"/>
      <c r="CTS426" s="1348"/>
      <c r="CTT426" s="1348"/>
      <c r="CTU426" s="1348"/>
      <c r="CTV426" s="1348"/>
      <c r="CTW426" s="1348"/>
      <c r="CTX426" s="1348"/>
      <c r="CTY426" s="1348"/>
      <c r="CTZ426" s="1348"/>
      <c r="CUA426" s="1348"/>
      <c r="CUB426" s="1348"/>
      <c r="CUC426" s="1348"/>
      <c r="CUD426" s="1348"/>
      <c r="CUE426" s="1348"/>
      <c r="CUF426" s="1348"/>
      <c r="CUG426" s="1348"/>
      <c r="CUH426" s="1348"/>
      <c r="CUI426" s="1348"/>
      <c r="CUJ426" s="1348"/>
      <c r="CUK426" s="1348"/>
      <c r="CUL426" s="1348"/>
      <c r="CUM426" s="1348"/>
      <c r="CUN426" s="1348"/>
      <c r="CUO426" s="1348"/>
      <c r="CUP426" s="1348"/>
      <c r="CUQ426" s="1348"/>
      <c r="CUR426" s="1348"/>
      <c r="CUS426" s="1348"/>
      <c r="CUT426" s="1348"/>
      <c r="CUU426" s="1348"/>
      <c r="CUV426" s="1348"/>
      <c r="CUW426" s="1348"/>
      <c r="CUX426" s="1348"/>
      <c r="CUY426" s="1348"/>
      <c r="CUZ426" s="1348"/>
      <c r="CVA426" s="1348"/>
      <c r="CVB426" s="1348"/>
      <c r="CVC426" s="1348"/>
      <c r="CVD426" s="1348"/>
      <c r="CVE426" s="1348"/>
      <c r="CVF426" s="1348"/>
      <c r="CVG426" s="1348"/>
      <c r="CVH426" s="1348"/>
      <c r="CVI426" s="1348"/>
      <c r="CVJ426" s="1348"/>
      <c r="CVK426" s="1348"/>
      <c r="CVL426" s="1348"/>
      <c r="CVM426" s="1348"/>
      <c r="CVN426" s="1348"/>
      <c r="CVO426" s="1348"/>
      <c r="CVP426" s="1348"/>
      <c r="CVQ426" s="1348"/>
      <c r="CVR426" s="1348"/>
      <c r="CVS426" s="1348"/>
      <c r="CVT426" s="1348"/>
      <c r="CVU426" s="1348"/>
      <c r="CVV426" s="1348"/>
      <c r="CVW426" s="1348"/>
      <c r="CVX426" s="1348"/>
      <c r="CVY426" s="1348"/>
      <c r="CVZ426" s="1348"/>
      <c r="CWA426" s="1348"/>
      <c r="CWB426" s="1348"/>
      <c r="CWC426" s="1348"/>
      <c r="CWD426" s="1348"/>
      <c r="CWE426" s="1348"/>
      <c r="CWF426" s="1348"/>
      <c r="CWG426" s="1348"/>
      <c r="CWH426" s="1348"/>
      <c r="CWI426" s="1348"/>
      <c r="CWJ426" s="1348"/>
      <c r="CWK426" s="1348"/>
      <c r="CWL426" s="1348"/>
      <c r="CWM426" s="1348"/>
      <c r="CWN426" s="1348"/>
      <c r="CWO426" s="1348"/>
      <c r="CWP426" s="1348"/>
      <c r="CWQ426" s="1348"/>
      <c r="CWR426" s="1348"/>
      <c r="CWS426" s="1348"/>
      <c r="CWT426" s="1348"/>
      <c r="CWU426" s="1348"/>
      <c r="CWV426" s="1348"/>
      <c r="CWW426" s="1348"/>
      <c r="CWX426" s="1348"/>
      <c r="CWY426" s="1348"/>
      <c r="CWZ426" s="1348"/>
      <c r="CXA426" s="1348"/>
      <c r="CXB426" s="1348"/>
      <c r="CXC426" s="1348"/>
      <c r="CXD426" s="1348"/>
      <c r="CXE426" s="1348"/>
      <c r="CXF426" s="1348"/>
      <c r="CXG426" s="1348"/>
      <c r="CXH426" s="1348"/>
      <c r="CXI426" s="1348"/>
      <c r="CXJ426" s="1348"/>
      <c r="CXK426" s="1348"/>
      <c r="CXL426" s="1348"/>
      <c r="CXM426" s="1348"/>
      <c r="CXN426" s="1348"/>
      <c r="CXO426" s="1348"/>
      <c r="CXP426" s="1348"/>
      <c r="CXQ426" s="1348"/>
      <c r="CXR426" s="1348"/>
      <c r="CXS426" s="1348"/>
      <c r="CXT426" s="1348"/>
      <c r="CXU426" s="1348"/>
      <c r="CXV426" s="1348"/>
      <c r="CXW426" s="1348"/>
      <c r="CXX426" s="1348"/>
      <c r="CXY426" s="1348"/>
      <c r="CXZ426" s="1348"/>
      <c r="CYA426" s="1348"/>
      <c r="CYB426" s="1348"/>
      <c r="CYC426" s="1348"/>
      <c r="CYD426" s="1348"/>
      <c r="CYE426" s="1348"/>
      <c r="CYF426" s="1348"/>
      <c r="CYG426" s="1348"/>
      <c r="CYH426" s="1348"/>
      <c r="CYI426" s="1348"/>
      <c r="CYJ426" s="1348"/>
      <c r="CYK426" s="1348"/>
      <c r="CYL426" s="1348"/>
      <c r="CYM426" s="1348"/>
      <c r="CYN426" s="1348"/>
      <c r="CYO426" s="1348"/>
      <c r="CYP426" s="1348"/>
      <c r="CYQ426" s="1348"/>
      <c r="CYR426" s="1348"/>
      <c r="CYS426" s="1348"/>
      <c r="CYT426" s="1348"/>
      <c r="CYU426" s="1348"/>
      <c r="CYV426" s="1348"/>
      <c r="CYW426" s="1348"/>
      <c r="CYX426" s="1348"/>
      <c r="CYY426" s="1348"/>
      <c r="CYZ426" s="1348"/>
      <c r="CZA426" s="1348"/>
      <c r="CZB426" s="1348"/>
      <c r="CZC426" s="1348"/>
      <c r="CZD426" s="1348"/>
      <c r="CZE426" s="1348"/>
      <c r="CZF426" s="1348"/>
      <c r="CZG426" s="1348"/>
      <c r="CZH426" s="1348"/>
      <c r="CZI426" s="1348"/>
      <c r="CZJ426" s="1348"/>
      <c r="CZK426" s="1348"/>
      <c r="CZL426" s="1348"/>
      <c r="CZM426" s="1348"/>
      <c r="CZN426" s="1348"/>
      <c r="CZO426" s="1348"/>
      <c r="CZP426" s="1348"/>
      <c r="CZQ426" s="1348"/>
      <c r="CZR426" s="1348"/>
      <c r="CZS426" s="1348"/>
      <c r="CZT426" s="1348"/>
      <c r="CZU426" s="1348"/>
      <c r="CZV426" s="1348"/>
      <c r="CZW426" s="1348"/>
      <c r="CZX426" s="1348"/>
      <c r="CZY426" s="1348"/>
      <c r="CZZ426" s="1348"/>
      <c r="DAA426" s="1348"/>
      <c r="DAB426" s="1348"/>
      <c r="DAC426" s="1348"/>
      <c r="DAD426" s="1348"/>
      <c r="DAE426" s="1348"/>
      <c r="DAF426" s="1348"/>
      <c r="DAG426" s="1348"/>
      <c r="DAH426" s="1348"/>
      <c r="DAI426" s="1348"/>
      <c r="DAJ426" s="1348"/>
      <c r="DAK426" s="1348"/>
      <c r="DAL426" s="1348"/>
      <c r="DAM426" s="1348"/>
      <c r="DAN426" s="1348"/>
      <c r="DAO426" s="1348"/>
      <c r="DAP426" s="1348"/>
      <c r="DAQ426" s="1348"/>
      <c r="DAR426" s="1348"/>
      <c r="DAS426" s="1348"/>
      <c r="DAT426" s="1348"/>
      <c r="DAU426" s="1348"/>
      <c r="DAV426" s="1348"/>
      <c r="DAW426" s="1348"/>
      <c r="DAX426" s="1348"/>
      <c r="DAY426" s="1348"/>
      <c r="DAZ426" s="1348"/>
      <c r="DBA426" s="1348"/>
      <c r="DBB426" s="1348"/>
      <c r="DBC426" s="1348"/>
      <c r="DBD426" s="1348"/>
      <c r="DBE426" s="1348"/>
      <c r="DBF426" s="1348"/>
      <c r="DBG426" s="1348"/>
      <c r="DBH426" s="1348"/>
      <c r="DBI426" s="1348"/>
      <c r="DBJ426" s="1348"/>
      <c r="DBK426" s="1348"/>
      <c r="DBL426" s="1348"/>
      <c r="DBM426" s="1348"/>
      <c r="DBN426" s="1348"/>
      <c r="DBO426" s="1348"/>
      <c r="DBP426" s="1348"/>
      <c r="DBQ426" s="1348"/>
      <c r="DBR426" s="1348"/>
      <c r="DBS426" s="1348"/>
      <c r="DBT426" s="1348"/>
      <c r="DBU426" s="1348"/>
      <c r="DBV426" s="1348"/>
      <c r="DBW426" s="1348"/>
      <c r="DBX426" s="1348"/>
      <c r="DBY426" s="1348"/>
      <c r="DBZ426" s="1348"/>
      <c r="DCA426" s="1348"/>
      <c r="DCB426" s="1348"/>
      <c r="DCC426" s="1348"/>
      <c r="DCD426" s="1348"/>
      <c r="DCE426" s="1348"/>
      <c r="DCF426" s="1348"/>
      <c r="DCG426" s="1348"/>
      <c r="DCH426" s="1348"/>
      <c r="DCI426" s="1348"/>
      <c r="DCJ426" s="1348"/>
      <c r="DCK426" s="1348"/>
      <c r="DCL426" s="1348"/>
      <c r="DCM426" s="1348"/>
      <c r="DCN426" s="1348"/>
      <c r="DCO426" s="1348"/>
      <c r="DCP426" s="1348"/>
      <c r="DCQ426" s="1348"/>
      <c r="DCR426" s="1348"/>
      <c r="DCS426" s="1348"/>
      <c r="DCT426" s="1348"/>
      <c r="DCU426" s="1348"/>
      <c r="DCV426" s="1348"/>
      <c r="DCW426" s="1348"/>
      <c r="DCX426" s="1348"/>
      <c r="DCY426" s="1348"/>
      <c r="DCZ426" s="1348"/>
      <c r="DDA426" s="1348"/>
      <c r="DDB426" s="1348"/>
      <c r="DDC426" s="1348"/>
      <c r="DDD426" s="1348"/>
      <c r="DDE426" s="1348"/>
      <c r="DDF426" s="1348"/>
      <c r="DDG426" s="1348"/>
      <c r="DDH426" s="1348"/>
      <c r="DDI426" s="1348"/>
      <c r="DDJ426" s="1348"/>
      <c r="DDK426" s="1348"/>
      <c r="DDL426" s="1348"/>
      <c r="DDM426" s="1348"/>
      <c r="DDN426" s="1348"/>
      <c r="DDO426" s="1348"/>
      <c r="DDP426" s="1348"/>
      <c r="DDQ426" s="1348"/>
      <c r="DDR426" s="1348"/>
      <c r="DDS426" s="1348"/>
      <c r="DDT426" s="1348"/>
      <c r="DDU426" s="1348"/>
      <c r="DDV426" s="1348"/>
      <c r="DDW426" s="1348"/>
      <c r="DDX426" s="1348"/>
      <c r="DDY426" s="1348"/>
      <c r="DDZ426" s="1348"/>
      <c r="DEA426" s="1348"/>
      <c r="DEB426" s="1348"/>
      <c r="DEC426" s="1348"/>
      <c r="DED426" s="1348"/>
      <c r="DEE426" s="1348"/>
      <c r="DEF426" s="1348"/>
      <c r="DEG426" s="1348"/>
      <c r="DEH426" s="1348"/>
      <c r="DEI426" s="1348"/>
      <c r="DEJ426" s="1348"/>
      <c r="DEK426" s="1348"/>
      <c r="DEL426" s="1348"/>
      <c r="DEM426" s="1348"/>
      <c r="DEN426" s="1348"/>
      <c r="DEO426" s="1348"/>
      <c r="DEP426" s="1348"/>
      <c r="DEQ426" s="1348"/>
      <c r="DER426" s="1348"/>
      <c r="DES426" s="1348"/>
      <c r="DET426" s="1348"/>
      <c r="DEU426" s="1348"/>
      <c r="DEV426" s="1348"/>
      <c r="DEW426" s="1348"/>
      <c r="DEX426" s="1348"/>
      <c r="DEY426" s="1348"/>
      <c r="DEZ426" s="1348"/>
      <c r="DFA426" s="1348"/>
      <c r="DFB426" s="1348"/>
      <c r="DFC426" s="1348"/>
      <c r="DFD426" s="1348"/>
      <c r="DFE426" s="1348"/>
      <c r="DFF426" s="1348"/>
      <c r="DFG426" s="1348"/>
      <c r="DFH426" s="1348"/>
      <c r="DFI426" s="1348"/>
      <c r="DFJ426" s="1348"/>
      <c r="DFK426" s="1348"/>
      <c r="DFL426" s="1348"/>
      <c r="DFM426" s="1348"/>
      <c r="DFN426" s="1348"/>
      <c r="DFO426" s="1348"/>
      <c r="DFP426" s="1348"/>
      <c r="DFQ426" s="1348"/>
      <c r="DFR426" s="1348"/>
      <c r="DFS426" s="1348"/>
      <c r="DFT426" s="1348"/>
      <c r="DFU426" s="1348"/>
      <c r="DFV426" s="1348"/>
      <c r="DFW426" s="1348"/>
      <c r="DFX426" s="1348"/>
      <c r="DFY426" s="1348"/>
      <c r="DFZ426" s="1348"/>
      <c r="DGA426" s="1348"/>
      <c r="DGB426" s="1348"/>
      <c r="DGC426" s="1348"/>
      <c r="DGD426" s="1348"/>
      <c r="DGE426" s="1348"/>
      <c r="DGF426" s="1348"/>
      <c r="DGG426" s="1348"/>
      <c r="DGH426" s="1348"/>
      <c r="DGI426" s="1348"/>
      <c r="DGJ426" s="1348"/>
      <c r="DGK426" s="1348"/>
      <c r="DGL426" s="1348"/>
      <c r="DGM426" s="1348"/>
      <c r="DGN426" s="1348"/>
      <c r="DGO426" s="1348"/>
      <c r="DGP426" s="1348"/>
      <c r="DGQ426" s="1348"/>
      <c r="DGR426" s="1348"/>
      <c r="DGS426" s="1348"/>
      <c r="DGT426" s="1348"/>
      <c r="DGU426" s="1348"/>
      <c r="DGV426" s="1348"/>
      <c r="DGW426" s="1348"/>
      <c r="DGX426" s="1348"/>
      <c r="DGY426" s="1348"/>
      <c r="DGZ426" s="1348"/>
      <c r="DHA426" s="1348"/>
      <c r="DHB426" s="1348"/>
      <c r="DHC426" s="1348"/>
      <c r="DHD426" s="1348"/>
      <c r="DHE426" s="1348"/>
      <c r="DHF426" s="1348"/>
      <c r="DHG426" s="1348"/>
      <c r="DHH426" s="1348"/>
      <c r="DHI426" s="1348"/>
      <c r="DHJ426" s="1348"/>
      <c r="DHK426" s="1348"/>
      <c r="DHL426" s="1348"/>
      <c r="DHM426" s="1348"/>
      <c r="DHN426" s="1348"/>
      <c r="DHO426" s="1348"/>
      <c r="DHP426" s="1348"/>
      <c r="DHQ426" s="1348"/>
      <c r="DHR426" s="1348"/>
      <c r="DHS426" s="1348"/>
      <c r="DHT426" s="1348"/>
      <c r="DHU426" s="1348"/>
      <c r="DHV426" s="1348"/>
      <c r="DHW426" s="1348"/>
      <c r="DHX426" s="1348"/>
      <c r="DHY426" s="1348"/>
      <c r="DHZ426" s="1348"/>
      <c r="DIA426" s="1348"/>
      <c r="DIB426" s="1348"/>
      <c r="DIC426" s="1348"/>
      <c r="DID426" s="1348"/>
      <c r="DIE426" s="1348"/>
      <c r="DIF426" s="1348"/>
      <c r="DIG426" s="1348"/>
      <c r="DIH426" s="1348"/>
      <c r="DII426" s="1348"/>
      <c r="DIJ426" s="1348"/>
      <c r="DIK426" s="1348"/>
      <c r="DIL426" s="1348"/>
      <c r="DIM426" s="1348"/>
      <c r="DIN426" s="1348"/>
      <c r="DIO426" s="1348"/>
      <c r="DIP426" s="1348"/>
      <c r="DIQ426" s="1348"/>
      <c r="DIR426" s="1348"/>
      <c r="DIS426" s="1348"/>
      <c r="DIT426" s="1348"/>
      <c r="DIU426" s="1348"/>
      <c r="DIV426" s="1348"/>
      <c r="DIW426" s="1348"/>
      <c r="DIX426" s="1348"/>
      <c r="DIY426" s="1348"/>
      <c r="DIZ426" s="1348"/>
      <c r="DJA426" s="1348"/>
      <c r="DJB426" s="1348"/>
      <c r="DJC426" s="1348"/>
      <c r="DJD426" s="1348"/>
      <c r="DJE426" s="1348"/>
      <c r="DJF426" s="1348"/>
      <c r="DJG426" s="1348"/>
      <c r="DJH426" s="1348"/>
      <c r="DJI426" s="1348"/>
      <c r="DJJ426" s="1348"/>
      <c r="DJK426" s="1348"/>
      <c r="DJL426" s="1348"/>
      <c r="DJM426" s="1348"/>
      <c r="DJN426" s="1348"/>
      <c r="DJO426" s="1348"/>
      <c r="DJP426" s="1348"/>
      <c r="DJQ426" s="1348"/>
      <c r="DJR426" s="1348"/>
      <c r="DJS426" s="1348"/>
      <c r="DJT426" s="1348"/>
      <c r="DJU426" s="1348"/>
      <c r="DJV426" s="1348"/>
      <c r="DJW426" s="1348"/>
      <c r="DJX426" s="1348"/>
      <c r="DJY426" s="1348"/>
      <c r="DJZ426" s="1348"/>
      <c r="DKA426" s="1348"/>
      <c r="DKB426" s="1348"/>
      <c r="DKC426" s="1348"/>
      <c r="DKD426" s="1348"/>
      <c r="DKE426" s="1348"/>
      <c r="DKF426" s="1348"/>
      <c r="DKG426" s="1348"/>
      <c r="DKH426" s="1348"/>
      <c r="DKI426" s="1348"/>
      <c r="DKJ426" s="1348"/>
      <c r="DKK426" s="1348"/>
      <c r="DKL426" s="1348"/>
      <c r="DKM426" s="1348"/>
      <c r="DKN426" s="1348"/>
      <c r="DKO426" s="1348"/>
      <c r="DKP426" s="1348"/>
      <c r="DKQ426" s="1348"/>
      <c r="DKR426" s="1348"/>
      <c r="DKS426" s="1348"/>
      <c r="DKT426" s="1348"/>
      <c r="DKU426" s="1348"/>
      <c r="DKV426" s="1348"/>
      <c r="DKW426" s="1348"/>
      <c r="DKX426" s="1348"/>
      <c r="DKY426" s="1348"/>
      <c r="DKZ426" s="1348"/>
      <c r="DLA426" s="1348"/>
      <c r="DLB426" s="1348"/>
      <c r="DLC426" s="1348"/>
      <c r="DLD426" s="1348"/>
      <c r="DLE426" s="1348"/>
      <c r="DLF426" s="1348"/>
      <c r="DLG426" s="1348"/>
      <c r="DLH426" s="1348"/>
      <c r="DLI426" s="1348"/>
      <c r="DLJ426" s="1348"/>
      <c r="DLK426" s="1348"/>
      <c r="DLL426" s="1348"/>
      <c r="DLM426" s="1348"/>
      <c r="DLN426" s="1348"/>
      <c r="DLO426" s="1348"/>
      <c r="DLP426" s="1348"/>
      <c r="DLQ426" s="1348"/>
      <c r="DLR426" s="1348"/>
      <c r="DLS426" s="1348"/>
      <c r="DLT426" s="1348"/>
      <c r="DLU426" s="1348"/>
      <c r="DLV426" s="1348"/>
      <c r="DLW426" s="1348"/>
      <c r="DLX426" s="1348"/>
      <c r="DLY426" s="1348"/>
      <c r="DLZ426" s="1348"/>
      <c r="DMA426" s="1348"/>
      <c r="DMB426" s="1348"/>
      <c r="DMC426" s="1348"/>
      <c r="DMD426" s="1348"/>
      <c r="DME426" s="1348"/>
      <c r="DMF426" s="1348"/>
      <c r="DMG426" s="1348"/>
      <c r="DMH426" s="1348"/>
      <c r="DMI426" s="1348"/>
      <c r="DMJ426" s="1348"/>
      <c r="DMK426" s="1348"/>
      <c r="DML426" s="1348"/>
      <c r="DMM426" s="1348"/>
      <c r="DMN426" s="1348"/>
      <c r="DMO426" s="1348"/>
      <c r="DMP426" s="1348"/>
      <c r="DMQ426" s="1348"/>
      <c r="DMR426" s="1348"/>
      <c r="DMS426" s="1348"/>
      <c r="DMT426" s="1348"/>
      <c r="DMU426" s="1348"/>
      <c r="DMV426" s="1348"/>
      <c r="DMW426" s="1348"/>
      <c r="DMX426" s="1348"/>
      <c r="DMY426" s="1348"/>
      <c r="DMZ426" s="1348"/>
      <c r="DNA426" s="1348"/>
      <c r="DNB426" s="1348"/>
      <c r="DNC426" s="1348"/>
      <c r="DND426" s="1348"/>
      <c r="DNE426" s="1348"/>
      <c r="DNF426" s="1348"/>
      <c r="DNG426" s="1348"/>
      <c r="DNH426" s="1348"/>
      <c r="DNI426" s="1348"/>
      <c r="DNJ426" s="1348"/>
      <c r="DNK426" s="1348"/>
      <c r="DNL426" s="1348"/>
      <c r="DNM426" s="1348"/>
      <c r="DNN426" s="1348"/>
      <c r="DNO426" s="1348"/>
      <c r="DNP426" s="1348"/>
      <c r="DNQ426" s="1348"/>
      <c r="DNR426" s="1348"/>
      <c r="DNS426" s="1348"/>
      <c r="DNT426" s="1348"/>
      <c r="DNU426" s="1348"/>
      <c r="DNV426" s="1348"/>
      <c r="DNW426" s="1348"/>
      <c r="DNX426" s="1348"/>
      <c r="DNY426" s="1348"/>
      <c r="DNZ426" s="1348"/>
      <c r="DOA426" s="1348"/>
      <c r="DOB426" s="1348"/>
      <c r="DOC426" s="1348"/>
      <c r="DOD426" s="1348"/>
      <c r="DOE426" s="1348"/>
      <c r="DOF426" s="1348"/>
      <c r="DOG426" s="1348"/>
      <c r="DOH426" s="1348"/>
      <c r="DOI426" s="1348"/>
      <c r="DOJ426" s="1348"/>
      <c r="DOK426" s="1348"/>
      <c r="DOL426" s="1348"/>
      <c r="DOM426" s="1348"/>
      <c r="DON426" s="1348"/>
      <c r="DOO426" s="1348"/>
      <c r="DOP426" s="1348"/>
      <c r="DOQ426" s="1348"/>
      <c r="DOR426" s="1348"/>
      <c r="DOS426" s="1348"/>
      <c r="DOT426" s="1348"/>
      <c r="DOU426" s="1348"/>
      <c r="DOV426" s="1348"/>
      <c r="DOW426" s="1348"/>
      <c r="DOX426" s="1348"/>
      <c r="DOY426" s="1348"/>
      <c r="DOZ426" s="1348"/>
      <c r="DPA426" s="1348"/>
      <c r="DPB426" s="1348"/>
      <c r="DPC426" s="1348"/>
      <c r="DPD426" s="1348"/>
      <c r="DPE426" s="1348"/>
      <c r="DPF426" s="1348"/>
      <c r="DPG426" s="1348"/>
      <c r="DPH426" s="1348"/>
      <c r="DPI426" s="1348"/>
      <c r="DPJ426" s="1348"/>
      <c r="DPK426" s="1348"/>
      <c r="DPL426" s="1348"/>
      <c r="DPM426" s="1348"/>
      <c r="DPN426" s="1348"/>
      <c r="DPO426" s="1348"/>
      <c r="DPP426" s="1348"/>
      <c r="DPQ426" s="1348"/>
      <c r="DPR426" s="1348"/>
      <c r="DPS426" s="1348"/>
      <c r="DPT426" s="1348"/>
      <c r="DPU426" s="1348"/>
      <c r="DPV426" s="1348"/>
      <c r="DPW426" s="1348"/>
      <c r="DPX426" s="1348"/>
      <c r="DPY426" s="1348"/>
      <c r="DPZ426" s="1348"/>
      <c r="DQA426" s="1348"/>
      <c r="DQB426" s="1348"/>
      <c r="DQC426" s="1348"/>
      <c r="DQD426" s="1348"/>
      <c r="DQE426" s="1348"/>
      <c r="DQF426" s="1348"/>
      <c r="DQG426" s="1348"/>
      <c r="DQH426" s="1348"/>
      <c r="DQI426" s="1348"/>
      <c r="DQJ426" s="1348"/>
      <c r="DQK426" s="1348"/>
      <c r="DQL426" s="1348"/>
      <c r="DQM426" s="1348"/>
      <c r="DQN426" s="1348"/>
      <c r="DQO426" s="1348"/>
      <c r="DQP426" s="1348"/>
      <c r="DQQ426" s="1348"/>
      <c r="DQR426" s="1348"/>
      <c r="DQS426" s="1348"/>
      <c r="DQT426" s="1348"/>
      <c r="DQU426" s="1348"/>
      <c r="DQV426" s="1348"/>
      <c r="DQW426" s="1348"/>
      <c r="DQX426" s="1348"/>
      <c r="DQY426" s="1348"/>
      <c r="DQZ426" s="1348"/>
      <c r="DRA426" s="1348"/>
      <c r="DRB426" s="1348"/>
      <c r="DRC426" s="1348"/>
      <c r="DRD426" s="1348"/>
      <c r="DRE426" s="1348"/>
      <c r="DRF426" s="1348"/>
      <c r="DRG426" s="1348"/>
      <c r="DRH426" s="1348"/>
      <c r="DRI426" s="1348"/>
      <c r="DRJ426" s="1348"/>
      <c r="DRK426" s="1348"/>
      <c r="DRL426" s="1348"/>
      <c r="DRM426" s="1348"/>
      <c r="DRN426" s="1348"/>
      <c r="DRO426" s="1348"/>
      <c r="DRP426" s="1348"/>
      <c r="DRQ426" s="1348"/>
      <c r="DRR426" s="1348"/>
      <c r="DRS426" s="1348"/>
      <c r="DRT426" s="1348"/>
      <c r="DRU426" s="1348"/>
      <c r="DRV426" s="1348"/>
      <c r="DRW426" s="1348"/>
      <c r="DRX426" s="1348"/>
      <c r="DRY426" s="1348"/>
      <c r="DRZ426" s="1348"/>
      <c r="DSA426" s="1348"/>
      <c r="DSB426" s="1348"/>
      <c r="DSC426" s="1348"/>
      <c r="DSD426" s="1348"/>
      <c r="DSE426" s="1348"/>
      <c r="DSF426" s="1348"/>
      <c r="DSG426" s="1348"/>
      <c r="DSH426" s="1348"/>
      <c r="DSI426" s="1348"/>
      <c r="DSJ426" s="1348"/>
      <c r="DSK426" s="1348"/>
      <c r="DSL426" s="1348"/>
      <c r="DSM426" s="1348"/>
      <c r="DSN426" s="1348"/>
      <c r="DSO426" s="1348"/>
      <c r="DSP426" s="1348"/>
      <c r="DSQ426" s="1348"/>
      <c r="DSR426" s="1348"/>
      <c r="DSS426" s="1348"/>
      <c r="DST426" s="1348"/>
      <c r="DSU426" s="1348"/>
      <c r="DSV426" s="1348"/>
      <c r="DSW426" s="1348"/>
      <c r="DSX426" s="1348"/>
      <c r="DSY426" s="1348"/>
      <c r="DSZ426" s="1348"/>
      <c r="DTA426" s="1348"/>
      <c r="DTB426" s="1348"/>
      <c r="DTC426" s="1348"/>
      <c r="DTD426" s="1348"/>
      <c r="DTE426" s="1348"/>
      <c r="DTF426" s="1348"/>
      <c r="DTG426" s="1348"/>
      <c r="DTH426" s="1348"/>
      <c r="DTI426" s="1348"/>
      <c r="DTJ426" s="1348"/>
      <c r="DTK426" s="1348"/>
      <c r="DTL426" s="1348"/>
      <c r="DTM426" s="1348"/>
      <c r="DTN426" s="1348"/>
      <c r="DTO426" s="1348"/>
      <c r="DTP426" s="1348"/>
      <c r="DTQ426" s="1348"/>
      <c r="DTR426" s="1348"/>
      <c r="DTS426" s="1348"/>
      <c r="DTT426" s="1348"/>
      <c r="DTU426" s="1348"/>
      <c r="DTV426" s="1348"/>
      <c r="DTW426" s="1348"/>
      <c r="DTX426" s="1348"/>
      <c r="DTY426" s="1348"/>
      <c r="DTZ426" s="1348"/>
      <c r="DUA426" s="1348"/>
      <c r="DUB426" s="1348"/>
      <c r="DUC426" s="1348"/>
      <c r="DUD426" s="1348"/>
      <c r="DUE426" s="1348"/>
      <c r="DUF426" s="1348"/>
      <c r="DUG426" s="1348"/>
      <c r="DUH426" s="1348"/>
      <c r="DUI426" s="1348"/>
      <c r="DUJ426" s="1348"/>
      <c r="DUK426" s="1348"/>
      <c r="DUL426" s="1348"/>
      <c r="DUM426" s="1348"/>
      <c r="DUN426" s="1348"/>
      <c r="DUO426" s="1348"/>
      <c r="DUP426" s="1348"/>
      <c r="DUQ426" s="1348"/>
      <c r="DUR426" s="1348"/>
      <c r="DUS426" s="1348"/>
      <c r="DUT426" s="1348"/>
      <c r="DUU426" s="1348"/>
      <c r="DUV426" s="1348"/>
      <c r="DUW426" s="1348"/>
      <c r="DUX426" s="1348"/>
      <c r="DUY426" s="1348"/>
      <c r="DUZ426" s="1348"/>
      <c r="DVA426" s="1348"/>
      <c r="DVB426" s="1348"/>
      <c r="DVC426" s="1348"/>
      <c r="DVD426" s="1348"/>
      <c r="DVE426" s="1348"/>
      <c r="DVF426" s="1348"/>
      <c r="DVG426" s="1348"/>
      <c r="DVH426" s="1348"/>
      <c r="DVI426" s="1348"/>
      <c r="DVJ426" s="1348"/>
      <c r="DVK426" s="1348"/>
      <c r="DVL426" s="1348"/>
      <c r="DVM426" s="1348"/>
      <c r="DVN426" s="1348"/>
      <c r="DVO426" s="1348"/>
      <c r="DVP426" s="1348"/>
      <c r="DVQ426" s="1348"/>
      <c r="DVR426" s="1348"/>
      <c r="DVS426" s="1348"/>
      <c r="DVT426" s="1348"/>
      <c r="DVU426" s="1348"/>
      <c r="DVV426" s="1348"/>
      <c r="DVW426" s="1348"/>
      <c r="DVX426" s="1348"/>
      <c r="DVY426" s="1348"/>
      <c r="DVZ426" s="1348"/>
      <c r="DWA426" s="1348"/>
      <c r="DWB426" s="1348"/>
      <c r="DWC426" s="1348"/>
      <c r="DWD426" s="1348"/>
      <c r="DWE426" s="1348"/>
      <c r="DWF426" s="1348"/>
      <c r="DWG426" s="1348"/>
      <c r="DWH426" s="1348"/>
      <c r="DWI426" s="1348"/>
      <c r="DWJ426" s="1348"/>
      <c r="DWK426" s="1348"/>
      <c r="DWL426" s="1348"/>
      <c r="DWM426" s="1348"/>
      <c r="DWN426" s="1348"/>
      <c r="DWO426" s="1348"/>
      <c r="DWP426" s="1348"/>
      <c r="DWQ426" s="1348"/>
      <c r="DWR426" s="1348"/>
      <c r="DWS426" s="1348"/>
      <c r="DWT426" s="1348"/>
      <c r="DWU426" s="1348"/>
      <c r="DWV426" s="1348"/>
      <c r="DWW426" s="1348"/>
      <c r="DWX426" s="1348"/>
      <c r="DWY426" s="1348"/>
      <c r="DWZ426" s="1348"/>
      <c r="DXA426" s="1348"/>
      <c r="DXB426" s="1348"/>
      <c r="DXC426" s="1348"/>
      <c r="DXD426" s="1348"/>
      <c r="DXE426" s="1348"/>
      <c r="DXF426" s="1348"/>
      <c r="DXG426" s="1348"/>
      <c r="DXH426" s="1348"/>
      <c r="DXI426" s="1348"/>
      <c r="DXJ426" s="1348"/>
      <c r="DXK426" s="1348"/>
      <c r="DXL426" s="1348"/>
      <c r="DXM426" s="1348"/>
      <c r="DXN426" s="1348"/>
      <c r="DXO426" s="1348"/>
      <c r="DXP426" s="1348"/>
      <c r="DXQ426" s="1348"/>
      <c r="DXR426" s="1348"/>
      <c r="DXS426" s="1348"/>
      <c r="DXT426" s="1348"/>
      <c r="DXU426" s="1348"/>
      <c r="DXV426" s="1348"/>
      <c r="DXW426" s="1348"/>
      <c r="DXX426" s="1348"/>
      <c r="DXY426" s="1348"/>
      <c r="DXZ426" s="1348"/>
      <c r="DYA426" s="1348"/>
      <c r="DYB426" s="1348"/>
      <c r="DYC426" s="1348"/>
      <c r="DYD426" s="1348"/>
      <c r="DYE426" s="1348"/>
      <c r="DYF426" s="1348"/>
      <c r="DYG426" s="1348"/>
      <c r="DYH426" s="1348"/>
      <c r="DYI426" s="1348"/>
      <c r="DYJ426" s="1348"/>
      <c r="DYK426" s="1348"/>
      <c r="DYL426" s="1348"/>
      <c r="DYM426" s="1348"/>
      <c r="DYN426" s="1348"/>
      <c r="DYO426" s="1348"/>
      <c r="DYP426" s="1348"/>
      <c r="DYQ426" s="1348"/>
      <c r="DYR426" s="1348"/>
      <c r="DYS426" s="1348"/>
      <c r="DYT426" s="1348"/>
      <c r="DYU426" s="1348"/>
      <c r="DYV426" s="1348"/>
      <c r="DYW426" s="1348"/>
      <c r="DYX426" s="1348"/>
      <c r="DYY426" s="1348"/>
      <c r="DYZ426" s="1348"/>
      <c r="DZA426" s="1348"/>
      <c r="DZB426" s="1348"/>
      <c r="DZC426" s="1348"/>
      <c r="DZD426" s="1348"/>
      <c r="DZE426" s="1348"/>
      <c r="DZF426" s="1348"/>
      <c r="DZG426" s="1348"/>
      <c r="DZH426" s="1348"/>
      <c r="DZI426" s="1348"/>
      <c r="DZJ426" s="1348"/>
      <c r="DZK426" s="1348"/>
      <c r="DZL426" s="1348"/>
      <c r="DZM426" s="1348"/>
      <c r="DZN426" s="1348"/>
      <c r="DZO426" s="1348"/>
      <c r="DZP426" s="1348"/>
      <c r="DZQ426" s="1348"/>
      <c r="DZR426" s="1348"/>
      <c r="DZS426" s="1348"/>
      <c r="DZT426" s="1348"/>
      <c r="DZU426" s="1348"/>
      <c r="DZV426" s="1348"/>
      <c r="DZW426" s="1348"/>
      <c r="DZX426" s="1348"/>
      <c r="DZY426" s="1348"/>
      <c r="DZZ426" s="1348"/>
      <c r="EAA426" s="1348"/>
      <c r="EAB426" s="1348"/>
      <c r="EAC426" s="1348"/>
      <c r="EAD426" s="1348"/>
      <c r="EAE426" s="1348"/>
      <c r="EAF426" s="1348"/>
      <c r="EAG426" s="1348"/>
      <c r="EAH426" s="1348"/>
      <c r="EAI426" s="1348"/>
      <c r="EAJ426" s="1348"/>
      <c r="EAK426" s="1348"/>
      <c r="EAL426" s="1348"/>
      <c r="EAM426" s="1348"/>
      <c r="EAN426" s="1348"/>
      <c r="EAO426" s="1348"/>
      <c r="EAP426" s="1348"/>
      <c r="EAQ426" s="1348"/>
      <c r="EAR426" s="1348"/>
      <c r="EAS426" s="1348"/>
      <c r="EAT426" s="1348"/>
      <c r="EAU426" s="1348"/>
      <c r="EAV426" s="1348"/>
      <c r="EAW426" s="1348"/>
      <c r="EAX426" s="1348"/>
      <c r="EAY426" s="1348"/>
      <c r="EAZ426" s="1348"/>
      <c r="EBA426" s="1348"/>
      <c r="EBB426" s="1348"/>
      <c r="EBC426" s="1348"/>
      <c r="EBD426" s="1348"/>
      <c r="EBE426" s="1348"/>
      <c r="EBF426" s="1348"/>
      <c r="EBG426" s="1348"/>
      <c r="EBH426" s="1348"/>
      <c r="EBI426" s="1348"/>
      <c r="EBJ426" s="1348"/>
      <c r="EBK426" s="1348"/>
      <c r="EBL426" s="1348"/>
      <c r="EBM426" s="1348"/>
      <c r="EBN426" s="1348"/>
      <c r="EBO426" s="1348"/>
      <c r="EBP426" s="1348"/>
      <c r="EBQ426" s="1348"/>
      <c r="EBR426" s="1348"/>
      <c r="EBS426" s="1348"/>
      <c r="EBT426" s="1348"/>
      <c r="EBU426" s="1348"/>
      <c r="EBV426" s="1348"/>
      <c r="EBW426" s="1348"/>
      <c r="EBX426" s="1348"/>
      <c r="EBY426" s="1348"/>
      <c r="EBZ426" s="1348"/>
      <c r="ECA426" s="1348"/>
      <c r="ECB426" s="1348"/>
      <c r="ECC426" s="1348"/>
      <c r="ECD426" s="1348"/>
      <c r="ECE426" s="1348"/>
      <c r="ECF426" s="1348"/>
      <c r="ECG426" s="1348"/>
      <c r="ECH426" s="1348"/>
      <c r="ECI426" s="1348"/>
      <c r="ECJ426" s="1348"/>
      <c r="ECK426" s="1348"/>
      <c r="ECL426" s="1348"/>
      <c r="ECM426" s="1348"/>
      <c r="ECN426" s="1348"/>
      <c r="ECO426" s="1348"/>
      <c r="ECP426" s="1348"/>
      <c r="ECQ426" s="1348"/>
      <c r="ECR426" s="1348"/>
      <c r="ECS426" s="1348"/>
      <c r="ECT426" s="1348"/>
      <c r="ECU426" s="1348"/>
      <c r="ECV426" s="1348"/>
      <c r="ECW426" s="1348"/>
      <c r="ECX426" s="1348"/>
      <c r="ECY426" s="1348"/>
      <c r="ECZ426" s="1348"/>
      <c r="EDA426" s="1348"/>
      <c r="EDB426" s="1348"/>
      <c r="EDC426" s="1348"/>
      <c r="EDD426" s="1348"/>
      <c r="EDE426" s="1348"/>
      <c r="EDF426" s="1348"/>
      <c r="EDG426" s="1348"/>
      <c r="EDH426" s="1348"/>
      <c r="EDI426" s="1348"/>
      <c r="EDJ426" s="1348"/>
      <c r="EDK426" s="1348"/>
      <c r="EDL426" s="1348"/>
      <c r="EDM426" s="1348"/>
      <c r="EDN426" s="1348"/>
      <c r="EDO426" s="1348"/>
      <c r="EDP426" s="1348"/>
      <c r="EDQ426" s="1348"/>
      <c r="EDR426" s="1348"/>
      <c r="EDS426" s="1348"/>
      <c r="EDT426" s="1348"/>
      <c r="EDU426" s="1348"/>
      <c r="EDV426" s="1348"/>
      <c r="EDW426" s="1348"/>
      <c r="EDX426" s="1348"/>
      <c r="EDY426" s="1348"/>
      <c r="EDZ426" s="1348"/>
      <c r="EEA426" s="1348"/>
      <c r="EEB426" s="1348"/>
      <c r="EEC426" s="1348"/>
      <c r="EED426" s="1348"/>
      <c r="EEE426" s="1348"/>
      <c r="EEF426" s="1348"/>
      <c r="EEG426" s="1348"/>
      <c r="EEH426" s="1348"/>
      <c r="EEI426" s="1348"/>
      <c r="EEJ426" s="1348"/>
      <c r="EEK426" s="1348"/>
      <c r="EEL426" s="1348"/>
      <c r="EEM426" s="1348"/>
      <c r="EEN426" s="1348"/>
      <c r="EEO426" s="1348"/>
      <c r="EEP426" s="1348"/>
      <c r="EEQ426" s="1348"/>
      <c r="EER426" s="1348"/>
      <c r="EES426" s="1348"/>
      <c r="EET426" s="1348"/>
      <c r="EEU426" s="1348"/>
      <c r="EEV426" s="1348"/>
      <c r="EEW426" s="1348"/>
      <c r="EEX426" s="1348"/>
      <c r="EEY426" s="1348"/>
      <c r="EEZ426" s="1348"/>
      <c r="EFA426" s="1348"/>
      <c r="EFB426" s="1348"/>
      <c r="EFC426" s="1348"/>
      <c r="EFD426" s="1348"/>
      <c r="EFE426" s="1348"/>
      <c r="EFF426" s="1348"/>
      <c r="EFG426" s="1348"/>
      <c r="EFH426" s="1348"/>
      <c r="EFI426" s="1348"/>
      <c r="EFJ426" s="1348"/>
      <c r="EFK426" s="1348"/>
      <c r="EFL426" s="1348"/>
      <c r="EFM426" s="1348"/>
      <c r="EFN426" s="1348"/>
      <c r="EFO426" s="1348"/>
      <c r="EFP426" s="1348"/>
      <c r="EFQ426" s="1348"/>
      <c r="EFR426" s="1348"/>
      <c r="EFS426" s="1348"/>
      <c r="EFT426" s="1348"/>
      <c r="EFU426" s="1348"/>
      <c r="EFV426" s="1348"/>
      <c r="EFW426" s="1348"/>
      <c r="EFX426" s="1348"/>
      <c r="EFY426" s="1348"/>
      <c r="EFZ426" s="1348"/>
      <c r="EGA426" s="1348"/>
      <c r="EGB426" s="1348"/>
      <c r="EGC426" s="1348"/>
      <c r="EGD426" s="1348"/>
      <c r="EGE426" s="1348"/>
      <c r="EGF426" s="1348"/>
      <c r="EGG426" s="1348"/>
      <c r="EGH426" s="1348"/>
      <c r="EGI426" s="1348"/>
      <c r="EGJ426" s="1348"/>
      <c r="EGK426" s="1348"/>
      <c r="EGL426" s="1348"/>
      <c r="EGM426" s="1348"/>
      <c r="EGN426" s="1348"/>
      <c r="EGO426" s="1348"/>
      <c r="EGP426" s="1348"/>
      <c r="EGQ426" s="1348"/>
      <c r="EGR426" s="1348"/>
      <c r="EGS426" s="1348"/>
      <c r="EGT426" s="1348"/>
      <c r="EGU426" s="1348"/>
      <c r="EGV426" s="1348"/>
      <c r="EGW426" s="1348"/>
      <c r="EGX426" s="1348"/>
      <c r="EGY426" s="1348"/>
      <c r="EGZ426" s="1348"/>
      <c r="EHA426" s="1348"/>
      <c r="EHB426" s="1348"/>
      <c r="EHC426" s="1348"/>
      <c r="EHD426" s="1348"/>
      <c r="EHE426" s="1348"/>
      <c r="EHF426" s="1348"/>
      <c r="EHG426" s="1348"/>
      <c r="EHH426" s="1348"/>
      <c r="EHI426" s="1348"/>
      <c r="EHJ426" s="1348"/>
      <c r="EHK426" s="1348"/>
      <c r="EHL426" s="1348"/>
      <c r="EHM426" s="1348"/>
      <c r="EHN426" s="1348"/>
      <c r="EHO426" s="1348"/>
      <c r="EHP426" s="1348"/>
      <c r="EHQ426" s="1348"/>
      <c r="EHR426" s="1348"/>
      <c r="EHS426" s="1348"/>
      <c r="EHT426" s="1348"/>
      <c r="EHU426" s="1348"/>
      <c r="EHV426" s="1348"/>
      <c r="EHW426" s="1348"/>
      <c r="EHX426" s="1348"/>
      <c r="EHY426" s="1348"/>
      <c r="EHZ426" s="1348"/>
      <c r="EIA426" s="1348"/>
      <c r="EIB426" s="1348"/>
      <c r="EIC426" s="1348"/>
      <c r="EID426" s="1348"/>
      <c r="EIE426" s="1348"/>
      <c r="EIF426" s="1348"/>
      <c r="EIG426" s="1348"/>
      <c r="EIH426" s="1348"/>
      <c r="EII426" s="1348"/>
      <c r="EIJ426" s="1348"/>
      <c r="EIK426" s="1348"/>
      <c r="EIL426" s="1348"/>
      <c r="EIM426" s="1348"/>
      <c r="EIN426" s="1348"/>
      <c r="EIO426" s="1348"/>
      <c r="EIP426" s="1348"/>
      <c r="EIQ426" s="1348"/>
      <c r="EIR426" s="1348"/>
      <c r="EIS426" s="1348"/>
      <c r="EIT426" s="1348"/>
      <c r="EIU426" s="1348"/>
      <c r="EIV426" s="1348"/>
      <c r="EIW426" s="1348"/>
      <c r="EIX426" s="1348"/>
      <c r="EIY426" s="1348"/>
      <c r="EIZ426" s="1348"/>
      <c r="EJA426" s="1348"/>
      <c r="EJB426" s="1348"/>
      <c r="EJC426" s="1348"/>
      <c r="EJD426" s="1348"/>
      <c r="EJE426" s="1348"/>
      <c r="EJF426" s="1348"/>
      <c r="EJG426" s="1348"/>
      <c r="EJH426" s="1348"/>
      <c r="EJI426" s="1348"/>
      <c r="EJJ426" s="1348"/>
      <c r="EJK426" s="1348"/>
      <c r="EJL426" s="1348"/>
      <c r="EJM426" s="1348"/>
      <c r="EJN426" s="1348"/>
      <c r="EJO426" s="1348"/>
      <c r="EJP426" s="1348"/>
      <c r="EJQ426" s="1348"/>
      <c r="EJR426" s="1348"/>
      <c r="EJS426" s="1348"/>
      <c r="EJT426" s="1348"/>
      <c r="EJU426" s="1348"/>
      <c r="EJV426" s="1348"/>
      <c r="EJW426" s="1348"/>
      <c r="EJX426" s="1348"/>
      <c r="EJY426" s="1348"/>
      <c r="EJZ426" s="1348"/>
      <c r="EKA426" s="1348"/>
      <c r="EKB426" s="1348"/>
      <c r="EKC426" s="1348"/>
      <c r="EKD426" s="1348"/>
      <c r="EKE426" s="1348"/>
      <c r="EKF426" s="1348"/>
      <c r="EKG426" s="1348"/>
      <c r="EKH426" s="1348"/>
      <c r="EKI426" s="1348"/>
      <c r="EKJ426" s="1348"/>
      <c r="EKK426" s="1348"/>
      <c r="EKL426" s="1348"/>
      <c r="EKM426" s="1348"/>
      <c r="EKN426" s="1348"/>
      <c r="EKO426" s="1348"/>
      <c r="EKP426" s="1348"/>
      <c r="EKQ426" s="1348"/>
      <c r="EKR426" s="1348"/>
      <c r="EKS426" s="1348"/>
      <c r="EKT426" s="1348"/>
      <c r="EKU426" s="1348"/>
      <c r="EKV426" s="1348"/>
      <c r="EKW426" s="1348"/>
      <c r="EKX426" s="1348"/>
      <c r="EKY426" s="1348"/>
      <c r="EKZ426" s="1348"/>
      <c r="ELA426" s="1348"/>
      <c r="ELB426" s="1348"/>
      <c r="ELC426" s="1348"/>
      <c r="ELD426" s="1348"/>
      <c r="ELE426" s="1348"/>
      <c r="ELF426" s="1348"/>
      <c r="ELG426" s="1348"/>
      <c r="ELH426" s="1348"/>
      <c r="ELI426" s="1348"/>
      <c r="ELJ426" s="1348"/>
      <c r="ELK426" s="1348"/>
      <c r="ELL426" s="1348"/>
      <c r="ELM426" s="1348"/>
      <c r="ELN426" s="1348"/>
      <c r="ELO426" s="1348"/>
      <c r="ELP426" s="1348"/>
      <c r="ELQ426" s="1348"/>
      <c r="ELR426" s="1348"/>
      <c r="ELS426" s="1348"/>
      <c r="ELT426" s="1348"/>
      <c r="ELU426" s="1348"/>
      <c r="ELV426" s="1348"/>
      <c r="ELW426" s="1348"/>
      <c r="ELX426" s="1348"/>
      <c r="ELY426" s="1348"/>
      <c r="ELZ426" s="1348"/>
      <c r="EMA426" s="1348"/>
      <c r="EMB426" s="1348"/>
      <c r="EMC426" s="1348"/>
      <c r="EMD426" s="1348"/>
      <c r="EME426" s="1348"/>
      <c r="EMF426" s="1348"/>
      <c r="EMG426" s="1348"/>
      <c r="EMH426" s="1348"/>
      <c r="EMI426" s="1348"/>
      <c r="EMJ426" s="1348"/>
      <c r="EMK426" s="1348"/>
      <c r="EML426" s="1348"/>
      <c r="EMM426" s="1348"/>
      <c r="EMN426" s="1348"/>
      <c r="EMO426" s="1348"/>
      <c r="EMP426" s="1348"/>
      <c r="EMQ426" s="1348"/>
      <c r="EMR426" s="1348"/>
      <c r="EMS426" s="1348"/>
      <c r="EMT426" s="1348"/>
      <c r="EMU426" s="1348"/>
      <c r="EMV426" s="1348"/>
      <c r="EMW426" s="1348"/>
      <c r="EMX426" s="1348"/>
      <c r="EMY426" s="1348"/>
      <c r="EMZ426" s="1348"/>
      <c r="ENA426" s="1348"/>
      <c r="ENB426" s="1348"/>
      <c r="ENC426" s="1348"/>
      <c r="END426" s="1348"/>
      <c r="ENE426" s="1348"/>
      <c r="ENF426" s="1348"/>
      <c r="ENG426" s="1348"/>
      <c r="ENH426" s="1348"/>
      <c r="ENI426" s="1348"/>
      <c r="ENJ426" s="1348"/>
      <c r="ENK426" s="1348"/>
      <c r="ENL426" s="1348"/>
      <c r="ENM426" s="1348"/>
      <c r="ENN426" s="1348"/>
      <c r="ENO426" s="1348"/>
      <c r="ENP426" s="1348"/>
      <c r="ENQ426" s="1348"/>
      <c r="ENR426" s="1348"/>
      <c r="ENS426" s="1348"/>
      <c r="ENT426" s="1348"/>
      <c r="ENU426" s="1348"/>
      <c r="ENV426" s="1348"/>
      <c r="ENW426" s="1348"/>
      <c r="ENX426" s="1348"/>
      <c r="ENY426" s="1348"/>
      <c r="ENZ426" s="1348"/>
      <c r="EOA426" s="1348"/>
      <c r="EOB426" s="1348"/>
      <c r="EOC426" s="1348"/>
      <c r="EOD426" s="1348"/>
      <c r="EOE426" s="1348"/>
      <c r="EOF426" s="1348"/>
      <c r="EOG426" s="1348"/>
      <c r="EOH426" s="1348"/>
      <c r="EOI426" s="1348"/>
      <c r="EOJ426" s="1348"/>
      <c r="EOK426" s="1348"/>
      <c r="EOL426" s="1348"/>
      <c r="EOM426" s="1348"/>
      <c r="EON426" s="1348"/>
      <c r="EOO426" s="1348"/>
      <c r="EOP426" s="1348"/>
      <c r="EOQ426" s="1348"/>
      <c r="EOR426" s="1348"/>
      <c r="EOS426" s="1348"/>
      <c r="EOT426" s="1348"/>
      <c r="EOU426" s="1348"/>
      <c r="EOV426" s="1348"/>
      <c r="EOW426" s="1348"/>
      <c r="EOX426" s="1348"/>
      <c r="EOY426" s="1348"/>
      <c r="EOZ426" s="1348"/>
      <c r="EPA426" s="1348"/>
      <c r="EPB426" s="1348"/>
      <c r="EPC426" s="1348"/>
      <c r="EPD426" s="1348"/>
      <c r="EPE426" s="1348"/>
      <c r="EPF426" s="1348"/>
      <c r="EPG426" s="1348"/>
      <c r="EPH426" s="1348"/>
      <c r="EPI426" s="1348"/>
      <c r="EPJ426" s="1348"/>
      <c r="EPK426" s="1348"/>
      <c r="EPL426" s="1348"/>
      <c r="EPM426" s="1348"/>
      <c r="EPN426" s="1348"/>
      <c r="EPO426" s="1348"/>
      <c r="EPP426" s="1348"/>
      <c r="EPQ426" s="1348"/>
      <c r="EPR426" s="1348"/>
      <c r="EPS426" s="1348"/>
      <c r="EPT426" s="1348"/>
      <c r="EPU426" s="1348"/>
      <c r="EPV426" s="1348"/>
      <c r="EPW426" s="1348"/>
      <c r="EPX426" s="1348"/>
      <c r="EPY426" s="1348"/>
      <c r="EPZ426" s="1348"/>
      <c r="EQA426" s="1348"/>
      <c r="EQB426" s="1348"/>
      <c r="EQC426" s="1348"/>
      <c r="EQD426" s="1348"/>
      <c r="EQE426" s="1348"/>
      <c r="EQF426" s="1348"/>
      <c r="EQG426" s="1348"/>
      <c r="EQH426" s="1348"/>
      <c r="EQI426" s="1348"/>
      <c r="EQJ426" s="1348"/>
      <c r="EQK426" s="1348"/>
      <c r="EQL426" s="1348"/>
      <c r="EQM426" s="1348"/>
      <c r="EQN426" s="1348"/>
      <c r="EQO426" s="1348"/>
      <c r="EQP426" s="1348"/>
      <c r="EQQ426" s="1348"/>
      <c r="EQR426" s="1348"/>
      <c r="EQS426" s="1348"/>
      <c r="EQT426" s="1348"/>
      <c r="EQU426" s="1348"/>
      <c r="EQV426" s="1348"/>
      <c r="EQW426" s="1348"/>
      <c r="EQX426" s="1348"/>
      <c r="EQY426" s="1348"/>
      <c r="EQZ426" s="1348"/>
      <c r="ERA426" s="1348"/>
      <c r="ERB426" s="1348"/>
      <c r="ERC426" s="1348"/>
      <c r="ERD426" s="1348"/>
      <c r="ERE426" s="1348"/>
      <c r="ERF426" s="1348"/>
      <c r="ERG426" s="1348"/>
      <c r="ERH426" s="1348"/>
      <c r="ERI426" s="1348"/>
      <c r="ERJ426" s="1348"/>
      <c r="ERK426" s="1348"/>
      <c r="ERL426" s="1348"/>
      <c r="ERM426" s="1348"/>
      <c r="ERN426" s="1348"/>
      <c r="ERO426" s="1348"/>
      <c r="ERP426" s="1348"/>
      <c r="ERQ426" s="1348"/>
      <c r="ERR426" s="1348"/>
      <c r="ERS426" s="1348"/>
      <c r="ERT426" s="1348"/>
      <c r="ERU426" s="1348"/>
      <c r="ERV426" s="1348"/>
      <c r="ERW426" s="1348"/>
      <c r="ERX426" s="1348"/>
      <c r="ERY426" s="1348"/>
      <c r="ERZ426" s="1348"/>
      <c r="ESA426" s="1348"/>
      <c r="ESB426" s="1348"/>
      <c r="ESC426" s="1348"/>
      <c r="ESD426" s="1348"/>
      <c r="ESE426" s="1348"/>
      <c r="ESF426" s="1348"/>
      <c r="ESG426" s="1348"/>
      <c r="ESH426" s="1348"/>
      <c r="ESI426" s="1348"/>
      <c r="ESJ426" s="1348"/>
      <c r="ESK426" s="1348"/>
      <c r="ESL426" s="1348"/>
      <c r="ESM426" s="1348"/>
      <c r="ESN426" s="1348"/>
      <c r="ESO426" s="1348"/>
      <c r="ESP426" s="1348"/>
      <c r="ESQ426" s="1348"/>
      <c r="ESR426" s="1348"/>
      <c r="ESS426" s="1348"/>
      <c r="EST426" s="1348"/>
      <c r="ESU426" s="1348"/>
      <c r="ESV426" s="1348"/>
      <c r="ESW426" s="1348"/>
      <c r="ESX426" s="1348"/>
      <c r="ESY426" s="1348"/>
      <c r="ESZ426" s="1348"/>
      <c r="ETA426" s="1348"/>
      <c r="ETB426" s="1348"/>
      <c r="ETC426" s="1348"/>
      <c r="ETD426" s="1348"/>
      <c r="ETE426" s="1348"/>
      <c r="ETF426" s="1348"/>
      <c r="ETG426" s="1348"/>
      <c r="ETH426" s="1348"/>
      <c r="ETI426" s="1348"/>
      <c r="ETJ426" s="1348"/>
      <c r="ETK426" s="1348"/>
      <c r="ETL426" s="1348"/>
      <c r="ETM426" s="1348"/>
      <c r="ETN426" s="1348"/>
      <c r="ETO426" s="1348"/>
      <c r="ETP426" s="1348"/>
      <c r="ETQ426" s="1348"/>
      <c r="ETR426" s="1348"/>
      <c r="ETS426" s="1348"/>
      <c r="ETT426" s="1348"/>
      <c r="ETU426" s="1348"/>
      <c r="ETV426" s="1348"/>
      <c r="ETW426" s="1348"/>
      <c r="ETX426" s="1348"/>
      <c r="ETY426" s="1348"/>
      <c r="ETZ426" s="1348"/>
      <c r="EUA426" s="1348"/>
      <c r="EUB426" s="1348"/>
      <c r="EUC426" s="1348"/>
      <c r="EUD426" s="1348"/>
      <c r="EUE426" s="1348"/>
      <c r="EUF426" s="1348"/>
      <c r="EUG426" s="1348"/>
      <c r="EUH426" s="1348"/>
      <c r="EUI426" s="1348"/>
      <c r="EUJ426" s="1348"/>
      <c r="EUK426" s="1348"/>
      <c r="EUL426" s="1348"/>
      <c r="EUM426" s="1348"/>
      <c r="EUN426" s="1348"/>
      <c r="EUO426" s="1348"/>
      <c r="EUP426" s="1348"/>
      <c r="EUQ426" s="1348"/>
      <c r="EUR426" s="1348"/>
      <c r="EUS426" s="1348"/>
      <c r="EUT426" s="1348"/>
      <c r="EUU426" s="1348"/>
      <c r="EUV426" s="1348"/>
      <c r="EUW426" s="1348"/>
      <c r="EUX426" s="1348"/>
      <c r="EUY426" s="1348"/>
      <c r="EUZ426" s="1348"/>
      <c r="EVA426" s="1348"/>
      <c r="EVB426" s="1348"/>
      <c r="EVC426" s="1348"/>
      <c r="EVD426" s="1348"/>
      <c r="EVE426" s="1348"/>
      <c r="EVF426" s="1348"/>
      <c r="EVG426" s="1348"/>
      <c r="EVH426" s="1348"/>
      <c r="EVI426" s="1348"/>
      <c r="EVJ426" s="1348"/>
      <c r="EVK426" s="1348"/>
      <c r="EVL426" s="1348"/>
      <c r="EVM426" s="1348"/>
      <c r="EVN426" s="1348"/>
      <c r="EVO426" s="1348"/>
      <c r="EVP426" s="1348"/>
      <c r="EVQ426" s="1348"/>
      <c r="EVR426" s="1348"/>
      <c r="EVS426" s="1348"/>
      <c r="EVT426" s="1348"/>
      <c r="EVU426" s="1348"/>
      <c r="EVV426" s="1348"/>
      <c r="EVW426" s="1348"/>
      <c r="EVX426" s="1348"/>
      <c r="EVY426" s="1348"/>
      <c r="EVZ426" s="1348"/>
      <c r="EWA426" s="1348"/>
      <c r="EWB426" s="1348"/>
      <c r="EWC426" s="1348"/>
      <c r="EWD426" s="1348"/>
      <c r="EWE426" s="1348"/>
      <c r="EWF426" s="1348"/>
      <c r="EWG426" s="1348"/>
      <c r="EWH426" s="1348"/>
      <c r="EWI426" s="1348"/>
      <c r="EWJ426" s="1348"/>
      <c r="EWK426" s="1348"/>
      <c r="EWL426" s="1348"/>
      <c r="EWM426" s="1348"/>
      <c r="EWN426" s="1348"/>
      <c r="EWO426" s="1348"/>
      <c r="EWP426" s="1348"/>
      <c r="EWQ426" s="1348"/>
      <c r="EWR426" s="1348"/>
      <c r="EWS426" s="1348"/>
      <c r="EWT426" s="1348"/>
      <c r="EWU426" s="1348"/>
      <c r="EWV426" s="1348"/>
      <c r="EWW426" s="1348"/>
      <c r="EWX426" s="1348"/>
      <c r="EWY426" s="1348"/>
      <c r="EWZ426" s="1348"/>
      <c r="EXA426" s="1348"/>
      <c r="EXB426" s="1348"/>
      <c r="EXC426" s="1348"/>
      <c r="EXD426" s="1348"/>
      <c r="EXE426" s="1348"/>
      <c r="EXF426" s="1348"/>
      <c r="EXG426" s="1348"/>
      <c r="EXH426" s="1348"/>
      <c r="EXI426" s="1348"/>
      <c r="EXJ426" s="1348"/>
      <c r="EXK426" s="1348"/>
      <c r="EXL426" s="1348"/>
      <c r="EXM426" s="1348"/>
      <c r="EXN426" s="1348"/>
      <c r="EXO426" s="1348"/>
      <c r="EXP426" s="1348"/>
      <c r="EXQ426" s="1348"/>
      <c r="EXR426" s="1348"/>
      <c r="EXS426" s="1348"/>
      <c r="EXT426" s="1348"/>
      <c r="EXU426" s="1348"/>
      <c r="EXV426" s="1348"/>
      <c r="EXW426" s="1348"/>
      <c r="EXX426" s="1348"/>
      <c r="EXY426" s="1348"/>
      <c r="EXZ426" s="1348"/>
      <c r="EYA426" s="1348"/>
      <c r="EYB426" s="1348"/>
      <c r="EYC426" s="1348"/>
      <c r="EYD426" s="1348"/>
      <c r="EYE426" s="1348"/>
      <c r="EYF426" s="1348"/>
      <c r="EYG426" s="1348"/>
      <c r="EYH426" s="1348"/>
      <c r="EYI426" s="1348"/>
      <c r="EYJ426" s="1348"/>
      <c r="EYK426" s="1348"/>
      <c r="EYL426" s="1348"/>
      <c r="EYM426" s="1348"/>
      <c r="EYN426" s="1348"/>
      <c r="EYO426" s="1348"/>
      <c r="EYP426" s="1348"/>
      <c r="EYQ426" s="1348"/>
      <c r="EYR426" s="1348"/>
      <c r="EYS426" s="1348"/>
      <c r="EYT426" s="1348"/>
      <c r="EYU426" s="1348"/>
      <c r="EYV426" s="1348"/>
      <c r="EYW426" s="1348"/>
      <c r="EYX426" s="1348"/>
      <c r="EYY426" s="1348"/>
      <c r="EYZ426" s="1348"/>
      <c r="EZA426" s="1348"/>
      <c r="EZB426" s="1348"/>
      <c r="EZC426" s="1348"/>
      <c r="EZD426" s="1348"/>
      <c r="EZE426" s="1348"/>
      <c r="EZF426" s="1348"/>
      <c r="EZG426" s="1348"/>
      <c r="EZH426" s="1348"/>
      <c r="EZI426" s="1348"/>
      <c r="EZJ426" s="1348"/>
      <c r="EZK426" s="1348"/>
      <c r="EZL426" s="1348"/>
      <c r="EZM426" s="1348"/>
      <c r="EZN426" s="1348"/>
      <c r="EZO426" s="1348"/>
      <c r="EZP426" s="1348"/>
      <c r="EZQ426" s="1348"/>
      <c r="EZR426" s="1348"/>
      <c r="EZS426" s="1348"/>
      <c r="EZT426" s="1348"/>
      <c r="EZU426" s="1348"/>
      <c r="EZV426" s="1348"/>
      <c r="EZW426" s="1348"/>
      <c r="EZX426" s="1348"/>
      <c r="EZY426" s="1348"/>
      <c r="EZZ426" s="1348"/>
      <c r="FAA426" s="1348"/>
      <c r="FAB426" s="1348"/>
      <c r="FAC426" s="1348"/>
      <c r="FAD426" s="1348"/>
      <c r="FAE426" s="1348"/>
      <c r="FAF426" s="1348"/>
      <c r="FAG426" s="1348"/>
      <c r="FAH426" s="1348"/>
      <c r="FAI426" s="1348"/>
      <c r="FAJ426" s="1348"/>
      <c r="FAK426" s="1348"/>
      <c r="FAL426" s="1348"/>
      <c r="FAM426" s="1348"/>
      <c r="FAN426" s="1348"/>
      <c r="FAO426" s="1348"/>
      <c r="FAP426" s="1348"/>
      <c r="FAQ426" s="1348"/>
      <c r="FAR426" s="1348"/>
      <c r="FAS426" s="1348"/>
      <c r="FAT426" s="1348"/>
      <c r="FAU426" s="1348"/>
      <c r="FAV426" s="1348"/>
      <c r="FAW426" s="1348"/>
      <c r="FAX426" s="1348"/>
      <c r="FAY426" s="1348"/>
      <c r="FAZ426" s="1348"/>
      <c r="FBA426" s="1348"/>
      <c r="FBB426" s="1348"/>
      <c r="FBC426" s="1348"/>
      <c r="FBD426" s="1348"/>
      <c r="FBE426" s="1348"/>
      <c r="FBF426" s="1348"/>
      <c r="FBG426" s="1348"/>
      <c r="FBH426" s="1348"/>
      <c r="FBI426" s="1348"/>
      <c r="FBJ426" s="1348"/>
      <c r="FBK426" s="1348"/>
      <c r="FBL426" s="1348"/>
      <c r="FBM426" s="1348"/>
      <c r="FBN426" s="1348"/>
      <c r="FBO426" s="1348"/>
      <c r="FBP426" s="1348"/>
      <c r="FBQ426" s="1348"/>
      <c r="FBR426" s="1348"/>
      <c r="FBS426" s="1348"/>
      <c r="FBT426" s="1348"/>
      <c r="FBU426" s="1348"/>
      <c r="FBV426" s="1348"/>
      <c r="FBW426" s="1348"/>
      <c r="FBX426" s="1348"/>
      <c r="FBY426" s="1348"/>
      <c r="FBZ426" s="1348"/>
      <c r="FCA426" s="1348"/>
      <c r="FCB426" s="1348"/>
      <c r="FCC426" s="1348"/>
      <c r="FCD426" s="1348"/>
      <c r="FCE426" s="1348"/>
      <c r="FCF426" s="1348"/>
      <c r="FCG426" s="1348"/>
      <c r="FCH426" s="1348"/>
      <c r="FCI426" s="1348"/>
      <c r="FCJ426" s="1348"/>
      <c r="FCK426" s="1348"/>
      <c r="FCL426" s="1348"/>
      <c r="FCM426" s="1348"/>
      <c r="FCN426" s="1348"/>
      <c r="FCO426" s="1348"/>
      <c r="FCP426" s="1348"/>
      <c r="FCQ426" s="1348"/>
      <c r="FCR426" s="1348"/>
      <c r="FCS426" s="1348"/>
      <c r="FCT426" s="1348"/>
      <c r="FCU426" s="1348"/>
      <c r="FCV426" s="1348"/>
      <c r="FCW426" s="1348"/>
      <c r="FCX426" s="1348"/>
      <c r="FCY426" s="1348"/>
      <c r="FCZ426" s="1348"/>
      <c r="FDA426" s="1348"/>
      <c r="FDB426" s="1348"/>
      <c r="FDC426" s="1348"/>
      <c r="FDD426" s="1348"/>
      <c r="FDE426" s="1348"/>
      <c r="FDF426" s="1348"/>
      <c r="FDG426" s="1348"/>
      <c r="FDH426" s="1348"/>
      <c r="FDI426" s="1348"/>
      <c r="FDJ426" s="1348"/>
      <c r="FDK426" s="1348"/>
      <c r="FDL426" s="1348"/>
      <c r="FDM426" s="1348"/>
      <c r="FDN426" s="1348"/>
      <c r="FDO426" s="1348"/>
      <c r="FDP426" s="1348"/>
      <c r="FDQ426" s="1348"/>
      <c r="FDR426" s="1348"/>
      <c r="FDS426" s="1348"/>
      <c r="FDT426" s="1348"/>
      <c r="FDU426" s="1348"/>
      <c r="FDV426" s="1348"/>
      <c r="FDW426" s="1348"/>
      <c r="FDX426" s="1348"/>
      <c r="FDY426" s="1348"/>
      <c r="FDZ426" s="1348"/>
      <c r="FEA426" s="1348"/>
      <c r="FEB426" s="1348"/>
      <c r="FEC426" s="1348"/>
      <c r="FED426" s="1348"/>
      <c r="FEE426" s="1348"/>
      <c r="FEF426" s="1348"/>
      <c r="FEG426" s="1348"/>
      <c r="FEH426" s="1348"/>
      <c r="FEI426" s="1348"/>
      <c r="FEJ426" s="1348"/>
      <c r="FEK426" s="1348"/>
      <c r="FEL426" s="1348"/>
      <c r="FEM426" s="1348"/>
      <c r="FEN426" s="1348"/>
      <c r="FEO426" s="1348"/>
      <c r="FEP426" s="1348"/>
      <c r="FEQ426" s="1348"/>
      <c r="FER426" s="1348"/>
      <c r="FES426" s="1348"/>
      <c r="FET426" s="1348"/>
      <c r="FEU426" s="1348"/>
      <c r="FEV426" s="1348"/>
      <c r="FEW426" s="1348"/>
      <c r="FEX426" s="1348"/>
      <c r="FEY426" s="1348"/>
      <c r="FEZ426" s="1348"/>
      <c r="FFA426" s="1348"/>
      <c r="FFB426" s="1348"/>
      <c r="FFC426" s="1348"/>
      <c r="FFD426" s="1348"/>
      <c r="FFE426" s="1348"/>
      <c r="FFF426" s="1348"/>
      <c r="FFG426" s="1348"/>
      <c r="FFH426" s="1348"/>
      <c r="FFI426" s="1348"/>
      <c r="FFJ426" s="1348"/>
      <c r="FFK426" s="1348"/>
      <c r="FFL426" s="1348"/>
      <c r="FFM426" s="1348"/>
      <c r="FFN426" s="1348"/>
      <c r="FFO426" s="1348"/>
      <c r="FFP426" s="1348"/>
      <c r="FFQ426" s="1348"/>
      <c r="FFR426" s="1348"/>
      <c r="FFS426" s="1348"/>
      <c r="FFT426" s="1348"/>
      <c r="FFU426" s="1348"/>
      <c r="FFV426" s="1348"/>
      <c r="FFW426" s="1348"/>
      <c r="FFX426" s="1348"/>
      <c r="FFY426" s="1348"/>
      <c r="FFZ426" s="1348"/>
      <c r="FGA426" s="1348"/>
      <c r="FGB426" s="1348"/>
      <c r="FGC426" s="1348"/>
      <c r="FGD426" s="1348"/>
      <c r="FGE426" s="1348"/>
      <c r="FGF426" s="1348"/>
      <c r="FGG426" s="1348"/>
      <c r="FGH426" s="1348"/>
      <c r="FGI426" s="1348"/>
      <c r="FGJ426" s="1348"/>
      <c r="FGK426" s="1348"/>
      <c r="FGL426" s="1348"/>
      <c r="FGM426" s="1348"/>
      <c r="FGN426" s="1348"/>
      <c r="FGO426" s="1348"/>
      <c r="FGP426" s="1348"/>
      <c r="FGQ426" s="1348"/>
      <c r="FGR426" s="1348"/>
      <c r="FGS426" s="1348"/>
      <c r="FGT426" s="1348"/>
      <c r="FGU426" s="1348"/>
      <c r="FGV426" s="1348"/>
      <c r="FGW426" s="1348"/>
      <c r="FGX426" s="1348"/>
      <c r="FGY426" s="1348"/>
      <c r="FGZ426" s="1348"/>
      <c r="FHA426" s="1348"/>
      <c r="FHB426" s="1348"/>
      <c r="FHC426" s="1348"/>
      <c r="FHD426" s="1348"/>
      <c r="FHE426" s="1348"/>
      <c r="FHF426" s="1348"/>
      <c r="FHG426" s="1348"/>
      <c r="FHH426" s="1348"/>
      <c r="FHI426" s="1348"/>
      <c r="FHJ426" s="1348"/>
      <c r="FHK426" s="1348"/>
      <c r="FHL426" s="1348"/>
      <c r="FHM426" s="1348"/>
      <c r="FHN426" s="1348"/>
      <c r="FHO426" s="1348"/>
      <c r="FHP426" s="1348"/>
      <c r="FHQ426" s="1348"/>
      <c r="FHR426" s="1348"/>
      <c r="FHS426" s="1348"/>
      <c r="FHT426" s="1348"/>
      <c r="FHU426" s="1348"/>
      <c r="FHV426" s="1348"/>
      <c r="FHW426" s="1348"/>
      <c r="FHX426" s="1348"/>
      <c r="FHY426" s="1348"/>
      <c r="FHZ426" s="1348"/>
      <c r="FIA426" s="1348"/>
      <c r="FIB426" s="1348"/>
      <c r="FIC426" s="1348"/>
      <c r="FID426" s="1348"/>
      <c r="FIE426" s="1348"/>
      <c r="FIF426" s="1348"/>
      <c r="FIG426" s="1348"/>
      <c r="FIH426" s="1348"/>
      <c r="FII426" s="1348"/>
      <c r="FIJ426" s="1348"/>
      <c r="FIK426" s="1348"/>
      <c r="FIL426" s="1348"/>
      <c r="FIM426" s="1348"/>
      <c r="FIN426" s="1348"/>
      <c r="FIO426" s="1348"/>
      <c r="FIP426" s="1348"/>
      <c r="FIQ426" s="1348"/>
      <c r="FIR426" s="1348"/>
      <c r="FIS426" s="1348"/>
      <c r="FIT426" s="1348"/>
      <c r="FIU426" s="1348"/>
      <c r="FIV426" s="1348"/>
      <c r="FIW426" s="1348"/>
      <c r="FIX426" s="1348"/>
      <c r="FIY426" s="1348"/>
      <c r="FIZ426" s="1348"/>
      <c r="FJA426" s="1348"/>
      <c r="FJB426" s="1348"/>
      <c r="FJC426" s="1348"/>
      <c r="FJD426" s="1348"/>
      <c r="FJE426" s="1348"/>
      <c r="FJF426" s="1348"/>
      <c r="FJG426" s="1348"/>
      <c r="FJH426" s="1348"/>
      <c r="FJI426" s="1348"/>
      <c r="FJJ426" s="1348"/>
      <c r="FJK426" s="1348"/>
      <c r="FJL426" s="1348"/>
      <c r="FJM426" s="1348"/>
      <c r="FJN426" s="1348"/>
      <c r="FJO426" s="1348"/>
      <c r="FJP426" s="1348"/>
      <c r="FJQ426" s="1348"/>
      <c r="FJR426" s="1348"/>
      <c r="FJS426" s="1348"/>
      <c r="FJT426" s="1348"/>
      <c r="FJU426" s="1348"/>
      <c r="FJV426" s="1348"/>
      <c r="FJW426" s="1348"/>
      <c r="FJX426" s="1348"/>
      <c r="FJY426" s="1348"/>
      <c r="FJZ426" s="1348"/>
      <c r="FKA426" s="1348"/>
      <c r="FKB426" s="1348"/>
      <c r="FKC426" s="1348"/>
      <c r="FKD426" s="1348"/>
      <c r="FKE426" s="1348"/>
      <c r="FKF426" s="1348"/>
      <c r="FKG426" s="1348"/>
      <c r="FKH426" s="1348"/>
      <c r="FKI426" s="1348"/>
      <c r="FKJ426" s="1348"/>
      <c r="FKK426" s="1348"/>
      <c r="FKL426" s="1348"/>
      <c r="FKM426" s="1348"/>
      <c r="FKN426" s="1348"/>
      <c r="FKO426" s="1348"/>
      <c r="FKP426" s="1348"/>
      <c r="FKQ426" s="1348"/>
      <c r="FKR426" s="1348"/>
      <c r="FKS426" s="1348"/>
      <c r="FKT426" s="1348"/>
      <c r="FKU426" s="1348"/>
      <c r="FKV426" s="1348"/>
      <c r="FKW426" s="1348"/>
      <c r="FKX426" s="1348"/>
      <c r="FKY426" s="1348"/>
      <c r="FKZ426" s="1348"/>
      <c r="FLA426" s="1348"/>
      <c r="FLB426" s="1348"/>
      <c r="FLC426" s="1348"/>
      <c r="FLD426" s="1348"/>
      <c r="FLE426" s="1348"/>
      <c r="FLF426" s="1348"/>
      <c r="FLG426" s="1348"/>
      <c r="FLH426" s="1348"/>
      <c r="FLI426" s="1348"/>
      <c r="FLJ426" s="1348"/>
      <c r="FLK426" s="1348"/>
      <c r="FLL426" s="1348"/>
      <c r="FLM426" s="1348"/>
      <c r="FLN426" s="1348"/>
      <c r="FLO426" s="1348"/>
      <c r="FLP426" s="1348"/>
      <c r="FLQ426" s="1348"/>
      <c r="FLR426" s="1348"/>
      <c r="FLS426" s="1348"/>
      <c r="FLT426" s="1348"/>
      <c r="FLU426" s="1348"/>
      <c r="FLV426" s="1348"/>
      <c r="FLW426" s="1348"/>
      <c r="FLX426" s="1348"/>
      <c r="FLY426" s="1348"/>
      <c r="FLZ426" s="1348"/>
      <c r="FMA426" s="1348"/>
      <c r="FMB426" s="1348"/>
      <c r="FMC426" s="1348"/>
      <c r="FMD426" s="1348"/>
      <c r="FME426" s="1348"/>
      <c r="FMF426" s="1348"/>
      <c r="FMG426" s="1348"/>
      <c r="FMH426" s="1348"/>
      <c r="FMI426" s="1348"/>
      <c r="FMJ426" s="1348"/>
      <c r="FMK426" s="1348"/>
      <c r="FML426" s="1348"/>
      <c r="FMM426" s="1348"/>
      <c r="FMN426" s="1348"/>
      <c r="FMO426" s="1348"/>
      <c r="FMP426" s="1348"/>
      <c r="FMQ426" s="1348"/>
      <c r="FMR426" s="1348"/>
      <c r="FMS426" s="1348"/>
      <c r="FMT426" s="1348"/>
      <c r="FMU426" s="1348"/>
      <c r="FMV426" s="1348"/>
      <c r="FMW426" s="1348"/>
      <c r="FMX426" s="1348"/>
      <c r="FMY426" s="1348"/>
      <c r="FMZ426" s="1348"/>
      <c r="FNA426" s="1348"/>
      <c r="FNB426" s="1348"/>
      <c r="FNC426" s="1348"/>
      <c r="FND426" s="1348"/>
      <c r="FNE426" s="1348"/>
      <c r="FNF426" s="1348"/>
      <c r="FNG426" s="1348"/>
      <c r="FNH426" s="1348"/>
      <c r="FNI426" s="1348"/>
      <c r="FNJ426" s="1348"/>
      <c r="FNK426" s="1348"/>
      <c r="FNL426" s="1348"/>
      <c r="FNM426" s="1348"/>
      <c r="FNN426" s="1348"/>
      <c r="FNO426" s="1348"/>
      <c r="FNP426" s="1348"/>
      <c r="FNQ426" s="1348"/>
      <c r="FNR426" s="1348"/>
      <c r="FNS426" s="1348"/>
      <c r="FNT426" s="1348"/>
      <c r="FNU426" s="1348"/>
      <c r="FNV426" s="1348"/>
      <c r="FNW426" s="1348"/>
      <c r="FNX426" s="1348"/>
      <c r="FNY426" s="1348"/>
      <c r="FNZ426" s="1348"/>
      <c r="FOA426" s="1348"/>
      <c r="FOB426" s="1348"/>
      <c r="FOC426" s="1348"/>
      <c r="FOD426" s="1348"/>
      <c r="FOE426" s="1348"/>
      <c r="FOF426" s="1348"/>
      <c r="FOG426" s="1348"/>
      <c r="FOH426" s="1348"/>
      <c r="FOI426" s="1348"/>
      <c r="FOJ426" s="1348"/>
      <c r="FOK426" s="1348"/>
      <c r="FOL426" s="1348"/>
      <c r="FOM426" s="1348"/>
      <c r="FON426" s="1348"/>
      <c r="FOO426" s="1348"/>
      <c r="FOP426" s="1348"/>
      <c r="FOQ426" s="1348"/>
      <c r="FOR426" s="1348"/>
      <c r="FOS426" s="1348"/>
      <c r="FOT426" s="1348"/>
      <c r="FOU426" s="1348"/>
      <c r="FOV426" s="1348"/>
      <c r="FOW426" s="1348"/>
      <c r="FOX426" s="1348"/>
      <c r="FOY426" s="1348"/>
      <c r="FOZ426" s="1348"/>
      <c r="FPA426" s="1348"/>
      <c r="FPB426" s="1348"/>
      <c r="FPC426" s="1348"/>
      <c r="FPD426" s="1348"/>
      <c r="FPE426" s="1348"/>
      <c r="FPF426" s="1348"/>
      <c r="FPG426" s="1348"/>
      <c r="FPH426" s="1348"/>
      <c r="FPI426" s="1348"/>
      <c r="FPJ426" s="1348"/>
      <c r="FPK426" s="1348"/>
      <c r="FPL426" s="1348"/>
      <c r="FPM426" s="1348"/>
      <c r="FPN426" s="1348"/>
      <c r="FPO426" s="1348"/>
      <c r="FPP426" s="1348"/>
      <c r="FPQ426" s="1348"/>
      <c r="FPR426" s="1348"/>
      <c r="FPS426" s="1348"/>
      <c r="FPT426" s="1348"/>
      <c r="FPU426" s="1348"/>
      <c r="FPV426" s="1348"/>
      <c r="FPW426" s="1348"/>
      <c r="FPX426" s="1348"/>
      <c r="FPY426" s="1348"/>
      <c r="FPZ426" s="1348"/>
      <c r="FQA426" s="1348"/>
      <c r="FQB426" s="1348"/>
      <c r="FQC426" s="1348"/>
      <c r="FQD426" s="1348"/>
      <c r="FQE426" s="1348"/>
      <c r="FQF426" s="1348"/>
      <c r="FQG426" s="1348"/>
      <c r="FQH426" s="1348"/>
      <c r="FQI426" s="1348"/>
      <c r="FQJ426" s="1348"/>
      <c r="FQK426" s="1348"/>
      <c r="FQL426" s="1348"/>
      <c r="FQM426" s="1348"/>
      <c r="FQN426" s="1348"/>
      <c r="FQO426" s="1348"/>
      <c r="FQP426" s="1348"/>
      <c r="FQQ426" s="1348"/>
      <c r="FQR426" s="1348"/>
      <c r="FQS426" s="1348"/>
      <c r="FQT426" s="1348"/>
      <c r="FQU426" s="1348"/>
      <c r="FQV426" s="1348"/>
      <c r="FQW426" s="1348"/>
      <c r="FQX426" s="1348"/>
      <c r="FQY426" s="1348"/>
      <c r="FQZ426" s="1348"/>
      <c r="FRA426" s="1348"/>
      <c r="FRB426" s="1348"/>
      <c r="FRC426" s="1348"/>
      <c r="FRD426" s="1348"/>
      <c r="FRE426" s="1348"/>
      <c r="FRF426" s="1348"/>
      <c r="FRG426" s="1348"/>
      <c r="FRH426" s="1348"/>
      <c r="FRI426" s="1348"/>
      <c r="FRJ426" s="1348"/>
      <c r="FRK426" s="1348"/>
      <c r="FRL426" s="1348"/>
      <c r="FRM426" s="1348"/>
      <c r="FRN426" s="1348"/>
      <c r="FRO426" s="1348"/>
      <c r="FRP426" s="1348"/>
      <c r="FRQ426" s="1348"/>
      <c r="FRR426" s="1348"/>
      <c r="FRS426" s="1348"/>
      <c r="FRT426" s="1348"/>
      <c r="FRU426" s="1348"/>
      <c r="FRV426" s="1348"/>
      <c r="FRW426" s="1348"/>
      <c r="FRX426" s="1348"/>
      <c r="FRY426" s="1348"/>
      <c r="FRZ426" s="1348"/>
      <c r="FSA426" s="1348"/>
      <c r="FSB426" s="1348"/>
      <c r="FSC426" s="1348"/>
      <c r="FSD426" s="1348"/>
      <c r="FSE426" s="1348"/>
      <c r="FSF426" s="1348"/>
      <c r="FSG426" s="1348"/>
      <c r="FSH426" s="1348"/>
      <c r="FSI426" s="1348"/>
      <c r="FSJ426" s="1348"/>
      <c r="FSK426" s="1348"/>
      <c r="FSL426" s="1348"/>
      <c r="FSM426" s="1348"/>
      <c r="FSN426" s="1348"/>
      <c r="FSO426" s="1348"/>
      <c r="FSP426" s="1348"/>
      <c r="FSQ426" s="1348"/>
      <c r="FSR426" s="1348"/>
      <c r="FSS426" s="1348"/>
      <c r="FST426" s="1348"/>
      <c r="FSU426" s="1348"/>
      <c r="FSV426" s="1348"/>
      <c r="FSW426" s="1348"/>
      <c r="FSX426" s="1348"/>
      <c r="FSY426" s="1348"/>
      <c r="FSZ426" s="1348"/>
      <c r="FTA426" s="1348"/>
      <c r="FTB426" s="1348"/>
      <c r="FTC426" s="1348"/>
      <c r="FTD426" s="1348"/>
      <c r="FTE426" s="1348"/>
      <c r="FTF426" s="1348"/>
      <c r="FTG426" s="1348"/>
      <c r="FTH426" s="1348"/>
      <c r="FTI426" s="1348"/>
      <c r="FTJ426" s="1348"/>
      <c r="FTK426" s="1348"/>
      <c r="FTL426" s="1348"/>
      <c r="FTM426" s="1348"/>
      <c r="FTN426" s="1348"/>
      <c r="FTO426" s="1348"/>
      <c r="FTP426" s="1348"/>
      <c r="FTQ426" s="1348"/>
      <c r="FTR426" s="1348"/>
      <c r="FTS426" s="1348"/>
      <c r="FTT426" s="1348"/>
      <c r="FTU426" s="1348"/>
      <c r="FTV426" s="1348"/>
      <c r="FTW426" s="1348"/>
      <c r="FTX426" s="1348"/>
      <c r="FTY426" s="1348"/>
      <c r="FTZ426" s="1348"/>
      <c r="FUA426" s="1348"/>
      <c r="FUB426" s="1348"/>
      <c r="FUC426" s="1348"/>
      <c r="FUD426" s="1348"/>
      <c r="FUE426" s="1348"/>
      <c r="FUF426" s="1348"/>
      <c r="FUG426" s="1348"/>
      <c r="FUH426" s="1348"/>
      <c r="FUI426" s="1348"/>
      <c r="FUJ426" s="1348"/>
      <c r="FUK426" s="1348"/>
      <c r="FUL426" s="1348"/>
      <c r="FUM426" s="1348"/>
      <c r="FUN426" s="1348"/>
      <c r="FUO426" s="1348"/>
      <c r="FUP426" s="1348"/>
      <c r="FUQ426" s="1348"/>
      <c r="FUR426" s="1348"/>
      <c r="FUS426" s="1348"/>
      <c r="FUT426" s="1348"/>
      <c r="FUU426" s="1348"/>
      <c r="FUV426" s="1348"/>
      <c r="FUW426" s="1348"/>
      <c r="FUX426" s="1348"/>
      <c r="FUY426" s="1348"/>
      <c r="FUZ426" s="1348"/>
      <c r="FVA426" s="1348"/>
      <c r="FVB426" s="1348"/>
      <c r="FVC426" s="1348"/>
      <c r="FVD426" s="1348"/>
      <c r="FVE426" s="1348"/>
      <c r="FVF426" s="1348"/>
      <c r="FVG426" s="1348"/>
      <c r="FVH426" s="1348"/>
      <c r="FVI426" s="1348"/>
      <c r="FVJ426" s="1348"/>
      <c r="FVK426" s="1348"/>
      <c r="FVL426" s="1348"/>
      <c r="FVM426" s="1348"/>
      <c r="FVN426" s="1348"/>
      <c r="FVO426" s="1348"/>
      <c r="FVP426" s="1348"/>
      <c r="FVQ426" s="1348"/>
      <c r="FVR426" s="1348"/>
      <c r="FVS426" s="1348"/>
      <c r="FVT426" s="1348"/>
      <c r="FVU426" s="1348"/>
      <c r="FVV426" s="1348"/>
      <c r="FVW426" s="1348"/>
      <c r="FVX426" s="1348"/>
      <c r="FVY426" s="1348"/>
      <c r="FVZ426" s="1348"/>
      <c r="FWA426" s="1348"/>
      <c r="FWB426" s="1348"/>
      <c r="FWC426" s="1348"/>
      <c r="FWD426" s="1348"/>
      <c r="FWE426" s="1348"/>
      <c r="FWF426" s="1348"/>
      <c r="FWG426" s="1348"/>
      <c r="FWH426" s="1348"/>
      <c r="FWI426" s="1348"/>
      <c r="FWJ426" s="1348"/>
      <c r="FWK426" s="1348"/>
      <c r="FWL426" s="1348"/>
      <c r="FWM426" s="1348"/>
      <c r="FWN426" s="1348"/>
      <c r="FWO426" s="1348"/>
      <c r="FWP426" s="1348"/>
      <c r="FWQ426" s="1348"/>
      <c r="FWR426" s="1348"/>
      <c r="FWS426" s="1348"/>
      <c r="FWT426" s="1348"/>
      <c r="FWU426" s="1348"/>
      <c r="FWV426" s="1348"/>
      <c r="FWW426" s="1348"/>
      <c r="FWX426" s="1348"/>
      <c r="FWY426" s="1348"/>
      <c r="FWZ426" s="1348"/>
      <c r="FXA426" s="1348"/>
      <c r="FXB426" s="1348"/>
      <c r="FXC426" s="1348"/>
      <c r="FXD426" s="1348"/>
      <c r="FXE426" s="1348"/>
      <c r="FXF426" s="1348"/>
      <c r="FXG426" s="1348"/>
      <c r="FXH426" s="1348"/>
      <c r="FXI426" s="1348"/>
      <c r="FXJ426" s="1348"/>
      <c r="FXK426" s="1348"/>
      <c r="FXL426" s="1348"/>
      <c r="FXM426" s="1348"/>
      <c r="FXN426" s="1348"/>
      <c r="FXO426" s="1348"/>
      <c r="FXP426" s="1348"/>
      <c r="FXQ426" s="1348"/>
      <c r="FXR426" s="1348"/>
      <c r="FXS426" s="1348"/>
      <c r="FXT426" s="1348"/>
      <c r="FXU426" s="1348"/>
      <c r="FXV426" s="1348"/>
      <c r="FXW426" s="1348"/>
      <c r="FXX426" s="1348"/>
      <c r="FXY426" s="1348"/>
      <c r="FXZ426" s="1348"/>
      <c r="FYA426" s="1348"/>
      <c r="FYB426" s="1348"/>
      <c r="FYC426" s="1348"/>
      <c r="FYD426" s="1348"/>
      <c r="FYE426" s="1348"/>
      <c r="FYF426" s="1348"/>
      <c r="FYG426" s="1348"/>
      <c r="FYH426" s="1348"/>
      <c r="FYI426" s="1348"/>
      <c r="FYJ426" s="1348"/>
      <c r="FYK426" s="1348"/>
      <c r="FYL426" s="1348"/>
      <c r="FYM426" s="1348"/>
      <c r="FYN426" s="1348"/>
      <c r="FYO426" s="1348"/>
      <c r="FYP426" s="1348"/>
      <c r="FYQ426" s="1348"/>
      <c r="FYR426" s="1348"/>
      <c r="FYS426" s="1348"/>
      <c r="FYT426" s="1348"/>
      <c r="FYU426" s="1348"/>
      <c r="FYV426" s="1348"/>
      <c r="FYW426" s="1348"/>
      <c r="FYX426" s="1348"/>
      <c r="FYY426" s="1348"/>
      <c r="FYZ426" s="1348"/>
      <c r="FZA426" s="1348"/>
      <c r="FZB426" s="1348"/>
      <c r="FZC426" s="1348"/>
      <c r="FZD426" s="1348"/>
      <c r="FZE426" s="1348"/>
      <c r="FZF426" s="1348"/>
      <c r="FZG426" s="1348"/>
      <c r="FZH426" s="1348"/>
      <c r="FZI426" s="1348"/>
      <c r="FZJ426" s="1348"/>
      <c r="FZK426" s="1348"/>
      <c r="FZL426" s="1348"/>
      <c r="FZM426" s="1348"/>
      <c r="FZN426" s="1348"/>
      <c r="FZO426" s="1348"/>
      <c r="FZP426" s="1348"/>
      <c r="FZQ426" s="1348"/>
      <c r="FZR426" s="1348"/>
      <c r="FZS426" s="1348"/>
      <c r="FZT426" s="1348"/>
      <c r="FZU426" s="1348"/>
      <c r="FZV426" s="1348"/>
      <c r="FZW426" s="1348"/>
      <c r="FZX426" s="1348"/>
      <c r="FZY426" s="1348"/>
      <c r="FZZ426" s="1348"/>
      <c r="GAA426" s="1348"/>
      <c r="GAB426" s="1348"/>
      <c r="GAC426" s="1348"/>
      <c r="GAD426" s="1348"/>
      <c r="GAE426" s="1348"/>
      <c r="GAF426" s="1348"/>
      <c r="GAG426" s="1348"/>
      <c r="GAH426" s="1348"/>
      <c r="GAI426" s="1348"/>
      <c r="GAJ426" s="1348"/>
      <c r="GAK426" s="1348"/>
      <c r="GAL426" s="1348"/>
      <c r="GAM426" s="1348"/>
      <c r="GAN426" s="1348"/>
      <c r="GAO426" s="1348"/>
      <c r="GAP426" s="1348"/>
      <c r="GAQ426" s="1348"/>
      <c r="GAR426" s="1348"/>
      <c r="GAS426" s="1348"/>
      <c r="GAT426" s="1348"/>
      <c r="GAU426" s="1348"/>
      <c r="GAV426" s="1348"/>
      <c r="GAW426" s="1348"/>
      <c r="GAX426" s="1348"/>
      <c r="GAY426" s="1348"/>
      <c r="GAZ426" s="1348"/>
      <c r="GBA426" s="1348"/>
      <c r="GBB426" s="1348"/>
      <c r="GBC426" s="1348"/>
      <c r="GBD426" s="1348"/>
      <c r="GBE426" s="1348"/>
      <c r="GBF426" s="1348"/>
      <c r="GBG426" s="1348"/>
      <c r="GBH426" s="1348"/>
      <c r="GBI426" s="1348"/>
      <c r="GBJ426" s="1348"/>
      <c r="GBK426" s="1348"/>
      <c r="GBL426" s="1348"/>
      <c r="GBM426" s="1348"/>
      <c r="GBN426" s="1348"/>
      <c r="GBO426" s="1348"/>
      <c r="GBP426" s="1348"/>
      <c r="GBQ426" s="1348"/>
      <c r="GBR426" s="1348"/>
      <c r="GBS426" s="1348"/>
      <c r="GBT426" s="1348"/>
      <c r="GBU426" s="1348"/>
      <c r="GBV426" s="1348"/>
      <c r="GBW426" s="1348"/>
      <c r="GBX426" s="1348"/>
      <c r="GBY426" s="1348"/>
      <c r="GBZ426" s="1348"/>
      <c r="GCA426" s="1348"/>
      <c r="GCB426" s="1348"/>
      <c r="GCC426" s="1348"/>
      <c r="GCD426" s="1348"/>
      <c r="GCE426" s="1348"/>
      <c r="GCF426" s="1348"/>
      <c r="GCG426" s="1348"/>
      <c r="GCH426" s="1348"/>
      <c r="GCI426" s="1348"/>
      <c r="GCJ426" s="1348"/>
      <c r="GCK426" s="1348"/>
      <c r="GCL426" s="1348"/>
      <c r="GCM426" s="1348"/>
      <c r="GCN426" s="1348"/>
      <c r="GCO426" s="1348"/>
      <c r="GCP426" s="1348"/>
      <c r="GCQ426" s="1348"/>
      <c r="GCR426" s="1348"/>
      <c r="GCS426" s="1348"/>
      <c r="GCT426" s="1348"/>
      <c r="GCU426" s="1348"/>
      <c r="GCV426" s="1348"/>
      <c r="GCW426" s="1348"/>
      <c r="GCX426" s="1348"/>
      <c r="GCY426" s="1348"/>
      <c r="GCZ426" s="1348"/>
      <c r="GDA426" s="1348"/>
      <c r="GDB426" s="1348"/>
      <c r="GDC426" s="1348"/>
      <c r="GDD426" s="1348"/>
      <c r="GDE426" s="1348"/>
      <c r="GDF426" s="1348"/>
      <c r="GDG426" s="1348"/>
      <c r="GDH426" s="1348"/>
      <c r="GDI426" s="1348"/>
      <c r="GDJ426" s="1348"/>
      <c r="GDK426" s="1348"/>
      <c r="GDL426" s="1348"/>
      <c r="GDM426" s="1348"/>
      <c r="GDN426" s="1348"/>
      <c r="GDO426" s="1348"/>
      <c r="GDP426" s="1348"/>
      <c r="GDQ426" s="1348"/>
      <c r="GDR426" s="1348"/>
      <c r="GDS426" s="1348"/>
      <c r="GDT426" s="1348"/>
      <c r="GDU426" s="1348"/>
      <c r="GDV426" s="1348"/>
      <c r="GDW426" s="1348"/>
      <c r="GDX426" s="1348"/>
      <c r="GDY426" s="1348"/>
      <c r="GDZ426" s="1348"/>
      <c r="GEA426" s="1348"/>
      <c r="GEB426" s="1348"/>
      <c r="GEC426" s="1348"/>
      <c r="GED426" s="1348"/>
      <c r="GEE426" s="1348"/>
      <c r="GEF426" s="1348"/>
      <c r="GEG426" s="1348"/>
      <c r="GEH426" s="1348"/>
      <c r="GEI426" s="1348"/>
      <c r="GEJ426" s="1348"/>
      <c r="GEK426" s="1348"/>
      <c r="GEL426" s="1348"/>
      <c r="GEM426" s="1348"/>
      <c r="GEN426" s="1348"/>
      <c r="GEO426" s="1348"/>
      <c r="GEP426" s="1348"/>
      <c r="GEQ426" s="1348"/>
      <c r="GER426" s="1348"/>
      <c r="GES426" s="1348"/>
      <c r="GET426" s="1348"/>
      <c r="GEU426" s="1348"/>
      <c r="GEV426" s="1348"/>
      <c r="GEW426" s="1348"/>
      <c r="GEX426" s="1348"/>
      <c r="GEY426" s="1348"/>
      <c r="GEZ426" s="1348"/>
      <c r="GFA426" s="1348"/>
      <c r="GFB426" s="1348"/>
      <c r="GFC426" s="1348"/>
      <c r="GFD426" s="1348"/>
      <c r="GFE426" s="1348"/>
      <c r="GFF426" s="1348"/>
      <c r="GFG426" s="1348"/>
      <c r="GFH426" s="1348"/>
      <c r="GFI426" s="1348"/>
      <c r="GFJ426" s="1348"/>
      <c r="GFK426" s="1348"/>
      <c r="GFL426" s="1348"/>
      <c r="GFM426" s="1348"/>
      <c r="GFN426" s="1348"/>
      <c r="GFO426" s="1348"/>
      <c r="GFP426" s="1348"/>
      <c r="GFQ426" s="1348"/>
      <c r="GFR426" s="1348"/>
      <c r="GFS426" s="1348"/>
      <c r="GFT426" s="1348"/>
      <c r="GFU426" s="1348"/>
      <c r="GFV426" s="1348"/>
      <c r="GFW426" s="1348"/>
      <c r="GFX426" s="1348"/>
      <c r="GFY426" s="1348"/>
      <c r="GFZ426" s="1348"/>
      <c r="GGA426" s="1348"/>
      <c r="GGB426" s="1348"/>
      <c r="GGC426" s="1348"/>
      <c r="GGD426" s="1348"/>
      <c r="GGE426" s="1348"/>
      <c r="GGF426" s="1348"/>
      <c r="GGG426" s="1348"/>
      <c r="GGH426" s="1348"/>
      <c r="GGI426" s="1348"/>
      <c r="GGJ426" s="1348"/>
      <c r="GGK426" s="1348"/>
      <c r="GGL426" s="1348"/>
      <c r="GGM426" s="1348"/>
      <c r="GGN426" s="1348"/>
      <c r="GGO426" s="1348"/>
      <c r="GGP426" s="1348"/>
      <c r="GGQ426" s="1348"/>
      <c r="GGR426" s="1348"/>
      <c r="GGS426" s="1348"/>
      <c r="GGT426" s="1348"/>
      <c r="GGU426" s="1348"/>
      <c r="GGV426" s="1348"/>
      <c r="GGW426" s="1348"/>
      <c r="GGX426" s="1348"/>
      <c r="GGY426" s="1348"/>
      <c r="GGZ426" s="1348"/>
      <c r="GHA426" s="1348"/>
      <c r="GHB426" s="1348"/>
      <c r="GHC426" s="1348"/>
      <c r="GHD426" s="1348"/>
      <c r="GHE426" s="1348"/>
      <c r="GHF426" s="1348"/>
      <c r="GHG426" s="1348"/>
      <c r="GHH426" s="1348"/>
      <c r="GHI426" s="1348"/>
      <c r="GHJ426" s="1348"/>
      <c r="GHK426" s="1348"/>
      <c r="GHL426" s="1348"/>
      <c r="GHM426" s="1348"/>
      <c r="GHN426" s="1348"/>
      <c r="GHO426" s="1348"/>
      <c r="GHP426" s="1348"/>
      <c r="GHQ426" s="1348"/>
      <c r="GHR426" s="1348"/>
      <c r="GHS426" s="1348"/>
      <c r="GHT426" s="1348"/>
      <c r="GHU426" s="1348"/>
      <c r="GHV426" s="1348"/>
      <c r="GHW426" s="1348"/>
      <c r="GHX426" s="1348"/>
      <c r="GHY426" s="1348"/>
      <c r="GHZ426" s="1348"/>
      <c r="GIA426" s="1348"/>
      <c r="GIB426" s="1348"/>
      <c r="GIC426" s="1348"/>
      <c r="GID426" s="1348"/>
      <c r="GIE426" s="1348"/>
      <c r="GIF426" s="1348"/>
      <c r="GIG426" s="1348"/>
      <c r="GIH426" s="1348"/>
      <c r="GII426" s="1348"/>
      <c r="GIJ426" s="1348"/>
      <c r="GIK426" s="1348"/>
      <c r="GIL426" s="1348"/>
      <c r="GIM426" s="1348"/>
      <c r="GIN426" s="1348"/>
      <c r="GIO426" s="1348"/>
      <c r="GIP426" s="1348"/>
      <c r="GIQ426" s="1348"/>
      <c r="GIR426" s="1348"/>
      <c r="GIS426" s="1348"/>
      <c r="GIT426" s="1348"/>
      <c r="GIU426" s="1348"/>
      <c r="GIV426" s="1348"/>
      <c r="GIW426" s="1348"/>
      <c r="GIX426" s="1348"/>
      <c r="GIY426" s="1348"/>
      <c r="GIZ426" s="1348"/>
      <c r="GJA426" s="1348"/>
      <c r="GJB426" s="1348"/>
      <c r="GJC426" s="1348"/>
      <c r="GJD426" s="1348"/>
      <c r="GJE426" s="1348"/>
      <c r="GJF426" s="1348"/>
      <c r="GJG426" s="1348"/>
      <c r="GJH426" s="1348"/>
      <c r="GJI426" s="1348"/>
      <c r="GJJ426" s="1348"/>
      <c r="GJK426" s="1348"/>
      <c r="GJL426" s="1348"/>
      <c r="GJM426" s="1348"/>
      <c r="GJN426" s="1348"/>
      <c r="GJO426" s="1348"/>
      <c r="GJP426" s="1348"/>
      <c r="GJQ426" s="1348"/>
      <c r="GJR426" s="1348"/>
      <c r="GJS426" s="1348"/>
      <c r="GJT426" s="1348"/>
      <c r="GJU426" s="1348"/>
      <c r="GJV426" s="1348"/>
      <c r="GJW426" s="1348"/>
      <c r="GJX426" s="1348"/>
      <c r="GJY426" s="1348"/>
      <c r="GJZ426" s="1348"/>
      <c r="GKA426" s="1348"/>
      <c r="GKB426" s="1348"/>
      <c r="GKC426" s="1348"/>
      <c r="GKD426" s="1348"/>
      <c r="GKE426" s="1348"/>
      <c r="GKF426" s="1348"/>
      <c r="GKG426" s="1348"/>
      <c r="GKH426" s="1348"/>
      <c r="GKI426" s="1348"/>
      <c r="GKJ426" s="1348"/>
      <c r="GKK426" s="1348"/>
      <c r="GKL426" s="1348"/>
      <c r="GKM426" s="1348"/>
      <c r="GKN426" s="1348"/>
      <c r="GKO426" s="1348"/>
      <c r="GKP426" s="1348"/>
      <c r="GKQ426" s="1348"/>
      <c r="GKR426" s="1348"/>
      <c r="GKS426" s="1348"/>
      <c r="GKT426" s="1348"/>
      <c r="GKU426" s="1348"/>
      <c r="GKV426" s="1348"/>
      <c r="GKW426" s="1348"/>
      <c r="GKX426" s="1348"/>
      <c r="GKY426" s="1348"/>
      <c r="GKZ426" s="1348"/>
      <c r="GLA426" s="1348"/>
      <c r="GLB426" s="1348"/>
      <c r="GLC426" s="1348"/>
      <c r="GLD426" s="1348"/>
      <c r="GLE426" s="1348"/>
      <c r="GLF426" s="1348"/>
      <c r="GLG426" s="1348"/>
      <c r="GLH426" s="1348"/>
      <c r="GLI426" s="1348"/>
      <c r="GLJ426" s="1348"/>
      <c r="GLK426" s="1348"/>
      <c r="GLL426" s="1348"/>
      <c r="GLM426" s="1348"/>
      <c r="GLN426" s="1348"/>
      <c r="GLO426" s="1348"/>
      <c r="GLP426" s="1348"/>
      <c r="GLQ426" s="1348"/>
      <c r="GLR426" s="1348"/>
      <c r="GLS426" s="1348"/>
      <c r="GLT426" s="1348"/>
      <c r="GLU426" s="1348"/>
      <c r="GLV426" s="1348"/>
      <c r="GLW426" s="1348"/>
      <c r="GLX426" s="1348"/>
      <c r="GLY426" s="1348"/>
      <c r="GLZ426" s="1348"/>
      <c r="GMA426" s="1348"/>
      <c r="GMB426" s="1348"/>
      <c r="GMC426" s="1348"/>
      <c r="GMD426" s="1348"/>
      <c r="GME426" s="1348"/>
      <c r="GMF426" s="1348"/>
      <c r="GMG426" s="1348"/>
      <c r="GMH426" s="1348"/>
      <c r="GMI426" s="1348"/>
      <c r="GMJ426" s="1348"/>
      <c r="GMK426" s="1348"/>
      <c r="GML426" s="1348"/>
      <c r="GMM426" s="1348"/>
      <c r="GMN426" s="1348"/>
      <c r="GMO426" s="1348"/>
      <c r="GMP426" s="1348"/>
      <c r="GMQ426" s="1348"/>
      <c r="GMR426" s="1348"/>
      <c r="GMS426" s="1348"/>
      <c r="GMT426" s="1348"/>
      <c r="GMU426" s="1348"/>
      <c r="GMV426" s="1348"/>
      <c r="GMW426" s="1348"/>
      <c r="GMX426" s="1348"/>
      <c r="GMY426" s="1348"/>
      <c r="GMZ426" s="1348"/>
      <c r="GNA426" s="1348"/>
      <c r="GNB426" s="1348"/>
      <c r="GNC426" s="1348"/>
      <c r="GND426" s="1348"/>
      <c r="GNE426" s="1348"/>
      <c r="GNF426" s="1348"/>
      <c r="GNG426" s="1348"/>
      <c r="GNH426" s="1348"/>
      <c r="GNI426" s="1348"/>
      <c r="GNJ426" s="1348"/>
      <c r="GNK426" s="1348"/>
      <c r="GNL426" s="1348"/>
      <c r="GNM426" s="1348"/>
      <c r="GNN426" s="1348"/>
      <c r="GNO426" s="1348"/>
      <c r="GNP426" s="1348"/>
      <c r="GNQ426" s="1348"/>
      <c r="GNR426" s="1348"/>
      <c r="GNS426" s="1348"/>
      <c r="GNT426" s="1348"/>
      <c r="GNU426" s="1348"/>
      <c r="GNV426" s="1348"/>
      <c r="GNW426" s="1348"/>
      <c r="GNX426" s="1348"/>
      <c r="GNY426" s="1348"/>
      <c r="GNZ426" s="1348"/>
      <c r="GOA426" s="1348"/>
      <c r="GOB426" s="1348"/>
      <c r="GOC426" s="1348"/>
      <c r="GOD426" s="1348"/>
      <c r="GOE426" s="1348"/>
      <c r="GOF426" s="1348"/>
      <c r="GOG426" s="1348"/>
      <c r="GOH426" s="1348"/>
      <c r="GOI426" s="1348"/>
      <c r="GOJ426" s="1348"/>
      <c r="GOK426" s="1348"/>
      <c r="GOL426" s="1348"/>
      <c r="GOM426" s="1348"/>
      <c r="GON426" s="1348"/>
      <c r="GOO426" s="1348"/>
      <c r="GOP426" s="1348"/>
      <c r="GOQ426" s="1348"/>
      <c r="GOR426" s="1348"/>
      <c r="GOS426" s="1348"/>
      <c r="GOT426" s="1348"/>
      <c r="GOU426" s="1348"/>
      <c r="GOV426" s="1348"/>
      <c r="GOW426" s="1348"/>
      <c r="GOX426" s="1348"/>
      <c r="GOY426" s="1348"/>
      <c r="GOZ426" s="1348"/>
      <c r="GPA426" s="1348"/>
      <c r="GPB426" s="1348"/>
      <c r="GPC426" s="1348"/>
      <c r="GPD426" s="1348"/>
      <c r="GPE426" s="1348"/>
      <c r="GPF426" s="1348"/>
      <c r="GPG426" s="1348"/>
      <c r="GPH426" s="1348"/>
      <c r="GPI426" s="1348"/>
      <c r="GPJ426" s="1348"/>
      <c r="GPK426" s="1348"/>
      <c r="GPL426" s="1348"/>
      <c r="GPM426" s="1348"/>
      <c r="GPN426" s="1348"/>
      <c r="GPO426" s="1348"/>
      <c r="GPP426" s="1348"/>
      <c r="GPQ426" s="1348"/>
      <c r="GPR426" s="1348"/>
      <c r="GPS426" s="1348"/>
      <c r="GPT426" s="1348"/>
      <c r="GPU426" s="1348"/>
      <c r="GPV426" s="1348"/>
      <c r="GPW426" s="1348"/>
      <c r="GPX426" s="1348"/>
      <c r="GPY426" s="1348"/>
      <c r="GPZ426" s="1348"/>
      <c r="GQA426" s="1348"/>
      <c r="GQB426" s="1348"/>
      <c r="GQC426" s="1348"/>
      <c r="GQD426" s="1348"/>
      <c r="GQE426" s="1348"/>
      <c r="GQF426" s="1348"/>
      <c r="GQG426" s="1348"/>
      <c r="GQH426" s="1348"/>
      <c r="GQI426" s="1348"/>
      <c r="GQJ426" s="1348"/>
      <c r="GQK426" s="1348"/>
      <c r="GQL426" s="1348"/>
      <c r="GQM426" s="1348"/>
      <c r="GQN426" s="1348"/>
      <c r="GQO426" s="1348"/>
      <c r="GQP426" s="1348"/>
      <c r="GQQ426" s="1348"/>
      <c r="GQR426" s="1348"/>
      <c r="GQS426" s="1348"/>
      <c r="GQT426" s="1348"/>
      <c r="GQU426" s="1348"/>
      <c r="GQV426" s="1348"/>
      <c r="GQW426" s="1348"/>
      <c r="GQX426" s="1348"/>
      <c r="GQY426" s="1348"/>
      <c r="GQZ426" s="1348"/>
      <c r="GRA426" s="1348"/>
      <c r="GRB426" s="1348"/>
      <c r="GRC426" s="1348"/>
      <c r="GRD426" s="1348"/>
      <c r="GRE426" s="1348"/>
      <c r="GRF426" s="1348"/>
      <c r="GRG426" s="1348"/>
      <c r="GRH426" s="1348"/>
      <c r="GRI426" s="1348"/>
      <c r="GRJ426" s="1348"/>
      <c r="GRK426" s="1348"/>
      <c r="GRL426" s="1348"/>
      <c r="GRM426" s="1348"/>
      <c r="GRN426" s="1348"/>
      <c r="GRO426" s="1348"/>
      <c r="GRP426" s="1348"/>
      <c r="GRQ426" s="1348"/>
      <c r="GRR426" s="1348"/>
      <c r="GRS426" s="1348"/>
      <c r="GRT426" s="1348"/>
      <c r="GRU426" s="1348"/>
      <c r="GRV426" s="1348"/>
      <c r="GRW426" s="1348"/>
      <c r="GRX426" s="1348"/>
      <c r="GRY426" s="1348"/>
      <c r="GRZ426" s="1348"/>
      <c r="GSA426" s="1348"/>
      <c r="GSB426" s="1348"/>
      <c r="GSC426" s="1348"/>
      <c r="GSD426" s="1348"/>
      <c r="GSE426" s="1348"/>
      <c r="GSF426" s="1348"/>
      <c r="GSG426" s="1348"/>
      <c r="GSH426" s="1348"/>
      <c r="GSI426" s="1348"/>
      <c r="GSJ426" s="1348"/>
      <c r="GSK426" s="1348"/>
      <c r="GSL426" s="1348"/>
      <c r="GSM426" s="1348"/>
      <c r="GSN426" s="1348"/>
      <c r="GSO426" s="1348"/>
      <c r="GSP426" s="1348"/>
      <c r="GSQ426" s="1348"/>
      <c r="GSR426" s="1348"/>
      <c r="GSS426" s="1348"/>
      <c r="GST426" s="1348"/>
      <c r="GSU426" s="1348"/>
      <c r="GSV426" s="1348"/>
      <c r="GSW426" s="1348"/>
      <c r="GSX426" s="1348"/>
      <c r="GSY426" s="1348"/>
      <c r="GSZ426" s="1348"/>
      <c r="GTA426" s="1348"/>
      <c r="GTB426" s="1348"/>
      <c r="GTC426" s="1348"/>
      <c r="GTD426" s="1348"/>
      <c r="GTE426" s="1348"/>
      <c r="GTF426" s="1348"/>
      <c r="GTG426" s="1348"/>
      <c r="GTH426" s="1348"/>
      <c r="GTI426" s="1348"/>
      <c r="GTJ426" s="1348"/>
      <c r="GTK426" s="1348"/>
      <c r="GTL426" s="1348"/>
      <c r="GTM426" s="1348"/>
      <c r="GTN426" s="1348"/>
      <c r="GTO426" s="1348"/>
      <c r="GTP426" s="1348"/>
      <c r="GTQ426" s="1348"/>
      <c r="GTR426" s="1348"/>
      <c r="GTS426" s="1348"/>
      <c r="GTT426" s="1348"/>
      <c r="GTU426" s="1348"/>
      <c r="GTV426" s="1348"/>
      <c r="GTW426" s="1348"/>
      <c r="GTX426" s="1348"/>
      <c r="GTY426" s="1348"/>
      <c r="GTZ426" s="1348"/>
      <c r="GUA426" s="1348"/>
      <c r="GUB426" s="1348"/>
      <c r="GUC426" s="1348"/>
      <c r="GUD426" s="1348"/>
      <c r="GUE426" s="1348"/>
      <c r="GUF426" s="1348"/>
      <c r="GUG426" s="1348"/>
      <c r="GUH426" s="1348"/>
      <c r="GUI426" s="1348"/>
      <c r="GUJ426" s="1348"/>
      <c r="GUK426" s="1348"/>
      <c r="GUL426" s="1348"/>
      <c r="GUM426" s="1348"/>
      <c r="GUN426" s="1348"/>
      <c r="GUO426" s="1348"/>
      <c r="GUP426" s="1348"/>
      <c r="GUQ426" s="1348"/>
      <c r="GUR426" s="1348"/>
      <c r="GUS426" s="1348"/>
      <c r="GUT426" s="1348"/>
      <c r="GUU426" s="1348"/>
      <c r="GUV426" s="1348"/>
      <c r="GUW426" s="1348"/>
      <c r="GUX426" s="1348"/>
      <c r="GUY426" s="1348"/>
      <c r="GUZ426" s="1348"/>
      <c r="GVA426" s="1348"/>
      <c r="GVB426" s="1348"/>
      <c r="GVC426" s="1348"/>
      <c r="GVD426" s="1348"/>
      <c r="GVE426" s="1348"/>
      <c r="GVF426" s="1348"/>
      <c r="GVG426" s="1348"/>
      <c r="GVH426" s="1348"/>
      <c r="GVI426" s="1348"/>
      <c r="GVJ426" s="1348"/>
      <c r="GVK426" s="1348"/>
      <c r="GVL426" s="1348"/>
      <c r="GVM426" s="1348"/>
      <c r="GVN426" s="1348"/>
      <c r="GVO426" s="1348"/>
      <c r="GVP426" s="1348"/>
      <c r="GVQ426" s="1348"/>
      <c r="GVR426" s="1348"/>
      <c r="GVS426" s="1348"/>
      <c r="GVT426" s="1348"/>
      <c r="GVU426" s="1348"/>
      <c r="GVV426" s="1348"/>
      <c r="GVW426" s="1348"/>
      <c r="GVX426" s="1348"/>
      <c r="GVY426" s="1348"/>
      <c r="GVZ426" s="1348"/>
      <c r="GWA426" s="1348"/>
      <c r="GWB426" s="1348"/>
      <c r="GWC426" s="1348"/>
      <c r="GWD426" s="1348"/>
      <c r="GWE426" s="1348"/>
      <c r="GWF426" s="1348"/>
      <c r="GWG426" s="1348"/>
      <c r="GWH426" s="1348"/>
      <c r="GWI426" s="1348"/>
      <c r="GWJ426" s="1348"/>
      <c r="GWK426" s="1348"/>
      <c r="GWL426" s="1348"/>
      <c r="GWM426" s="1348"/>
      <c r="GWN426" s="1348"/>
      <c r="GWO426" s="1348"/>
      <c r="GWP426" s="1348"/>
      <c r="GWQ426" s="1348"/>
      <c r="GWR426" s="1348"/>
      <c r="GWS426" s="1348"/>
      <c r="GWT426" s="1348"/>
      <c r="GWU426" s="1348"/>
      <c r="GWV426" s="1348"/>
      <c r="GWW426" s="1348"/>
      <c r="GWX426" s="1348"/>
      <c r="GWY426" s="1348"/>
      <c r="GWZ426" s="1348"/>
      <c r="GXA426" s="1348"/>
      <c r="GXB426" s="1348"/>
      <c r="GXC426" s="1348"/>
      <c r="GXD426" s="1348"/>
      <c r="GXE426" s="1348"/>
      <c r="GXF426" s="1348"/>
      <c r="GXG426" s="1348"/>
      <c r="GXH426" s="1348"/>
      <c r="GXI426" s="1348"/>
      <c r="GXJ426" s="1348"/>
      <c r="GXK426" s="1348"/>
      <c r="GXL426" s="1348"/>
      <c r="GXM426" s="1348"/>
      <c r="GXN426" s="1348"/>
      <c r="GXO426" s="1348"/>
      <c r="GXP426" s="1348"/>
      <c r="GXQ426" s="1348"/>
      <c r="GXR426" s="1348"/>
      <c r="GXS426" s="1348"/>
      <c r="GXT426" s="1348"/>
      <c r="GXU426" s="1348"/>
      <c r="GXV426" s="1348"/>
      <c r="GXW426" s="1348"/>
      <c r="GXX426" s="1348"/>
      <c r="GXY426" s="1348"/>
      <c r="GXZ426" s="1348"/>
      <c r="GYA426" s="1348"/>
      <c r="GYB426" s="1348"/>
      <c r="GYC426" s="1348"/>
      <c r="GYD426" s="1348"/>
      <c r="GYE426" s="1348"/>
      <c r="GYF426" s="1348"/>
      <c r="GYG426" s="1348"/>
      <c r="GYH426" s="1348"/>
      <c r="GYI426" s="1348"/>
      <c r="GYJ426" s="1348"/>
      <c r="GYK426" s="1348"/>
      <c r="GYL426" s="1348"/>
      <c r="GYM426" s="1348"/>
      <c r="GYN426" s="1348"/>
      <c r="GYO426" s="1348"/>
      <c r="GYP426" s="1348"/>
      <c r="GYQ426" s="1348"/>
      <c r="GYR426" s="1348"/>
      <c r="GYS426" s="1348"/>
      <c r="GYT426" s="1348"/>
      <c r="GYU426" s="1348"/>
      <c r="GYV426" s="1348"/>
      <c r="GYW426" s="1348"/>
      <c r="GYX426" s="1348"/>
      <c r="GYY426" s="1348"/>
      <c r="GYZ426" s="1348"/>
      <c r="GZA426" s="1348"/>
      <c r="GZB426" s="1348"/>
      <c r="GZC426" s="1348"/>
      <c r="GZD426" s="1348"/>
      <c r="GZE426" s="1348"/>
      <c r="GZF426" s="1348"/>
      <c r="GZG426" s="1348"/>
      <c r="GZH426" s="1348"/>
      <c r="GZI426" s="1348"/>
      <c r="GZJ426" s="1348"/>
      <c r="GZK426" s="1348"/>
      <c r="GZL426" s="1348"/>
      <c r="GZM426" s="1348"/>
      <c r="GZN426" s="1348"/>
      <c r="GZO426" s="1348"/>
      <c r="GZP426" s="1348"/>
      <c r="GZQ426" s="1348"/>
      <c r="GZR426" s="1348"/>
      <c r="GZS426" s="1348"/>
      <c r="GZT426" s="1348"/>
      <c r="GZU426" s="1348"/>
      <c r="GZV426" s="1348"/>
      <c r="GZW426" s="1348"/>
      <c r="GZX426" s="1348"/>
      <c r="GZY426" s="1348"/>
      <c r="GZZ426" s="1348"/>
      <c r="HAA426" s="1348"/>
      <c r="HAB426" s="1348"/>
      <c r="HAC426" s="1348"/>
      <c r="HAD426" s="1348"/>
      <c r="HAE426" s="1348"/>
      <c r="HAF426" s="1348"/>
      <c r="HAG426" s="1348"/>
      <c r="HAH426" s="1348"/>
      <c r="HAI426" s="1348"/>
      <c r="HAJ426" s="1348"/>
      <c r="HAK426" s="1348"/>
      <c r="HAL426" s="1348"/>
      <c r="HAM426" s="1348"/>
      <c r="HAN426" s="1348"/>
      <c r="HAO426" s="1348"/>
      <c r="HAP426" s="1348"/>
      <c r="HAQ426" s="1348"/>
      <c r="HAR426" s="1348"/>
      <c r="HAS426" s="1348"/>
      <c r="HAT426" s="1348"/>
      <c r="HAU426" s="1348"/>
      <c r="HAV426" s="1348"/>
      <c r="HAW426" s="1348"/>
      <c r="HAX426" s="1348"/>
      <c r="HAY426" s="1348"/>
      <c r="HAZ426" s="1348"/>
      <c r="HBA426" s="1348"/>
      <c r="HBB426" s="1348"/>
      <c r="HBC426" s="1348"/>
      <c r="HBD426" s="1348"/>
      <c r="HBE426" s="1348"/>
      <c r="HBF426" s="1348"/>
      <c r="HBG426" s="1348"/>
      <c r="HBH426" s="1348"/>
      <c r="HBI426" s="1348"/>
      <c r="HBJ426" s="1348"/>
      <c r="HBK426" s="1348"/>
      <c r="HBL426" s="1348"/>
      <c r="HBM426" s="1348"/>
      <c r="HBN426" s="1348"/>
      <c r="HBO426" s="1348"/>
      <c r="HBP426" s="1348"/>
      <c r="HBQ426" s="1348"/>
      <c r="HBR426" s="1348"/>
      <c r="HBS426" s="1348"/>
      <c r="HBT426" s="1348"/>
      <c r="HBU426" s="1348"/>
      <c r="HBV426" s="1348"/>
      <c r="HBW426" s="1348"/>
      <c r="HBX426" s="1348"/>
      <c r="HBY426" s="1348"/>
      <c r="HBZ426" s="1348"/>
      <c r="HCA426" s="1348"/>
      <c r="HCB426" s="1348"/>
      <c r="HCC426" s="1348"/>
      <c r="HCD426" s="1348"/>
      <c r="HCE426" s="1348"/>
      <c r="HCF426" s="1348"/>
      <c r="HCG426" s="1348"/>
      <c r="HCH426" s="1348"/>
      <c r="HCI426" s="1348"/>
      <c r="HCJ426" s="1348"/>
      <c r="HCK426" s="1348"/>
      <c r="HCL426" s="1348"/>
      <c r="HCM426" s="1348"/>
      <c r="HCN426" s="1348"/>
      <c r="HCO426" s="1348"/>
      <c r="HCP426" s="1348"/>
      <c r="HCQ426" s="1348"/>
      <c r="HCR426" s="1348"/>
      <c r="HCS426" s="1348"/>
      <c r="HCT426" s="1348"/>
      <c r="HCU426" s="1348"/>
      <c r="HCV426" s="1348"/>
      <c r="HCW426" s="1348"/>
      <c r="HCX426" s="1348"/>
      <c r="HCY426" s="1348"/>
      <c r="HCZ426" s="1348"/>
      <c r="HDA426" s="1348"/>
      <c r="HDB426" s="1348"/>
      <c r="HDC426" s="1348"/>
      <c r="HDD426" s="1348"/>
      <c r="HDE426" s="1348"/>
      <c r="HDF426" s="1348"/>
      <c r="HDG426" s="1348"/>
      <c r="HDH426" s="1348"/>
      <c r="HDI426" s="1348"/>
      <c r="HDJ426" s="1348"/>
      <c r="HDK426" s="1348"/>
      <c r="HDL426" s="1348"/>
      <c r="HDM426" s="1348"/>
      <c r="HDN426" s="1348"/>
      <c r="HDO426" s="1348"/>
      <c r="HDP426" s="1348"/>
      <c r="HDQ426" s="1348"/>
      <c r="HDR426" s="1348"/>
      <c r="HDS426" s="1348"/>
      <c r="HDT426" s="1348"/>
      <c r="HDU426" s="1348"/>
      <c r="HDV426" s="1348"/>
      <c r="HDW426" s="1348"/>
      <c r="HDX426" s="1348"/>
      <c r="HDY426" s="1348"/>
      <c r="HDZ426" s="1348"/>
      <c r="HEA426" s="1348"/>
      <c r="HEB426" s="1348"/>
      <c r="HEC426" s="1348"/>
      <c r="HED426" s="1348"/>
      <c r="HEE426" s="1348"/>
      <c r="HEF426" s="1348"/>
      <c r="HEG426" s="1348"/>
      <c r="HEH426" s="1348"/>
      <c r="HEI426" s="1348"/>
      <c r="HEJ426" s="1348"/>
      <c r="HEK426" s="1348"/>
      <c r="HEL426" s="1348"/>
      <c r="HEM426" s="1348"/>
      <c r="HEN426" s="1348"/>
      <c r="HEO426" s="1348"/>
      <c r="HEP426" s="1348"/>
      <c r="HEQ426" s="1348"/>
      <c r="HER426" s="1348"/>
      <c r="HES426" s="1348"/>
      <c r="HET426" s="1348"/>
      <c r="HEU426" s="1348"/>
      <c r="HEV426" s="1348"/>
      <c r="HEW426" s="1348"/>
      <c r="HEX426" s="1348"/>
      <c r="HEY426" s="1348"/>
      <c r="HEZ426" s="1348"/>
      <c r="HFA426" s="1348"/>
      <c r="HFB426" s="1348"/>
      <c r="HFC426" s="1348"/>
      <c r="HFD426" s="1348"/>
      <c r="HFE426" s="1348"/>
      <c r="HFF426" s="1348"/>
      <c r="HFG426" s="1348"/>
      <c r="HFH426" s="1348"/>
      <c r="HFI426" s="1348"/>
      <c r="HFJ426" s="1348"/>
      <c r="HFK426" s="1348"/>
      <c r="HFL426" s="1348"/>
      <c r="HFM426" s="1348"/>
      <c r="HFN426" s="1348"/>
      <c r="HFO426" s="1348"/>
      <c r="HFP426" s="1348"/>
      <c r="HFQ426" s="1348"/>
      <c r="HFR426" s="1348"/>
      <c r="HFS426" s="1348"/>
      <c r="HFT426" s="1348"/>
      <c r="HFU426" s="1348"/>
      <c r="HFV426" s="1348"/>
      <c r="HFW426" s="1348"/>
      <c r="HFX426" s="1348"/>
      <c r="HFY426" s="1348"/>
      <c r="HFZ426" s="1348"/>
      <c r="HGA426" s="1348"/>
      <c r="HGB426" s="1348"/>
      <c r="HGC426" s="1348"/>
      <c r="HGD426" s="1348"/>
      <c r="HGE426" s="1348"/>
      <c r="HGF426" s="1348"/>
      <c r="HGG426" s="1348"/>
      <c r="HGH426" s="1348"/>
      <c r="HGI426" s="1348"/>
      <c r="HGJ426" s="1348"/>
      <c r="HGK426" s="1348"/>
      <c r="HGL426" s="1348"/>
      <c r="HGM426" s="1348"/>
      <c r="HGN426" s="1348"/>
      <c r="HGO426" s="1348"/>
      <c r="HGP426" s="1348"/>
      <c r="HGQ426" s="1348"/>
      <c r="HGR426" s="1348"/>
      <c r="HGS426" s="1348"/>
      <c r="HGT426" s="1348"/>
      <c r="HGU426" s="1348"/>
      <c r="HGV426" s="1348"/>
      <c r="HGW426" s="1348"/>
      <c r="HGX426" s="1348"/>
      <c r="HGY426" s="1348"/>
      <c r="HGZ426" s="1348"/>
      <c r="HHA426" s="1348"/>
      <c r="HHB426" s="1348"/>
      <c r="HHC426" s="1348"/>
      <c r="HHD426" s="1348"/>
      <c r="HHE426" s="1348"/>
      <c r="HHF426" s="1348"/>
      <c r="HHG426" s="1348"/>
      <c r="HHH426" s="1348"/>
      <c r="HHI426" s="1348"/>
      <c r="HHJ426" s="1348"/>
      <c r="HHK426" s="1348"/>
      <c r="HHL426" s="1348"/>
      <c r="HHM426" s="1348"/>
      <c r="HHN426" s="1348"/>
      <c r="HHO426" s="1348"/>
      <c r="HHP426" s="1348"/>
      <c r="HHQ426" s="1348"/>
      <c r="HHR426" s="1348"/>
      <c r="HHS426" s="1348"/>
      <c r="HHT426" s="1348"/>
      <c r="HHU426" s="1348"/>
      <c r="HHV426" s="1348"/>
      <c r="HHW426" s="1348"/>
      <c r="HHX426" s="1348"/>
      <c r="HHY426" s="1348"/>
      <c r="HHZ426" s="1348"/>
      <c r="HIA426" s="1348"/>
      <c r="HIB426" s="1348"/>
      <c r="HIC426" s="1348"/>
      <c r="HID426" s="1348"/>
      <c r="HIE426" s="1348"/>
      <c r="HIF426" s="1348"/>
      <c r="HIG426" s="1348"/>
      <c r="HIH426" s="1348"/>
      <c r="HII426" s="1348"/>
      <c r="HIJ426" s="1348"/>
      <c r="HIK426" s="1348"/>
      <c r="HIL426" s="1348"/>
      <c r="HIM426" s="1348"/>
      <c r="HIN426" s="1348"/>
      <c r="HIO426" s="1348"/>
      <c r="HIP426" s="1348"/>
      <c r="HIQ426" s="1348"/>
      <c r="HIR426" s="1348"/>
      <c r="HIS426" s="1348"/>
      <c r="HIT426" s="1348"/>
      <c r="HIU426" s="1348"/>
      <c r="HIV426" s="1348"/>
      <c r="HIW426" s="1348"/>
      <c r="HIX426" s="1348"/>
      <c r="HIY426" s="1348"/>
      <c r="HIZ426" s="1348"/>
      <c r="HJA426" s="1348"/>
      <c r="HJB426" s="1348"/>
      <c r="HJC426" s="1348"/>
      <c r="HJD426" s="1348"/>
      <c r="HJE426" s="1348"/>
      <c r="HJF426" s="1348"/>
      <c r="HJG426" s="1348"/>
      <c r="HJH426" s="1348"/>
      <c r="HJI426" s="1348"/>
      <c r="HJJ426" s="1348"/>
      <c r="HJK426" s="1348"/>
      <c r="HJL426" s="1348"/>
      <c r="HJM426" s="1348"/>
      <c r="HJN426" s="1348"/>
      <c r="HJO426" s="1348"/>
      <c r="HJP426" s="1348"/>
      <c r="HJQ426" s="1348"/>
      <c r="HJR426" s="1348"/>
      <c r="HJS426" s="1348"/>
      <c r="HJT426" s="1348"/>
      <c r="HJU426" s="1348"/>
      <c r="HJV426" s="1348"/>
      <c r="HJW426" s="1348"/>
      <c r="HJX426" s="1348"/>
      <c r="HJY426" s="1348"/>
      <c r="HJZ426" s="1348"/>
      <c r="HKA426" s="1348"/>
      <c r="HKB426" s="1348"/>
      <c r="HKC426" s="1348"/>
      <c r="HKD426" s="1348"/>
      <c r="HKE426" s="1348"/>
      <c r="HKF426" s="1348"/>
      <c r="HKG426" s="1348"/>
      <c r="HKH426" s="1348"/>
      <c r="HKI426" s="1348"/>
      <c r="HKJ426" s="1348"/>
      <c r="HKK426" s="1348"/>
      <c r="HKL426" s="1348"/>
      <c r="HKM426" s="1348"/>
      <c r="HKN426" s="1348"/>
      <c r="HKO426" s="1348"/>
      <c r="HKP426" s="1348"/>
      <c r="HKQ426" s="1348"/>
      <c r="HKR426" s="1348"/>
      <c r="HKS426" s="1348"/>
      <c r="HKT426" s="1348"/>
      <c r="HKU426" s="1348"/>
      <c r="HKV426" s="1348"/>
      <c r="HKW426" s="1348"/>
      <c r="HKX426" s="1348"/>
      <c r="HKY426" s="1348"/>
      <c r="HKZ426" s="1348"/>
      <c r="HLA426" s="1348"/>
      <c r="HLB426" s="1348"/>
      <c r="HLC426" s="1348"/>
      <c r="HLD426" s="1348"/>
      <c r="HLE426" s="1348"/>
      <c r="HLF426" s="1348"/>
      <c r="HLG426" s="1348"/>
      <c r="HLH426" s="1348"/>
      <c r="HLI426" s="1348"/>
      <c r="HLJ426" s="1348"/>
      <c r="HLK426" s="1348"/>
      <c r="HLL426" s="1348"/>
      <c r="HLM426" s="1348"/>
      <c r="HLN426" s="1348"/>
      <c r="HLO426" s="1348"/>
      <c r="HLP426" s="1348"/>
      <c r="HLQ426" s="1348"/>
      <c r="HLR426" s="1348"/>
      <c r="HLS426" s="1348"/>
      <c r="HLT426" s="1348"/>
      <c r="HLU426" s="1348"/>
      <c r="HLV426" s="1348"/>
      <c r="HLW426" s="1348"/>
      <c r="HLX426" s="1348"/>
      <c r="HLY426" s="1348"/>
      <c r="HLZ426" s="1348"/>
      <c r="HMA426" s="1348"/>
      <c r="HMB426" s="1348"/>
      <c r="HMC426" s="1348"/>
      <c r="HMD426" s="1348"/>
      <c r="HME426" s="1348"/>
      <c r="HMF426" s="1348"/>
      <c r="HMG426" s="1348"/>
      <c r="HMH426" s="1348"/>
      <c r="HMI426" s="1348"/>
      <c r="HMJ426" s="1348"/>
      <c r="HMK426" s="1348"/>
      <c r="HML426" s="1348"/>
      <c r="HMM426" s="1348"/>
      <c r="HMN426" s="1348"/>
      <c r="HMO426" s="1348"/>
      <c r="HMP426" s="1348"/>
      <c r="HMQ426" s="1348"/>
      <c r="HMR426" s="1348"/>
      <c r="HMS426" s="1348"/>
      <c r="HMT426" s="1348"/>
      <c r="HMU426" s="1348"/>
      <c r="HMV426" s="1348"/>
      <c r="HMW426" s="1348"/>
      <c r="HMX426" s="1348"/>
      <c r="HMY426" s="1348"/>
      <c r="HMZ426" s="1348"/>
      <c r="HNA426" s="1348"/>
      <c r="HNB426" s="1348"/>
      <c r="HNC426" s="1348"/>
      <c r="HND426" s="1348"/>
      <c r="HNE426" s="1348"/>
      <c r="HNF426" s="1348"/>
      <c r="HNG426" s="1348"/>
      <c r="HNH426" s="1348"/>
      <c r="HNI426" s="1348"/>
      <c r="HNJ426" s="1348"/>
      <c r="HNK426" s="1348"/>
      <c r="HNL426" s="1348"/>
      <c r="HNM426" s="1348"/>
      <c r="HNN426" s="1348"/>
      <c r="HNO426" s="1348"/>
      <c r="HNP426" s="1348"/>
      <c r="HNQ426" s="1348"/>
      <c r="HNR426" s="1348"/>
      <c r="HNS426" s="1348"/>
      <c r="HNT426" s="1348"/>
      <c r="HNU426" s="1348"/>
      <c r="HNV426" s="1348"/>
      <c r="HNW426" s="1348"/>
      <c r="HNX426" s="1348"/>
      <c r="HNY426" s="1348"/>
      <c r="HNZ426" s="1348"/>
      <c r="HOA426" s="1348"/>
      <c r="HOB426" s="1348"/>
      <c r="HOC426" s="1348"/>
      <c r="HOD426" s="1348"/>
      <c r="HOE426" s="1348"/>
      <c r="HOF426" s="1348"/>
      <c r="HOG426" s="1348"/>
      <c r="HOH426" s="1348"/>
      <c r="HOI426" s="1348"/>
      <c r="HOJ426" s="1348"/>
      <c r="HOK426" s="1348"/>
      <c r="HOL426" s="1348"/>
      <c r="HOM426" s="1348"/>
      <c r="HON426" s="1348"/>
      <c r="HOO426" s="1348"/>
      <c r="HOP426" s="1348"/>
      <c r="HOQ426" s="1348"/>
      <c r="HOR426" s="1348"/>
      <c r="HOS426" s="1348"/>
      <c r="HOT426" s="1348"/>
      <c r="HOU426" s="1348"/>
      <c r="HOV426" s="1348"/>
      <c r="HOW426" s="1348"/>
      <c r="HOX426" s="1348"/>
      <c r="HOY426" s="1348"/>
      <c r="HOZ426" s="1348"/>
      <c r="HPA426" s="1348"/>
      <c r="HPB426" s="1348"/>
      <c r="HPC426" s="1348"/>
      <c r="HPD426" s="1348"/>
      <c r="HPE426" s="1348"/>
      <c r="HPF426" s="1348"/>
      <c r="HPG426" s="1348"/>
      <c r="HPH426" s="1348"/>
      <c r="HPI426" s="1348"/>
      <c r="HPJ426" s="1348"/>
      <c r="HPK426" s="1348"/>
      <c r="HPL426" s="1348"/>
      <c r="HPM426" s="1348"/>
      <c r="HPN426" s="1348"/>
      <c r="HPO426" s="1348"/>
      <c r="HPP426" s="1348"/>
      <c r="HPQ426" s="1348"/>
      <c r="HPR426" s="1348"/>
      <c r="HPS426" s="1348"/>
      <c r="HPT426" s="1348"/>
      <c r="HPU426" s="1348"/>
      <c r="HPV426" s="1348"/>
      <c r="HPW426" s="1348"/>
      <c r="HPX426" s="1348"/>
      <c r="HPY426" s="1348"/>
      <c r="HPZ426" s="1348"/>
      <c r="HQA426" s="1348"/>
      <c r="HQB426" s="1348"/>
      <c r="HQC426" s="1348"/>
      <c r="HQD426" s="1348"/>
      <c r="HQE426" s="1348"/>
      <c r="HQF426" s="1348"/>
      <c r="HQG426" s="1348"/>
      <c r="HQH426" s="1348"/>
      <c r="HQI426" s="1348"/>
      <c r="HQJ426" s="1348"/>
      <c r="HQK426" s="1348"/>
      <c r="HQL426" s="1348"/>
      <c r="HQM426" s="1348"/>
      <c r="HQN426" s="1348"/>
      <c r="HQO426" s="1348"/>
      <c r="HQP426" s="1348"/>
      <c r="HQQ426" s="1348"/>
      <c r="HQR426" s="1348"/>
      <c r="HQS426" s="1348"/>
      <c r="HQT426" s="1348"/>
      <c r="HQU426" s="1348"/>
      <c r="HQV426" s="1348"/>
      <c r="HQW426" s="1348"/>
      <c r="HQX426" s="1348"/>
      <c r="HQY426" s="1348"/>
      <c r="HQZ426" s="1348"/>
      <c r="HRA426" s="1348"/>
      <c r="HRB426" s="1348"/>
      <c r="HRC426" s="1348"/>
      <c r="HRD426" s="1348"/>
      <c r="HRE426" s="1348"/>
      <c r="HRF426" s="1348"/>
      <c r="HRG426" s="1348"/>
      <c r="HRH426" s="1348"/>
      <c r="HRI426" s="1348"/>
      <c r="HRJ426" s="1348"/>
      <c r="HRK426" s="1348"/>
      <c r="HRL426" s="1348"/>
      <c r="HRM426" s="1348"/>
      <c r="HRN426" s="1348"/>
      <c r="HRO426" s="1348"/>
      <c r="HRP426" s="1348"/>
      <c r="HRQ426" s="1348"/>
      <c r="HRR426" s="1348"/>
      <c r="HRS426" s="1348"/>
      <c r="HRT426" s="1348"/>
      <c r="HRU426" s="1348"/>
      <c r="HRV426" s="1348"/>
      <c r="HRW426" s="1348"/>
      <c r="HRX426" s="1348"/>
      <c r="HRY426" s="1348"/>
      <c r="HRZ426" s="1348"/>
      <c r="HSA426" s="1348"/>
      <c r="HSB426" s="1348"/>
      <c r="HSC426" s="1348"/>
      <c r="HSD426" s="1348"/>
      <c r="HSE426" s="1348"/>
      <c r="HSF426" s="1348"/>
      <c r="HSG426" s="1348"/>
      <c r="HSH426" s="1348"/>
      <c r="HSI426" s="1348"/>
      <c r="HSJ426" s="1348"/>
      <c r="HSK426" s="1348"/>
      <c r="HSL426" s="1348"/>
      <c r="HSM426" s="1348"/>
      <c r="HSN426" s="1348"/>
      <c r="HSO426" s="1348"/>
      <c r="HSP426" s="1348"/>
      <c r="HSQ426" s="1348"/>
      <c r="HSR426" s="1348"/>
      <c r="HSS426" s="1348"/>
      <c r="HST426" s="1348"/>
      <c r="HSU426" s="1348"/>
      <c r="HSV426" s="1348"/>
      <c r="HSW426" s="1348"/>
      <c r="HSX426" s="1348"/>
      <c r="HSY426" s="1348"/>
      <c r="HSZ426" s="1348"/>
      <c r="HTA426" s="1348"/>
      <c r="HTB426" s="1348"/>
      <c r="HTC426" s="1348"/>
      <c r="HTD426" s="1348"/>
      <c r="HTE426" s="1348"/>
      <c r="HTF426" s="1348"/>
      <c r="HTG426" s="1348"/>
      <c r="HTH426" s="1348"/>
      <c r="HTI426" s="1348"/>
      <c r="HTJ426" s="1348"/>
      <c r="HTK426" s="1348"/>
      <c r="HTL426" s="1348"/>
      <c r="HTM426" s="1348"/>
      <c r="HTN426" s="1348"/>
      <c r="HTO426" s="1348"/>
      <c r="HTP426" s="1348"/>
      <c r="HTQ426" s="1348"/>
      <c r="HTR426" s="1348"/>
      <c r="HTS426" s="1348"/>
      <c r="HTT426" s="1348"/>
      <c r="HTU426" s="1348"/>
      <c r="HTV426" s="1348"/>
      <c r="HTW426" s="1348"/>
      <c r="HTX426" s="1348"/>
      <c r="HTY426" s="1348"/>
      <c r="HTZ426" s="1348"/>
      <c r="HUA426" s="1348"/>
      <c r="HUB426" s="1348"/>
      <c r="HUC426" s="1348"/>
      <c r="HUD426" s="1348"/>
      <c r="HUE426" s="1348"/>
      <c r="HUF426" s="1348"/>
      <c r="HUG426" s="1348"/>
      <c r="HUH426" s="1348"/>
      <c r="HUI426" s="1348"/>
      <c r="HUJ426" s="1348"/>
      <c r="HUK426" s="1348"/>
      <c r="HUL426" s="1348"/>
      <c r="HUM426" s="1348"/>
      <c r="HUN426" s="1348"/>
      <c r="HUO426" s="1348"/>
      <c r="HUP426" s="1348"/>
      <c r="HUQ426" s="1348"/>
      <c r="HUR426" s="1348"/>
      <c r="HUS426" s="1348"/>
      <c r="HUT426" s="1348"/>
      <c r="HUU426" s="1348"/>
      <c r="HUV426" s="1348"/>
      <c r="HUW426" s="1348"/>
      <c r="HUX426" s="1348"/>
      <c r="HUY426" s="1348"/>
      <c r="HUZ426" s="1348"/>
      <c r="HVA426" s="1348"/>
      <c r="HVB426" s="1348"/>
      <c r="HVC426" s="1348"/>
      <c r="HVD426" s="1348"/>
      <c r="HVE426" s="1348"/>
      <c r="HVF426" s="1348"/>
      <c r="HVG426" s="1348"/>
      <c r="HVH426" s="1348"/>
      <c r="HVI426" s="1348"/>
      <c r="HVJ426" s="1348"/>
      <c r="HVK426" s="1348"/>
      <c r="HVL426" s="1348"/>
      <c r="HVM426" s="1348"/>
      <c r="HVN426" s="1348"/>
      <c r="HVO426" s="1348"/>
      <c r="HVP426" s="1348"/>
      <c r="HVQ426" s="1348"/>
      <c r="HVR426" s="1348"/>
      <c r="HVS426" s="1348"/>
      <c r="HVT426" s="1348"/>
      <c r="HVU426" s="1348"/>
      <c r="HVV426" s="1348"/>
      <c r="HVW426" s="1348"/>
      <c r="HVX426" s="1348"/>
      <c r="HVY426" s="1348"/>
      <c r="HVZ426" s="1348"/>
      <c r="HWA426" s="1348"/>
      <c r="HWB426" s="1348"/>
      <c r="HWC426" s="1348"/>
      <c r="HWD426" s="1348"/>
      <c r="HWE426" s="1348"/>
      <c r="HWF426" s="1348"/>
      <c r="HWG426" s="1348"/>
      <c r="HWH426" s="1348"/>
      <c r="HWI426" s="1348"/>
      <c r="HWJ426" s="1348"/>
      <c r="HWK426" s="1348"/>
      <c r="HWL426" s="1348"/>
      <c r="HWM426" s="1348"/>
      <c r="HWN426" s="1348"/>
      <c r="HWO426" s="1348"/>
      <c r="HWP426" s="1348"/>
      <c r="HWQ426" s="1348"/>
      <c r="HWR426" s="1348"/>
      <c r="HWS426" s="1348"/>
      <c r="HWT426" s="1348"/>
      <c r="HWU426" s="1348"/>
      <c r="HWV426" s="1348"/>
      <c r="HWW426" s="1348"/>
      <c r="HWX426" s="1348"/>
      <c r="HWY426" s="1348"/>
      <c r="HWZ426" s="1348"/>
      <c r="HXA426" s="1348"/>
      <c r="HXB426" s="1348"/>
      <c r="HXC426" s="1348"/>
      <c r="HXD426" s="1348"/>
      <c r="HXE426" s="1348"/>
      <c r="HXF426" s="1348"/>
      <c r="HXG426" s="1348"/>
      <c r="HXH426" s="1348"/>
      <c r="HXI426" s="1348"/>
      <c r="HXJ426" s="1348"/>
      <c r="HXK426" s="1348"/>
      <c r="HXL426" s="1348"/>
      <c r="HXM426" s="1348"/>
      <c r="HXN426" s="1348"/>
      <c r="HXO426" s="1348"/>
      <c r="HXP426" s="1348"/>
      <c r="HXQ426" s="1348"/>
      <c r="HXR426" s="1348"/>
      <c r="HXS426" s="1348"/>
      <c r="HXT426" s="1348"/>
      <c r="HXU426" s="1348"/>
      <c r="HXV426" s="1348"/>
      <c r="HXW426" s="1348"/>
      <c r="HXX426" s="1348"/>
      <c r="HXY426" s="1348"/>
      <c r="HXZ426" s="1348"/>
      <c r="HYA426" s="1348"/>
      <c r="HYB426" s="1348"/>
      <c r="HYC426" s="1348"/>
      <c r="HYD426" s="1348"/>
      <c r="HYE426" s="1348"/>
      <c r="HYF426" s="1348"/>
      <c r="HYG426" s="1348"/>
      <c r="HYH426" s="1348"/>
      <c r="HYI426" s="1348"/>
      <c r="HYJ426" s="1348"/>
      <c r="HYK426" s="1348"/>
      <c r="HYL426" s="1348"/>
      <c r="HYM426" s="1348"/>
      <c r="HYN426" s="1348"/>
      <c r="HYO426" s="1348"/>
      <c r="HYP426" s="1348"/>
      <c r="HYQ426" s="1348"/>
      <c r="HYR426" s="1348"/>
      <c r="HYS426" s="1348"/>
      <c r="HYT426" s="1348"/>
      <c r="HYU426" s="1348"/>
      <c r="HYV426" s="1348"/>
      <c r="HYW426" s="1348"/>
      <c r="HYX426" s="1348"/>
      <c r="HYY426" s="1348"/>
      <c r="HYZ426" s="1348"/>
      <c r="HZA426" s="1348"/>
      <c r="HZB426" s="1348"/>
      <c r="HZC426" s="1348"/>
      <c r="HZD426" s="1348"/>
      <c r="HZE426" s="1348"/>
      <c r="HZF426" s="1348"/>
      <c r="HZG426" s="1348"/>
      <c r="HZH426" s="1348"/>
      <c r="HZI426" s="1348"/>
      <c r="HZJ426" s="1348"/>
      <c r="HZK426" s="1348"/>
      <c r="HZL426" s="1348"/>
      <c r="HZM426" s="1348"/>
      <c r="HZN426" s="1348"/>
      <c r="HZO426" s="1348"/>
      <c r="HZP426" s="1348"/>
      <c r="HZQ426" s="1348"/>
      <c r="HZR426" s="1348"/>
      <c r="HZS426" s="1348"/>
      <c r="HZT426" s="1348"/>
      <c r="HZU426" s="1348"/>
      <c r="HZV426" s="1348"/>
      <c r="HZW426" s="1348"/>
      <c r="HZX426" s="1348"/>
      <c r="HZY426" s="1348"/>
      <c r="HZZ426" s="1348"/>
      <c r="IAA426" s="1348"/>
      <c r="IAB426" s="1348"/>
      <c r="IAC426" s="1348"/>
      <c r="IAD426" s="1348"/>
      <c r="IAE426" s="1348"/>
      <c r="IAF426" s="1348"/>
      <c r="IAG426" s="1348"/>
      <c r="IAH426" s="1348"/>
      <c r="IAI426" s="1348"/>
      <c r="IAJ426" s="1348"/>
      <c r="IAK426" s="1348"/>
      <c r="IAL426" s="1348"/>
      <c r="IAM426" s="1348"/>
      <c r="IAN426" s="1348"/>
      <c r="IAO426" s="1348"/>
      <c r="IAP426" s="1348"/>
      <c r="IAQ426" s="1348"/>
      <c r="IAR426" s="1348"/>
      <c r="IAS426" s="1348"/>
      <c r="IAT426" s="1348"/>
      <c r="IAU426" s="1348"/>
      <c r="IAV426" s="1348"/>
      <c r="IAW426" s="1348"/>
      <c r="IAX426" s="1348"/>
      <c r="IAY426" s="1348"/>
      <c r="IAZ426" s="1348"/>
      <c r="IBA426" s="1348"/>
      <c r="IBB426" s="1348"/>
      <c r="IBC426" s="1348"/>
      <c r="IBD426" s="1348"/>
      <c r="IBE426" s="1348"/>
      <c r="IBF426" s="1348"/>
      <c r="IBG426" s="1348"/>
      <c r="IBH426" s="1348"/>
      <c r="IBI426" s="1348"/>
      <c r="IBJ426" s="1348"/>
      <c r="IBK426" s="1348"/>
      <c r="IBL426" s="1348"/>
      <c r="IBM426" s="1348"/>
      <c r="IBN426" s="1348"/>
      <c r="IBO426" s="1348"/>
      <c r="IBP426" s="1348"/>
      <c r="IBQ426" s="1348"/>
      <c r="IBR426" s="1348"/>
      <c r="IBS426" s="1348"/>
      <c r="IBT426" s="1348"/>
      <c r="IBU426" s="1348"/>
      <c r="IBV426" s="1348"/>
      <c r="IBW426" s="1348"/>
      <c r="IBX426" s="1348"/>
      <c r="IBY426" s="1348"/>
      <c r="IBZ426" s="1348"/>
      <c r="ICA426" s="1348"/>
      <c r="ICB426" s="1348"/>
      <c r="ICC426" s="1348"/>
      <c r="ICD426" s="1348"/>
      <c r="ICE426" s="1348"/>
      <c r="ICF426" s="1348"/>
      <c r="ICG426" s="1348"/>
      <c r="ICH426" s="1348"/>
      <c r="ICI426" s="1348"/>
      <c r="ICJ426" s="1348"/>
      <c r="ICK426" s="1348"/>
      <c r="ICL426" s="1348"/>
      <c r="ICM426" s="1348"/>
      <c r="ICN426" s="1348"/>
      <c r="ICO426" s="1348"/>
      <c r="ICP426" s="1348"/>
      <c r="ICQ426" s="1348"/>
      <c r="ICR426" s="1348"/>
      <c r="ICS426" s="1348"/>
      <c r="ICT426" s="1348"/>
      <c r="ICU426" s="1348"/>
      <c r="ICV426" s="1348"/>
      <c r="ICW426" s="1348"/>
      <c r="ICX426" s="1348"/>
      <c r="ICY426" s="1348"/>
      <c r="ICZ426" s="1348"/>
      <c r="IDA426" s="1348"/>
      <c r="IDB426" s="1348"/>
      <c r="IDC426" s="1348"/>
      <c r="IDD426" s="1348"/>
      <c r="IDE426" s="1348"/>
      <c r="IDF426" s="1348"/>
      <c r="IDG426" s="1348"/>
      <c r="IDH426" s="1348"/>
      <c r="IDI426" s="1348"/>
      <c r="IDJ426" s="1348"/>
      <c r="IDK426" s="1348"/>
      <c r="IDL426" s="1348"/>
      <c r="IDM426" s="1348"/>
      <c r="IDN426" s="1348"/>
      <c r="IDO426" s="1348"/>
      <c r="IDP426" s="1348"/>
      <c r="IDQ426" s="1348"/>
      <c r="IDR426" s="1348"/>
      <c r="IDS426" s="1348"/>
      <c r="IDT426" s="1348"/>
      <c r="IDU426" s="1348"/>
      <c r="IDV426" s="1348"/>
      <c r="IDW426" s="1348"/>
      <c r="IDX426" s="1348"/>
      <c r="IDY426" s="1348"/>
      <c r="IDZ426" s="1348"/>
      <c r="IEA426" s="1348"/>
      <c r="IEB426" s="1348"/>
      <c r="IEC426" s="1348"/>
      <c r="IED426" s="1348"/>
      <c r="IEE426" s="1348"/>
      <c r="IEF426" s="1348"/>
      <c r="IEG426" s="1348"/>
      <c r="IEH426" s="1348"/>
      <c r="IEI426" s="1348"/>
      <c r="IEJ426" s="1348"/>
      <c r="IEK426" s="1348"/>
      <c r="IEL426" s="1348"/>
      <c r="IEM426" s="1348"/>
      <c r="IEN426" s="1348"/>
      <c r="IEO426" s="1348"/>
      <c r="IEP426" s="1348"/>
      <c r="IEQ426" s="1348"/>
      <c r="IER426" s="1348"/>
      <c r="IES426" s="1348"/>
      <c r="IET426" s="1348"/>
      <c r="IEU426" s="1348"/>
      <c r="IEV426" s="1348"/>
      <c r="IEW426" s="1348"/>
      <c r="IEX426" s="1348"/>
      <c r="IEY426" s="1348"/>
      <c r="IEZ426" s="1348"/>
      <c r="IFA426" s="1348"/>
      <c r="IFB426" s="1348"/>
      <c r="IFC426" s="1348"/>
      <c r="IFD426" s="1348"/>
      <c r="IFE426" s="1348"/>
      <c r="IFF426" s="1348"/>
      <c r="IFG426" s="1348"/>
      <c r="IFH426" s="1348"/>
      <c r="IFI426" s="1348"/>
      <c r="IFJ426" s="1348"/>
      <c r="IFK426" s="1348"/>
      <c r="IFL426" s="1348"/>
      <c r="IFM426" s="1348"/>
      <c r="IFN426" s="1348"/>
      <c r="IFO426" s="1348"/>
      <c r="IFP426" s="1348"/>
      <c r="IFQ426" s="1348"/>
      <c r="IFR426" s="1348"/>
      <c r="IFS426" s="1348"/>
      <c r="IFT426" s="1348"/>
      <c r="IFU426" s="1348"/>
      <c r="IFV426" s="1348"/>
      <c r="IFW426" s="1348"/>
      <c r="IFX426" s="1348"/>
      <c r="IFY426" s="1348"/>
      <c r="IFZ426" s="1348"/>
      <c r="IGA426" s="1348"/>
      <c r="IGB426" s="1348"/>
      <c r="IGC426" s="1348"/>
      <c r="IGD426" s="1348"/>
      <c r="IGE426" s="1348"/>
      <c r="IGF426" s="1348"/>
      <c r="IGG426" s="1348"/>
      <c r="IGH426" s="1348"/>
      <c r="IGI426" s="1348"/>
      <c r="IGJ426" s="1348"/>
      <c r="IGK426" s="1348"/>
      <c r="IGL426" s="1348"/>
      <c r="IGM426" s="1348"/>
      <c r="IGN426" s="1348"/>
      <c r="IGO426" s="1348"/>
      <c r="IGP426" s="1348"/>
      <c r="IGQ426" s="1348"/>
      <c r="IGR426" s="1348"/>
      <c r="IGS426" s="1348"/>
      <c r="IGT426" s="1348"/>
      <c r="IGU426" s="1348"/>
      <c r="IGV426" s="1348"/>
      <c r="IGW426" s="1348"/>
      <c r="IGX426" s="1348"/>
      <c r="IGY426" s="1348"/>
      <c r="IGZ426" s="1348"/>
      <c r="IHA426" s="1348"/>
      <c r="IHB426" s="1348"/>
      <c r="IHC426" s="1348"/>
      <c r="IHD426" s="1348"/>
      <c r="IHE426" s="1348"/>
      <c r="IHF426" s="1348"/>
      <c r="IHG426" s="1348"/>
      <c r="IHH426" s="1348"/>
      <c r="IHI426" s="1348"/>
      <c r="IHJ426" s="1348"/>
      <c r="IHK426" s="1348"/>
      <c r="IHL426" s="1348"/>
      <c r="IHM426" s="1348"/>
      <c r="IHN426" s="1348"/>
      <c r="IHO426" s="1348"/>
      <c r="IHP426" s="1348"/>
      <c r="IHQ426" s="1348"/>
      <c r="IHR426" s="1348"/>
      <c r="IHS426" s="1348"/>
      <c r="IHT426" s="1348"/>
      <c r="IHU426" s="1348"/>
      <c r="IHV426" s="1348"/>
      <c r="IHW426" s="1348"/>
      <c r="IHX426" s="1348"/>
      <c r="IHY426" s="1348"/>
      <c r="IHZ426" s="1348"/>
      <c r="IIA426" s="1348"/>
      <c r="IIB426" s="1348"/>
      <c r="IIC426" s="1348"/>
      <c r="IID426" s="1348"/>
      <c r="IIE426" s="1348"/>
      <c r="IIF426" s="1348"/>
      <c r="IIG426" s="1348"/>
      <c r="IIH426" s="1348"/>
      <c r="III426" s="1348"/>
      <c r="IIJ426" s="1348"/>
      <c r="IIK426" s="1348"/>
      <c r="IIL426" s="1348"/>
      <c r="IIM426" s="1348"/>
      <c r="IIN426" s="1348"/>
      <c r="IIO426" s="1348"/>
      <c r="IIP426" s="1348"/>
      <c r="IIQ426" s="1348"/>
      <c r="IIR426" s="1348"/>
      <c r="IIS426" s="1348"/>
      <c r="IIT426" s="1348"/>
      <c r="IIU426" s="1348"/>
      <c r="IIV426" s="1348"/>
      <c r="IIW426" s="1348"/>
      <c r="IIX426" s="1348"/>
      <c r="IIY426" s="1348"/>
      <c r="IIZ426" s="1348"/>
      <c r="IJA426" s="1348"/>
      <c r="IJB426" s="1348"/>
      <c r="IJC426" s="1348"/>
      <c r="IJD426" s="1348"/>
      <c r="IJE426" s="1348"/>
      <c r="IJF426" s="1348"/>
      <c r="IJG426" s="1348"/>
      <c r="IJH426" s="1348"/>
      <c r="IJI426" s="1348"/>
      <c r="IJJ426" s="1348"/>
      <c r="IJK426" s="1348"/>
      <c r="IJL426" s="1348"/>
      <c r="IJM426" s="1348"/>
      <c r="IJN426" s="1348"/>
      <c r="IJO426" s="1348"/>
      <c r="IJP426" s="1348"/>
      <c r="IJQ426" s="1348"/>
      <c r="IJR426" s="1348"/>
      <c r="IJS426" s="1348"/>
      <c r="IJT426" s="1348"/>
      <c r="IJU426" s="1348"/>
      <c r="IJV426" s="1348"/>
      <c r="IJW426" s="1348"/>
      <c r="IJX426" s="1348"/>
      <c r="IJY426" s="1348"/>
      <c r="IJZ426" s="1348"/>
      <c r="IKA426" s="1348"/>
      <c r="IKB426" s="1348"/>
      <c r="IKC426" s="1348"/>
      <c r="IKD426" s="1348"/>
      <c r="IKE426" s="1348"/>
      <c r="IKF426" s="1348"/>
      <c r="IKG426" s="1348"/>
      <c r="IKH426" s="1348"/>
      <c r="IKI426" s="1348"/>
      <c r="IKJ426" s="1348"/>
      <c r="IKK426" s="1348"/>
      <c r="IKL426" s="1348"/>
      <c r="IKM426" s="1348"/>
      <c r="IKN426" s="1348"/>
      <c r="IKO426" s="1348"/>
      <c r="IKP426" s="1348"/>
      <c r="IKQ426" s="1348"/>
      <c r="IKR426" s="1348"/>
      <c r="IKS426" s="1348"/>
      <c r="IKT426" s="1348"/>
      <c r="IKU426" s="1348"/>
      <c r="IKV426" s="1348"/>
      <c r="IKW426" s="1348"/>
      <c r="IKX426" s="1348"/>
      <c r="IKY426" s="1348"/>
      <c r="IKZ426" s="1348"/>
      <c r="ILA426" s="1348"/>
      <c r="ILB426" s="1348"/>
      <c r="ILC426" s="1348"/>
      <c r="ILD426" s="1348"/>
      <c r="ILE426" s="1348"/>
      <c r="ILF426" s="1348"/>
      <c r="ILG426" s="1348"/>
      <c r="ILH426" s="1348"/>
      <c r="ILI426" s="1348"/>
      <c r="ILJ426" s="1348"/>
      <c r="ILK426" s="1348"/>
      <c r="ILL426" s="1348"/>
      <c r="ILM426" s="1348"/>
      <c r="ILN426" s="1348"/>
      <c r="ILO426" s="1348"/>
      <c r="ILP426" s="1348"/>
      <c r="ILQ426" s="1348"/>
      <c r="ILR426" s="1348"/>
      <c r="ILS426" s="1348"/>
      <c r="ILT426" s="1348"/>
      <c r="ILU426" s="1348"/>
      <c r="ILV426" s="1348"/>
      <c r="ILW426" s="1348"/>
      <c r="ILX426" s="1348"/>
      <c r="ILY426" s="1348"/>
      <c r="ILZ426" s="1348"/>
      <c r="IMA426" s="1348"/>
      <c r="IMB426" s="1348"/>
      <c r="IMC426" s="1348"/>
      <c r="IMD426" s="1348"/>
      <c r="IME426" s="1348"/>
      <c r="IMF426" s="1348"/>
      <c r="IMG426" s="1348"/>
      <c r="IMH426" s="1348"/>
      <c r="IMI426" s="1348"/>
      <c r="IMJ426" s="1348"/>
      <c r="IMK426" s="1348"/>
      <c r="IML426" s="1348"/>
      <c r="IMM426" s="1348"/>
      <c r="IMN426" s="1348"/>
      <c r="IMO426" s="1348"/>
      <c r="IMP426" s="1348"/>
      <c r="IMQ426" s="1348"/>
      <c r="IMR426" s="1348"/>
      <c r="IMS426" s="1348"/>
      <c r="IMT426" s="1348"/>
      <c r="IMU426" s="1348"/>
      <c r="IMV426" s="1348"/>
      <c r="IMW426" s="1348"/>
      <c r="IMX426" s="1348"/>
      <c r="IMY426" s="1348"/>
      <c r="IMZ426" s="1348"/>
      <c r="INA426" s="1348"/>
      <c r="INB426" s="1348"/>
      <c r="INC426" s="1348"/>
      <c r="IND426" s="1348"/>
      <c r="INE426" s="1348"/>
      <c r="INF426" s="1348"/>
      <c r="ING426" s="1348"/>
      <c r="INH426" s="1348"/>
      <c r="INI426" s="1348"/>
      <c r="INJ426" s="1348"/>
      <c r="INK426" s="1348"/>
      <c r="INL426" s="1348"/>
      <c r="INM426" s="1348"/>
      <c r="INN426" s="1348"/>
      <c r="INO426" s="1348"/>
      <c r="INP426" s="1348"/>
      <c r="INQ426" s="1348"/>
      <c r="INR426" s="1348"/>
      <c r="INS426" s="1348"/>
      <c r="INT426" s="1348"/>
      <c r="INU426" s="1348"/>
      <c r="INV426" s="1348"/>
      <c r="INW426" s="1348"/>
      <c r="INX426" s="1348"/>
      <c r="INY426" s="1348"/>
      <c r="INZ426" s="1348"/>
      <c r="IOA426" s="1348"/>
      <c r="IOB426" s="1348"/>
      <c r="IOC426" s="1348"/>
      <c r="IOD426" s="1348"/>
      <c r="IOE426" s="1348"/>
      <c r="IOF426" s="1348"/>
      <c r="IOG426" s="1348"/>
      <c r="IOH426" s="1348"/>
      <c r="IOI426" s="1348"/>
      <c r="IOJ426" s="1348"/>
      <c r="IOK426" s="1348"/>
      <c r="IOL426" s="1348"/>
      <c r="IOM426" s="1348"/>
      <c r="ION426" s="1348"/>
      <c r="IOO426" s="1348"/>
      <c r="IOP426" s="1348"/>
      <c r="IOQ426" s="1348"/>
      <c r="IOR426" s="1348"/>
      <c r="IOS426" s="1348"/>
      <c r="IOT426" s="1348"/>
      <c r="IOU426" s="1348"/>
      <c r="IOV426" s="1348"/>
      <c r="IOW426" s="1348"/>
      <c r="IOX426" s="1348"/>
      <c r="IOY426" s="1348"/>
      <c r="IOZ426" s="1348"/>
      <c r="IPA426" s="1348"/>
      <c r="IPB426" s="1348"/>
      <c r="IPC426" s="1348"/>
      <c r="IPD426" s="1348"/>
      <c r="IPE426" s="1348"/>
      <c r="IPF426" s="1348"/>
      <c r="IPG426" s="1348"/>
      <c r="IPH426" s="1348"/>
      <c r="IPI426" s="1348"/>
      <c r="IPJ426" s="1348"/>
      <c r="IPK426" s="1348"/>
      <c r="IPL426" s="1348"/>
      <c r="IPM426" s="1348"/>
      <c r="IPN426" s="1348"/>
      <c r="IPO426" s="1348"/>
      <c r="IPP426" s="1348"/>
      <c r="IPQ426" s="1348"/>
      <c r="IPR426" s="1348"/>
      <c r="IPS426" s="1348"/>
      <c r="IPT426" s="1348"/>
      <c r="IPU426" s="1348"/>
      <c r="IPV426" s="1348"/>
      <c r="IPW426" s="1348"/>
      <c r="IPX426" s="1348"/>
      <c r="IPY426" s="1348"/>
      <c r="IPZ426" s="1348"/>
      <c r="IQA426" s="1348"/>
      <c r="IQB426" s="1348"/>
      <c r="IQC426" s="1348"/>
      <c r="IQD426" s="1348"/>
      <c r="IQE426" s="1348"/>
      <c r="IQF426" s="1348"/>
      <c r="IQG426" s="1348"/>
      <c r="IQH426" s="1348"/>
      <c r="IQI426" s="1348"/>
      <c r="IQJ426" s="1348"/>
      <c r="IQK426" s="1348"/>
      <c r="IQL426" s="1348"/>
      <c r="IQM426" s="1348"/>
      <c r="IQN426" s="1348"/>
      <c r="IQO426" s="1348"/>
      <c r="IQP426" s="1348"/>
      <c r="IQQ426" s="1348"/>
      <c r="IQR426" s="1348"/>
      <c r="IQS426" s="1348"/>
      <c r="IQT426" s="1348"/>
      <c r="IQU426" s="1348"/>
      <c r="IQV426" s="1348"/>
      <c r="IQW426" s="1348"/>
      <c r="IQX426" s="1348"/>
      <c r="IQY426" s="1348"/>
      <c r="IQZ426" s="1348"/>
      <c r="IRA426" s="1348"/>
      <c r="IRB426" s="1348"/>
      <c r="IRC426" s="1348"/>
      <c r="IRD426" s="1348"/>
      <c r="IRE426" s="1348"/>
      <c r="IRF426" s="1348"/>
      <c r="IRG426" s="1348"/>
      <c r="IRH426" s="1348"/>
      <c r="IRI426" s="1348"/>
      <c r="IRJ426" s="1348"/>
      <c r="IRK426" s="1348"/>
      <c r="IRL426" s="1348"/>
      <c r="IRM426" s="1348"/>
      <c r="IRN426" s="1348"/>
      <c r="IRO426" s="1348"/>
      <c r="IRP426" s="1348"/>
      <c r="IRQ426" s="1348"/>
      <c r="IRR426" s="1348"/>
      <c r="IRS426" s="1348"/>
      <c r="IRT426" s="1348"/>
      <c r="IRU426" s="1348"/>
      <c r="IRV426" s="1348"/>
      <c r="IRW426" s="1348"/>
      <c r="IRX426" s="1348"/>
      <c r="IRY426" s="1348"/>
      <c r="IRZ426" s="1348"/>
      <c r="ISA426" s="1348"/>
      <c r="ISB426" s="1348"/>
      <c r="ISC426" s="1348"/>
      <c r="ISD426" s="1348"/>
      <c r="ISE426" s="1348"/>
      <c r="ISF426" s="1348"/>
      <c r="ISG426" s="1348"/>
      <c r="ISH426" s="1348"/>
      <c r="ISI426" s="1348"/>
      <c r="ISJ426" s="1348"/>
      <c r="ISK426" s="1348"/>
      <c r="ISL426" s="1348"/>
      <c r="ISM426" s="1348"/>
      <c r="ISN426" s="1348"/>
      <c r="ISO426" s="1348"/>
      <c r="ISP426" s="1348"/>
      <c r="ISQ426" s="1348"/>
      <c r="ISR426" s="1348"/>
      <c r="ISS426" s="1348"/>
      <c r="IST426" s="1348"/>
      <c r="ISU426" s="1348"/>
      <c r="ISV426" s="1348"/>
      <c r="ISW426" s="1348"/>
      <c r="ISX426" s="1348"/>
      <c r="ISY426" s="1348"/>
      <c r="ISZ426" s="1348"/>
      <c r="ITA426" s="1348"/>
      <c r="ITB426" s="1348"/>
      <c r="ITC426" s="1348"/>
      <c r="ITD426" s="1348"/>
      <c r="ITE426" s="1348"/>
      <c r="ITF426" s="1348"/>
      <c r="ITG426" s="1348"/>
      <c r="ITH426" s="1348"/>
      <c r="ITI426" s="1348"/>
      <c r="ITJ426" s="1348"/>
      <c r="ITK426" s="1348"/>
      <c r="ITL426" s="1348"/>
      <c r="ITM426" s="1348"/>
      <c r="ITN426" s="1348"/>
      <c r="ITO426" s="1348"/>
      <c r="ITP426" s="1348"/>
      <c r="ITQ426" s="1348"/>
      <c r="ITR426" s="1348"/>
      <c r="ITS426" s="1348"/>
      <c r="ITT426" s="1348"/>
      <c r="ITU426" s="1348"/>
      <c r="ITV426" s="1348"/>
      <c r="ITW426" s="1348"/>
      <c r="ITX426" s="1348"/>
      <c r="ITY426" s="1348"/>
      <c r="ITZ426" s="1348"/>
      <c r="IUA426" s="1348"/>
      <c r="IUB426" s="1348"/>
      <c r="IUC426" s="1348"/>
      <c r="IUD426" s="1348"/>
      <c r="IUE426" s="1348"/>
      <c r="IUF426" s="1348"/>
      <c r="IUG426" s="1348"/>
      <c r="IUH426" s="1348"/>
      <c r="IUI426" s="1348"/>
      <c r="IUJ426" s="1348"/>
      <c r="IUK426" s="1348"/>
      <c r="IUL426" s="1348"/>
      <c r="IUM426" s="1348"/>
      <c r="IUN426" s="1348"/>
      <c r="IUO426" s="1348"/>
      <c r="IUP426" s="1348"/>
      <c r="IUQ426" s="1348"/>
      <c r="IUR426" s="1348"/>
      <c r="IUS426" s="1348"/>
      <c r="IUT426" s="1348"/>
      <c r="IUU426" s="1348"/>
      <c r="IUV426" s="1348"/>
      <c r="IUW426" s="1348"/>
      <c r="IUX426" s="1348"/>
      <c r="IUY426" s="1348"/>
      <c r="IUZ426" s="1348"/>
      <c r="IVA426" s="1348"/>
      <c r="IVB426" s="1348"/>
      <c r="IVC426" s="1348"/>
      <c r="IVD426" s="1348"/>
      <c r="IVE426" s="1348"/>
      <c r="IVF426" s="1348"/>
      <c r="IVG426" s="1348"/>
      <c r="IVH426" s="1348"/>
      <c r="IVI426" s="1348"/>
      <c r="IVJ426" s="1348"/>
      <c r="IVK426" s="1348"/>
      <c r="IVL426" s="1348"/>
      <c r="IVM426" s="1348"/>
      <c r="IVN426" s="1348"/>
      <c r="IVO426" s="1348"/>
      <c r="IVP426" s="1348"/>
      <c r="IVQ426" s="1348"/>
      <c r="IVR426" s="1348"/>
      <c r="IVS426" s="1348"/>
      <c r="IVT426" s="1348"/>
      <c r="IVU426" s="1348"/>
      <c r="IVV426" s="1348"/>
      <c r="IVW426" s="1348"/>
      <c r="IVX426" s="1348"/>
      <c r="IVY426" s="1348"/>
      <c r="IVZ426" s="1348"/>
      <c r="IWA426" s="1348"/>
      <c r="IWB426" s="1348"/>
      <c r="IWC426" s="1348"/>
      <c r="IWD426" s="1348"/>
      <c r="IWE426" s="1348"/>
      <c r="IWF426" s="1348"/>
      <c r="IWG426" s="1348"/>
      <c r="IWH426" s="1348"/>
      <c r="IWI426" s="1348"/>
      <c r="IWJ426" s="1348"/>
      <c r="IWK426" s="1348"/>
      <c r="IWL426" s="1348"/>
      <c r="IWM426" s="1348"/>
      <c r="IWN426" s="1348"/>
      <c r="IWO426" s="1348"/>
      <c r="IWP426" s="1348"/>
      <c r="IWQ426" s="1348"/>
      <c r="IWR426" s="1348"/>
      <c r="IWS426" s="1348"/>
      <c r="IWT426" s="1348"/>
      <c r="IWU426" s="1348"/>
      <c r="IWV426" s="1348"/>
      <c r="IWW426" s="1348"/>
      <c r="IWX426" s="1348"/>
      <c r="IWY426" s="1348"/>
      <c r="IWZ426" s="1348"/>
      <c r="IXA426" s="1348"/>
      <c r="IXB426" s="1348"/>
      <c r="IXC426" s="1348"/>
      <c r="IXD426" s="1348"/>
      <c r="IXE426" s="1348"/>
      <c r="IXF426" s="1348"/>
      <c r="IXG426" s="1348"/>
      <c r="IXH426" s="1348"/>
      <c r="IXI426" s="1348"/>
      <c r="IXJ426" s="1348"/>
      <c r="IXK426" s="1348"/>
      <c r="IXL426" s="1348"/>
      <c r="IXM426" s="1348"/>
      <c r="IXN426" s="1348"/>
      <c r="IXO426" s="1348"/>
      <c r="IXP426" s="1348"/>
      <c r="IXQ426" s="1348"/>
      <c r="IXR426" s="1348"/>
      <c r="IXS426" s="1348"/>
      <c r="IXT426" s="1348"/>
      <c r="IXU426" s="1348"/>
      <c r="IXV426" s="1348"/>
      <c r="IXW426" s="1348"/>
      <c r="IXX426" s="1348"/>
      <c r="IXY426" s="1348"/>
      <c r="IXZ426" s="1348"/>
      <c r="IYA426" s="1348"/>
      <c r="IYB426" s="1348"/>
      <c r="IYC426" s="1348"/>
      <c r="IYD426" s="1348"/>
      <c r="IYE426" s="1348"/>
      <c r="IYF426" s="1348"/>
      <c r="IYG426" s="1348"/>
      <c r="IYH426" s="1348"/>
      <c r="IYI426" s="1348"/>
      <c r="IYJ426" s="1348"/>
      <c r="IYK426" s="1348"/>
      <c r="IYL426" s="1348"/>
      <c r="IYM426" s="1348"/>
      <c r="IYN426" s="1348"/>
      <c r="IYO426" s="1348"/>
      <c r="IYP426" s="1348"/>
      <c r="IYQ426" s="1348"/>
      <c r="IYR426" s="1348"/>
      <c r="IYS426" s="1348"/>
      <c r="IYT426" s="1348"/>
      <c r="IYU426" s="1348"/>
      <c r="IYV426" s="1348"/>
      <c r="IYW426" s="1348"/>
      <c r="IYX426" s="1348"/>
      <c r="IYY426" s="1348"/>
      <c r="IYZ426" s="1348"/>
      <c r="IZA426" s="1348"/>
      <c r="IZB426" s="1348"/>
      <c r="IZC426" s="1348"/>
      <c r="IZD426" s="1348"/>
      <c r="IZE426" s="1348"/>
      <c r="IZF426" s="1348"/>
      <c r="IZG426" s="1348"/>
      <c r="IZH426" s="1348"/>
      <c r="IZI426" s="1348"/>
      <c r="IZJ426" s="1348"/>
      <c r="IZK426" s="1348"/>
      <c r="IZL426" s="1348"/>
      <c r="IZM426" s="1348"/>
      <c r="IZN426" s="1348"/>
      <c r="IZO426" s="1348"/>
      <c r="IZP426" s="1348"/>
      <c r="IZQ426" s="1348"/>
      <c r="IZR426" s="1348"/>
      <c r="IZS426" s="1348"/>
      <c r="IZT426" s="1348"/>
      <c r="IZU426" s="1348"/>
      <c r="IZV426" s="1348"/>
      <c r="IZW426" s="1348"/>
      <c r="IZX426" s="1348"/>
      <c r="IZY426" s="1348"/>
      <c r="IZZ426" s="1348"/>
      <c r="JAA426" s="1348"/>
      <c r="JAB426" s="1348"/>
      <c r="JAC426" s="1348"/>
      <c r="JAD426" s="1348"/>
      <c r="JAE426" s="1348"/>
      <c r="JAF426" s="1348"/>
      <c r="JAG426" s="1348"/>
      <c r="JAH426" s="1348"/>
      <c r="JAI426" s="1348"/>
      <c r="JAJ426" s="1348"/>
      <c r="JAK426" s="1348"/>
      <c r="JAL426" s="1348"/>
      <c r="JAM426" s="1348"/>
      <c r="JAN426" s="1348"/>
      <c r="JAO426" s="1348"/>
      <c r="JAP426" s="1348"/>
      <c r="JAQ426" s="1348"/>
      <c r="JAR426" s="1348"/>
      <c r="JAS426" s="1348"/>
      <c r="JAT426" s="1348"/>
      <c r="JAU426" s="1348"/>
      <c r="JAV426" s="1348"/>
      <c r="JAW426" s="1348"/>
      <c r="JAX426" s="1348"/>
      <c r="JAY426" s="1348"/>
      <c r="JAZ426" s="1348"/>
      <c r="JBA426" s="1348"/>
      <c r="JBB426" s="1348"/>
      <c r="JBC426" s="1348"/>
      <c r="JBD426" s="1348"/>
      <c r="JBE426" s="1348"/>
      <c r="JBF426" s="1348"/>
      <c r="JBG426" s="1348"/>
      <c r="JBH426" s="1348"/>
      <c r="JBI426" s="1348"/>
      <c r="JBJ426" s="1348"/>
      <c r="JBK426" s="1348"/>
      <c r="JBL426" s="1348"/>
      <c r="JBM426" s="1348"/>
      <c r="JBN426" s="1348"/>
      <c r="JBO426" s="1348"/>
      <c r="JBP426" s="1348"/>
      <c r="JBQ426" s="1348"/>
      <c r="JBR426" s="1348"/>
      <c r="JBS426" s="1348"/>
      <c r="JBT426" s="1348"/>
      <c r="JBU426" s="1348"/>
      <c r="JBV426" s="1348"/>
      <c r="JBW426" s="1348"/>
      <c r="JBX426" s="1348"/>
      <c r="JBY426" s="1348"/>
      <c r="JBZ426" s="1348"/>
      <c r="JCA426" s="1348"/>
      <c r="JCB426" s="1348"/>
      <c r="JCC426" s="1348"/>
      <c r="JCD426" s="1348"/>
      <c r="JCE426" s="1348"/>
      <c r="JCF426" s="1348"/>
      <c r="JCG426" s="1348"/>
      <c r="JCH426" s="1348"/>
      <c r="JCI426" s="1348"/>
      <c r="JCJ426" s="1348"/>
      <c r="JCK426" s="1348"/>
      <c r="JCL426" s="1348"/>
      <c r="JCM426" s="1348"/>
      <c r="JCN426" s="1348"/>
      <c r="JCO426" s="1348"/>
      <c r="JCP426" s="1348"/>
      <c r="JCQ426" s="1348"/>
      <c r="JCR426" s="1348"/>
      <c r="JCS426" s="1348"/>
      <c r="JCT426" s="1348"/>
      <c r="JCU426" s="1348"/>
      <c r="JCV426" s="1348"/>
      <c r="JCW426" s="1348"/>
      <c r="JCX426" s="1348"/>
      <c r="JCY426" s="1348"/>
      <c r="JCZ426" s="1348"/>
      <c r="JDA426" s="1348"/>
      <c r="JDB426" s="1348"/>
      <c r="JDC426" s="1348"/>
      <c r="JDD426" s="1348"/>
      <c r="JDE426" s="1348"/>
      <c r="JDF426" s="1348"/>
      <c r="JDG426" s="1348"/>
      <c r="JDH426" s="1348"/>
      <c r="JDI426" s="1348"/>
      <c r="JDJ426" s="1348"/>
      <c r="JDK426" s="1348"/>
      <c r="JDL426" s="1348"/>
      <c r="JDM426" s="1348"/>
      <c r="JDN426" s="1348"/>
      <c r="JDO426" s="1348"/>
      <c r="JDP426" s="1348"/>
      <c r="JDQ426" s="1348"/>
      <c r="JDR426" s="1348"/>
      <c r="JDS426" s="1348"/>
      <c r="JDT426" s="1348"/>
      <c r="JDU426" s="1348"/>
      <c r="JDV426" s="1348"/>
      <c r="JDW426" s="1348"/>
      <c r="JDX426" s="1348"/>
      <c r="JDY426" s="1348"/>
      <c r="JDZ426" s="1348"/>
      <c r="JEA426" s="1348"/>
      <c r="JEB426" s="1348"/>
      <c r="JEC426" s="1348"/>
      <c r="JED426" s="1348"/>
      <c r="JEE426" s="1348"/>
      <c r="JEF426" s="1348"/>
      <c r="JEG426" s="1348"/>
      <c r="JEH426" s="1348"/>
      <c r="JEI426" s="1348"/>
      <c r="JEJ426" s="1348"/>
      <c r="JEK426" s="1348"/>
      <c r="JEL426" s="1348"/>
      <c r="JEM426" s="1348"/>
      <c r="JEN426" s="1348"/>
      <c r="JEO426" s="1348"/>
      <c r="JEP426" s="1348"/>
      <c r="JEQ426" s="1348"/>
      <c r="JER426" s="1348"/>
      <c r="JES426" s="1348"/>
      <c r="JET426" s="1348"/>
      <c r="JEU426" s="1348"/>
      <c r="JEV426" s="1348"/>
      <c r="JEW426" s="1348"/>
      <c r="JEX426" s="1348"/>
      <c r="JEY426" s="1348"/>
      <c r="JEZ426" s="1348"/>
      <c r="JFA426" s="1348"/>
      <c r="JFB426" s="1348"/>
      <c r="JFC426" s="1348"/>
      <c r="JFD426" s="1348"/>
      <c r="JFE426" s="1348"/>
      <c r="JFF426" s="1348"/>
      <c r="JFG426" s="1348"/>
      <c r="JFH426" s="1348"/>
      <c r="JFI426" s="1348"/>
      <c r="JFJ426" s="1348"/>
      <c r="JFK426" s="1348"/>
      <c r="JFL426" s="1348"/>
      <c r="JFM426" s="1348"/>
      <c r="JFN426" s="1348"/>
      <c r="JFO426" s="1348"/>
      <c r="JFP426" s="1348"/>
      <c r="JFQ426" s="1348"/>
      <c r="JFR426" s="1348"/>
      <c r="JFS426" s="1348"/>
      <c r="JFT426" s="1348"/>
      <c r="JFU426" s="1348"/>
      <c r="JFV426" s="1348"/>
      <c r="JFW426" s="1348"/>
      <c r="JFX426" s="1348"/>
      <c r="JFY426" s="1348"/>
      <c r="JFZ426" s="1348"/>
      <c r="JGA426" s="1348"/>
      <c r="JGB426" s="1348"/>
      <c r="JGC426" s="1348"/>
      <c r="JGD426" s="1348"/>
      <c r="JGE426" s="1348"/>
      <c r="JGF426" s="1348"/>
      <c r="JGG426" s="1348"/>
      <c r="JGH426" s="1348"/>
      <c r="JGI426" s="1348"/>
      <c r="JGJ426" s="1348"/>
      <c r="JGK426" s="1348"/>
      <c r="JGL426" s="1348"/>
      <c r="JGM426" s="1348"/>
      <c r="JGN426" s="1348"/>
      <c r="JGO426" s="1348"/>
      <c r="JGP426" s="1348"/>
      <c r="JGQ426" s="1348"/>
      <c r="JGR426" s="1348"/>
      <c r="JGS426" s="1348"/>
      <c r="JGT426" s="1348"/>
      <c r="JGU426" s="1348"/>
      <c r="JGV426" s="1348"/>
      <c r="JGW426" s="1348"/>
      <c r="JGX426" s="1348"/>
      <c r="JGY426" s="1348"/>
      <c r="JGZ426" s="1348"/>
      <c r="JHA426" s="1348"/>
      <c r="JHB426" s="1348"/>
      <c r="JHC426" s="1348"/>
      <c r="JHD426" s="1348"/>
      <c r="JHE426" s="1348"/>
      <c r="JHF426" s="1348"/>
      <c r="JHG426" s="1348"/>
      <c r="JHH426" s="1348"/>
      <c r="JHI426" s="1348"/>
      <c r="JHJ426" s="1348"/>
      <c r="JHK426" s="1348"/>
      <c r="JHL426" s="1348"/>
      <c r="JHM426" s="1348"/>
      <c r="JHN426" s="1348"/>
      <c r="JHO426" s="1348"/>
      <c r="JHP426" s="1348"/>
      <c r="JHQ426" s="1348"/>
      <c r="JHR426" s="1348"/>
      <c r="JHS426" s="1348"/>
      <c r="JHT426" s="1348"/>
      <c r="JHU426" s="1348"/>
      <c r="JHV426" s="1348"/>
      <c r="JHW426" s="1348"/>
      <c r="JHX426" s="1348"/>
      <c r="JHY426" s="1348"/>
      <c r="JHZ426" s="1348"/>
      <c r="JIA426" s="1348"/>
      <c r="JIB426" s="1348"/>
      <c r="JIC426" s="1348"/>
      <c r="JID426" s="1348"/>
      <c r="JIE426" s="1348"/>
      <c r="JIF426" s="1348"/>
      <c r="JIG426" s="1348"/>
      <c r="JIH426" s="1348"/>
      <c r="JII426" s="1348"/>
      <c r="JIJ426" s="1348"/>
      <c r="JIK426" s="1348"/>
      <c r="JIL426" s="1348"/>
      <c r="JIM426" s="1348"/>
      <c r="JIN426" s="1348"/>
      <c r="JIO426" s="1348"/>
      <c r="JIP426" s="1348"/>
      <c r="JIQ426" s="1348"/>
      <c r="JIR426" s="1348"/>
      <c r="JIS426" s="1348"/>
      <c r="JIT426" s="1348"/>
      <c r="JIU426" s="1348"/>
      <c r="JIV426" s="1348"/>
      <c r="JIW426" s="1348"/>
      <c r="JIX426" s="1348"/>
      <c r="JIY426" s="1348"/>
      <c r="JIZ426" s="1348"/>
      <c r="JJA426" s="1348"/>
      <c r="JJB426" s="1348"/>
      <c r="JJC426" s="1348"/>
      <c r="JJD426" s="1348"/>
      <c r="JJE426" s="1348"/>
      <c r="JJF426" s="1348"/>
      <c r="JJG426" s="1348"/>
      <c r="JJH426" s="1348"/>
      <c r="JJI426" s="1348"/>
      <c r="JJJ426" s="1348"/>
      <c r="JJK426" s="1348"/>
      <c r="JJL426" s="1348"/>
      <c r="JJM426" s="1348"/>
      <c r="JJN426" s="1348"/>
      <c r="JJO426" s="1348"/>
      <c r="JJP426" s="1348"/>
      <c r="JJQ426" s="1348"/>
      <c r="JJR426" s="1348"/>
      <c r="JJS426" s="1348"/>
      <c r="JJT426" s="1348"/>
      <c r="JJU426" s="1348"/>
      <c r="JJV426" s="1348"/>
      <c r="JJW426" s="1348"/>
      <c r="JJX426" s="1348"/>
      <c r="JJY426" s="1348"/>
      <c r="JJZ426" s="1348"/>
      <c r="JKA426" s="1348"/>
      <c r="JKB426" s="1348"/>
      <c r="JKC426" s="1348"/>
      <c r="JKD426" s="1348"/>
      <c r="JKE426" s="1348"/>
      <c r="JKF426" s="1348"/>
      <c r="JKG426" s="1348"/>
      <c r="JKH426" s="1348"/>
      <c r="JKI426" s="1348"/>
      <c r="JKJ426" s="1348"/>
      <c r="JKK426" s="1348"/>
      <c r="JKL426" s="1348"/>
      <c r="JKM426" s="1348"/>
      <c r="JKN426" s="1348"/>
      <c r="JKO426" s="1348"/>
      <c r="JKP426" s="1348"/>
      <c r="JKQ426" s="1348"/>
      <c r="JKR426" s="1348"/>
      <c r="JKS426" s="1348"/>
      <c r="JKT426" s="1348"/>
      <c r="JKU426" s="1348"/>
      <c r="JKV426" s="1348"/>
      <c r="JKW426" s="1348"/>
      <c r="JKX426" s="1348"/>
      <c r="JKY426" s="1348"/>
      <c r="JKZ426" s="1348"/>
      <c r="JLA426" s="1348"/>
      <c r="JLB426" s="1348"/>
      <c r="JLC426" s="1348"/>
      <c r="JLD426" s="1348"/>
      <c r="JLE426" s="1348"/>
      <c r="JLF426" s="1348"/>
      <c r="JLG426" s="1348"/>
      <c r="JLH426" s="1348"/>
      <c r="JLI426" s="1348"/>
      <c r="JLJ426" s="1348"/>
      <c r="JLK426" s="1348"/>
      <c r="JLL426" s="1348"/>
      <c r="JLM426" s="1348"/>
      <c r="JLN426" s="1348"/>
      <c r="JLO426" s="1348"/>
      <c r="JLP426" s="1348"/>
      <c r="JLQ426" s="1348"/>
      <c r="JLR426" s="1348"/>
      <c r="JLS426" s="1348"/>
      <c r="JLT426" s="1348"/>
      <c r="JLU426" s="1348"/>
      <c r="JLV426" s="1348"/>
      <c r="JLW426" s="1348"/>
      <c r="JLX426" s="1348"/>
      <c r="JLY426" s="1348"/>
      <c r="JLZ426" s="1348"/>
      <c r="JMA426" s="1348"/>
      <c r="JMB426" s="1348"/>
      <c r="JMC426" s="1348"/>
      <c r="JMD426" s="1348"/>
      <c r="JME426" s="1348"/>
      <c r="JMF426" s="1348"/>
      <c r="JMG426" s="1348"/>
      <c r="JMH426" s="1348"/>
      <c r="JMI426" s="1348"/>
      <c r="JMJ426" s="1348"/>
      <c r="JMK426" s="1348"/>
      <c r="JML426" s="1348"/>
      <c r="JMM426" s="1348"/>
      <c r="JMN426" s="1348"/>
      <c r="JMO426" s="1348"/>
      <c r="JMP426" s="1348"/>
      <c r="JMQ426" s="1348"/>
      <c r="JMR426" s="1348"/>
      <c r="JMS426" s="1348"/>
      <c r="JMT426" s="1348"/>
      <c r="JMU426" s="1348"/>
      <c r="JMV426" s="1348"/>
      <c r="JMW426" s="1348"/>
      <c r="JMX426" s="1348"/>
      <c r="JMY426" s="1348"/>
      <c r="JMZ426" s="1348"/>
      <c r="JNA426" s="1348"/>
      <c r="JNB426" s="1348"/>
      <c r="JNC426" s="1348"/>
      <c r="JND426" s="1348"/>
      <c r="JNE426" s="1348"/>
      <c r="JNF426" s="1348"/>
      <c r="JNG426" s="1348"/>
      <c r="JNH426" s="1348"/>
      <c r="JNI426" s="1348"/>
      <c r="JNJ426" s="1348"/>
      <c r="JNK426" s="1348"/>
      <c r="JNL426" s="1348"/>
      <c r="JNM426" s="1348"/>
      <c r="JNN426" s="1348"/>
      <c r="JNO426" s="1348"/>
      <c r="JNP426" s="1348"/>
      <c r="JNQ426" s="1348"/>
      <c r="JNR426" s="1348"/>
      <c r="JNS426" s="1348"/>
      <c r="JNT426" s="1348"/>
      <c r="JNU426" s="1348"/>
      <c r="JNV426" s="1348"/>
      <c r="JNW426" s="1348"/>
      <c r="JNX426" s="1348"/>
      <c r="JNY426" s="1348"/>
      <c r="JNZ426" s="1348"/>
      <c r="JOA426" s="1348"/>
      <c r="JOB426" s="1348"/>
      <c r="JOC426" s="1348"/>
      <c r="JOD426" s="1348"/>
      <c r="JOE426" s="1348"/>
      <c r="JOF426" s="1348"/>
      <c r="JOG426" s="1348"/>
      <c r="JOH426" s="1348"/>
      <c r="JOI426" s="1348"/>
      <c r="JOJ426" s="1348"/>
      <c r="JOK426" s="1348"/>
      <c r="JOL426" s="1348"/>
      <c r="JOM426" s="1348"/>
      <c r="JON426" s="1348"/>
      <c r="JOO426" s="1348"/>
      <c r="JOP426" s="1348"/>
      <c r="JOQ426" s="1348"/>
      <c r="JOR426" s="1348"/>
      <c r="JOS426" s="1348"/>
      <c r="JOT426" s="1348"/>
      <c r="JOU426" s="1348"/>
      <c r="JOV426" s="1348"/>
      <c r="JOW426" s="1348"/>
      <c r="JOX426" s="1348"/>
      <c r="JOY426" s="1348"/>
      <c r="JOZ426" s="1348"/>
      <c r="JPA426" s="1348"/>
      <c r="JPB426" s="1348"/>
      <c r="JPC426" s="1348"/>
      <c r="JPD426" s="1348"/>
      <c r="JPE426" s="1348"/>
      <c r="JPF426" s="1348"/>
      <c r="JPG426" s="1348"/>
      <c r="JPH426" s="1348"/>
      <c r="JPI426" s="1348"/>
      <c r="JPJ426" s="1348"/>
      <c r="JPK426" s="1348"/>
      <c r="JPL426" s="1348"/>
      <c r="JPM426" s="1348"/>
      <c r="JPN426" s="1348"/>
      <c r="JPO426" s="1348"/>
      <c r="JPP426" s="1348"/>
      <c r="JPQ426" s="1348"/>
      <c r="JPR426" s="1348"/>
      <c r="JPS426" s="1348"/>
      <c r="JPT426" s="1348"/>
      <c r="JPU426" s="1348"/>
      <c r="JPV426" s="1348"/>
      <c r="JPW426" s="1348"/>
      <c r="JPX426" s="1348"/>
      <c r="JPY426" s="1348"/>
      <c r="JPZ426" s="1348"/>
      <c r="JQA426" s="1348"/>
      <c r="JQB426" s="1348"/>
      <c r="JQC426" s="1348"/>
      <c r="JQD426" s="1348"/>
      <c r="JQE426" s="1348"/>
      <c r="JQF426" s="1348"/>
      <c r="JQG426" s="1348"/>
      <c r="JQH426" s="1348"/>
      <c r="JQI426" s="1348"/>
      <c r="JQJ426" s="1348"/>
      <c r="JQK426" s="1348"/>
      <c r="JQL426" s="1348"/>
      <c r="JQM426" s="1348"/>
      <c r="JQN426" s="1348"/>
      <c r="JQO426" s="1348"/>
      <c r="JQP426" s="1348"/>
      <c r="JQQ426" s="1348"/>
      <c r="JQR426" s="1348"/>
      <c r="JQS426" s="1348"/>
      <c r="JQT426" s="1348"/>
      <c r="JQU426" s="1348"/>
      <c r="JQV426" s="1348"/>
      <c r="JQW426" s="1348"/>
      <c r="JQX426" s="1348"/>
      <c r="JQY426" s="1348"/>
      <c r="JQZ426" s="1348"/>
      <c r="JRA426" s="1348"/>
      <c r="JRB426" s="1348"/>
      <c r="JRC426" s="1348"/>
      <c r="JRD426" s="1348"/>
      <c r="JRE426" s="1348"/>
      <c r="JRF426" s="1348"/>
      <c r="JRG426" s="1348"/>
      <c r="JRH426" s="1348"/>
      <c r="JRI426" s="1348"/>
      <c r="JRJ426" s="1348"/>
      <c r="JRK426" s="1348"/>
      <c r="JRL426" s="1348"/>
      <c r="JRM426" s="1348"/>
      <c r="JRN426" s="1348"/>
      <c r="JRO426" s="1348"/>
      <c r="JRP426" s="1348"/>
      <c r="JRQ426" s="1348"/>
      <c r="JRR426" s="1348"/>
      <c r="JRS426" s="1348"/>
      <c r="JRT426" s="1348"/>
      <c r="JRU426" s="1348"/>
      <c r="JRV426" s="1348"/>
      <c r="JRW426" s="1348"/>
      <c r="JRX426" s="1348"/>
      <c r="JRY426" s="1348"/>
      <c r="JRZ426" s="1348"/>
      <c r="JSA426" s="1348"/>
      <c r="JSB426" s="1348"/>
      <c r="JSC426" s="1348"/>
      <c r="JSD426" s="1348"/>
      <c r="JSE426" s="1348"/>
      <c r="JSF426" s="1348"/>
      <c r="JSG426" s="1348"/>
      <c r="JSH426" s="1348"/>
      <c r="JSI426" s="1348"/>
      <c r="JSJ426" s="1348"/>
      <c r="JSK426" s="1348"/>
      <c r="JSL426" s="1348"/>
      <c r="JSM426" s="1348"/>
      <c r="JSN426" s="1348"/>
      <c r="JSO426" s="1348"/>
      <c r="JSP426" s="1348"/>
      <c r="JSQ426" s="1348"/>
      <c r="JSR426" s="1348"/>
      <c r="JSS426" s="1348"/>
      <c r="JST426" s="1348"/>
      <c r="JSU426" s="1348"/>
      <c r="JSV426" s="1348"/>
      <c r="JSW426" s="1348"/>
      <c r="JSX426" s="1348"/>
      <c r="JSY426" s="1348"/>
      <c r="JSZ426" s="1348"/>
      <c r="JTA426" s="1348"/>
      <c r="JTB426" s="1348"/>
      <c r="JTC426" s="1348"/>
      <c r="JTD426" s="1348"/>
      <c r="JTE426" s="1348"/>
      <c r="JTF426" s="1348"/>
      <c r="JTG426" s="1348"/>
      <c r="JTH426" s="1348"/>
      <c r="JTI426" s="1348"/>
      <c r="JTJ426" s="1348"/>
      <c r="JTK426" s="1348"/>
      <c r="JTL426" s="1348"/>
      <c r="JTM426" s="1348"/>
      <c r="JTN426" s="1348"/>
      <c r="JTO426" s="1348"/>
      <c r="JTP426" s="1348"/>
      <c r="JTQ426" s="1348"/>
      <c r="JTR426" s="1348"/>
      <c r="JTS426" s="1348"/>
      <c r="JTT426" s="1348"/>
      <c r="JTU426" s="1348"/>
      <c r="JTV426" s="1348"/>
      <c r="JTW426" s="1348"/>
      <c r="JTX426" s="1348"/>
      <c r="JTY426" s="1348"/>
      <c r="JTZ426" s="1348"/>
      <c r="JUA426" s="1348"/>
      <c r="JUB426" s="1348"/>
      <c r="JUC426" s="1348"/>
      <c r="JUD426" s="1348"/>
      <c r="JUE426" s="1348"/>
      <c r="JUF426" s="1348"/>
      <c r="JUG426" s="1348"/>
      <c r="JUH426" s="1348"/>
      <c r="JUI426" s="1348"/>
      <c r="JUJ426" s="1348"/>
      <c r="JUK426" s="1348"/>
      <c r="JUL426" s="1348"/>
      <c r="JUM426" s="1348"/>
      <c r="JUN426" s="1348"/>
      <c r="JUO426" s="1348"/>
      <c r="JUP426" s="1348"/>
      <c r="JUQ426" s="1348"/>
      <c r="JUR426" s="1348"/>
      <c r="JUS426" s="1348"/>
      <c r="JUT426" s="1348"/>
      <c r="JUU426" s="1348"/>
      <c r="JUV426" s="1348"/>
      <c r="JUW426" s="1348"/>
      <c r="JUX426" s="1348"/>
      <c r="JUY426" s="1348"/>
      <c r="JUZ426" s="1348"/>
      <c r="JVA426" s="1348"/>
      <c r="JVB426" s="1348"/>
      <c r="JVC426" s="1348"/>
      <c r="JVD426" s="1348"/>
      <c r="JVE426" s="1348"/>
      <c r="JVF426" s="1348"/>
      <c r="JVG426" s="1348"/>
      <c r="JVH426" s="1348"/>
      <c r="JVI426" s="1348"/>
      <c r="JVJ426" s="1348"/>
      <c r="JVK426" s="1348"/>
      <c r="JVL426" s="1348"/>
      <c r="JVM426" s="1348"/>
      <c r="JVN426" s="1348"/>
      <c r="JVO426" s="1348"/>
      <c r="JVP426" s="1348"/>
      <c r="JVQ426" s="1348"/>
      <c r="JVR426" s="1348"/>
      <c r="JVS426" s="1348"/>
      <c r="JVT426" s="1348"/>
      <c r="JVU426" s="1348"/>
      <c r="JVV426" s="1348"/>
      <c r="JVW426" s="1348"/>
      <c r="JVX426" s="1348"/>
      <c r="JVY426" s="1348"/>
      <c r="JVZ426" s="1348"/>
      <c r="JWA426" s="1348"/>
      <c r="JWB426" s="1348"/>
      <c r="JWC426" s="1348"/>
      <c r="JWD426" s="1348"/>
      <c r="JWE426" s="1348"/>
      <c r="JWF426" s="1348"/>
      <c r="JWG426" s="1348"/>
      <c r="JWH426" s="1348"/>
      <c r="JWI426" s="1348"/>
      <c r="JWJ426" s="1348"/>
      <c r="JWK426" s="1348"/>
      <c r="JWL426" s="1348"/>
      <c r="JWM426" s="1348"/>
      <c r="JWN426" s="1348"/>
      <c r="JWO426" s="1348"/>
      <c r="JWP426" s="1348"/>
      <c r="JWQ426" s="1348"/>
      <c r="JWR426" s="1348"/>
      <c r="JWS426" s="1348"/>
      <c r="JWT426" s="1348"/>
      <c r="JWU426" s="1348"/>
      <c r="JWV426" s="1348"/>
      <c r="JWW426" s="1348"/>
      <c r="JWX426" s="1348"/>
      <c r="JWY426" s="1348"/>
      <c r="JWZ426" s="1348"/>
      <c r="JXA426" s="1348"/>
      <c r="JXB426" s="1348"/>
      <c r="JXC426" s="1348"/>
      <c r="JXD426" s="1348"/>
      <c r="JXE426" s="1348"/>
      <c r="JXF426" s="1348"/>
      <c r="JXG426" s="1348"/>
      <c r="JXH426" s="1348"/>
      <c r="JXI426" s="1348"/>
      <c r="JXJ426" s="1348"/>
      <c r="JXK426" s="1348"/>
      <c r="JXL426" s="1348"/>
      <c r="JXM426" s="1348"/>
      <c r="JXN426" s="1348"/>
      <c r="JXO426" s="1348"/>
      <c r="JXP426" s="1348"/>
      <c r="JXQ426" s="1348"/>
      <c r="JXR426" s="1348"/>
      <c r="JXS426" s="1348"/>
      <c r="JXT426" s="1348"/>
      <c r="JXU426" s="1348"/>
      <c r="JXV426" s="1348"/>
      <c r="JXW426" s="1348"/>
      <c r="JXX426" s="1348"/>
      <c r="JXY426" s="1348"/>
      <c r="JXZ426" s="1348"/>
      <c r="JYA426" s="1348"/>
      <c r="JYB426" s="1348"/>
      <c r="JYC426" s="1348"/>
      <c r="JYD426" s="1348"/>
      <c r="JYE426" s="1348"/>
      <c r="JYF426" s="1348"/>
      <c r="JYG426" s="1348"/>
      <c r="JYH426" s="1348"/>
      <c r="JYI426" s="1348"/>
      <c r="JYJ426" s="1348"/>
      <c r="JYK426" s="1348"/>
      <c r="JYL426" s="1348"/>
      <c r="JYM426" s="1348"/>
      <c r="JYN426" s="1348"/>
      <c r="JYO426" s="1348"/>
      <c r="JYP426" s="1348"/>
      <c r="JYQ426" s="1348"/>
      <c r="JYR426" s="1348"/>
      <c r="JYS426" s="1348"/>
      <c r="JYT426" s="1348"/>
      <c r="JYU426" s="1348"/>
      <c r="JYV426" s="1348"/>
      <c r="JYW426" s="1348"/>
      <c r="JYX426" s="1348"/>
      <c r="JYY426" s="1348"/>
      <c r="JYZ426" s="1348"/>
      <c r="JZA426" s="1348"/>
      <c r="JZB426" s="1348"/>
      <c r="JZC426" s="1348"/>
      <c r="JZD426" s="1348"/>
      <c r="JZE426" s="1348"/>
      <c r="JZF426" s="1348"/>
      <c r="JZG426" s="1348"/>
      <c r="JZH426" s="1348"/>
      <c r="JZI426" s="1348"/>
      <c r="JZJ426" s="1348"/>
      <c r="JZK426" s="1348"/>
      <c r="JZL426" s="1348"/>
      <c r="JZM426" s="1348"/>
      <c r="JZN426" s="1348"/>
      <c r="JZO426" s="1348"/>
      <c r="JZP426" s="1348"/>
      <c r="JZQ426" s="1348"/>
      <c r="JZR426" s="1348"/>
      <c r="JZS426" s="1348"/>
      <c r="JZT426" s="1348"/>
      <c r="JZU426" s="1348"/>
      <c r="JZV426" s="1348"/>
      <c r="JZW426" s="1348"/>
      <c r="JZX426" s="1348"/>
      <c r="JZY426" s="1348"/>
      <c r="JZZ426" s="1348"/>
      <c r="KAA426" s="1348"/>
      <c r="KAB426" s="1348"/>
      <c r="KAC426" s="1348"/>
      <c r="KAD426" s="1348"/>
      <c r="KAE426" s="1348"/>
      <c r="KAF426" s="1348"/>
      <c r="KAG426" s="1348"/>
      <c r="KAH426" s="1348"/>
      <c r="KAI426" s="1348"/>
      <c r="KAJ426" s="1348"/>
      <c r="KAK426" s="1348"/>
      <c r="KAL426" s="1348"/>
      <c r="KAM426" s="1348"/>
      <c r="KAN426" s="1348"/>
      <c r="KAO426" s="1348"/>
      <c r="KAP426" s="1348"/>
      <c r="KAQ426" s="1348"/>
      <c r="KAR426" s="1348"/>
      <c r="KAS426" s="1348"/>
      <c r="KAT426" s="1348"/>
      <c r="KAU426" s="1348"/>
      <c r="KAV426" s="1348"/>
      <c r="KAW426" s="1348"/>
      <c r="KAX426" s="1348"/>
      <c r="KAY426" s="1348"/>
      <c r="KAZ426" s="1348"/>
      <c r="KBA426" s="1348"/>
      <c r="KBB426" s="1348"/>
      <c r="KBC426" s="1348"/>
      <c r="KBD426" s="1348"/>
      <c r="KBE426" s="1348"/>
      <c r="KBF426" s="1348"/>
      <c r="KBG426" s="1348"/>
      <c r="KBH426" s="1348"/>
      <c r="KBI426" s="1348"/>
      <c r="KBJ426" s="1348"/>
      <c r="KBK426" s="1348"/>
      <c r="KBL426" s="1348"/>
      <c r="KBM426" s="1348"/>
      <c r="KBN426" s="1348"/>
      <c r="KBO426" s="1348"/>
      <c r="KBP426" s="1348"/>
      <c r="KBQ426" s="1348"/>
      <c r="KBR426" s="1348"/>
      <c r="KBS426" s="1348"/>
      <c r="KBT426" s="1348"/>
      <c r="KBU426" s="1348"/>
      <c r="KBV426" s="1348"/>
      <c r="KBW426" s="1348"/>
      <c r="KBX426" s="1348"/>
      <c r="KBY426" s="1348"/>
      <c r="KBZ426" s="1348"/>
      <c r="KCA426" s="1348"/>
      <c r="KCB426" s="1348"/>
      <c r="KCC426" s="1348"/>
      <c r="KCD426" s="1348"/>
      <c r="KCE426" s="1348"/>
      <c r="KCF426" s="1348"/>
      <c r="KCG426" s="1348"/>
      <c r="KCH426" s="1348"/>
      <c r="KCI426" s="1348"/>
      <c r="KCJ426" s="1348"/>
      <c r="KCK426" s="1348"/>
      <c r="KCL426" s="1348"/>
      <c r="KCM426" s="1348"/>
      <c r="KCN426" s="1348"/>
      <c r="KCO426" s="1348"/>
      <c r="KCP426" s="1348"/>
      <c r="KCQ426" s="1348"/>
      <c r="KCR426" s="1348"/>
      <c r="KCS426" s="1348"/>
      <c r="KCT426" s="1348"/>
      <c r="KCU426" s="1348"/>
      <c r="KCV426" s="1348"/>
      <c r="KCW426" s="1348"/>
      <c r="KCX426" s="1348"/>
      <c r="KCY426" s="1348"/>
      <c r="KCZ426" s="1348"/>
      <c r="KDA426" s="1348"/>
      <c r="KDB426" s="1348"/>
      <c r="KDC426" s="1348"/>
      <c r="KDD426" s="1348"/>
      <c r="KDE426" s="1348"/>
      <c r="KDF426" s="1348"/>
      <c r="KDG426" s="1348"/>
      <c r="KDH426" s="1348"/>
      <c r="KDI426" s="1348"/>
      <c r="KDJ426" s="1348"/>
      <c r="KDK426" s="1348"/>
      <c r="KDL426" s="1348"/>
      <c r="KDM426" s="1348"/>
      <c r="KDN426" s="1348"/>
      <c r="KDO426" s="1348"/>
      <c r="KDP426" s="1348"/>
      <c r="KDQ426" s="1348"/>
      <c r="KDR426" s="1348"/>
      <c r="KDS426" s="1348"/>
      <c r="KDT426" s="1348"/>
      <c r="KDU426" s="1348"/>
      <c r="KDV426" s="1348"/>
      <c r="KDW426" s="1348"/>
      <c r="KDX426" s="1348"/>
      <c r="KDY426" s="1348"/>
      <c r="KDZ426" s="1348"/>
      <c r="KEA426" s="1348"/>
      <c r="KEB426" s="1348"/>
      <c r="KEC426" s="1348"/>
      <c r="KED426" s="1348"/>
      <c r="KEE426" s="1348"/>
      <c r="KEF426" s="1348"/>
      <c r="KEG426" s="1348"/>
      <c r="KEH426" s="1348"/>
      <c r="KEI426" s="1348"/>
      <c r="KEJ426" s="1348"/>
      <c r="KEK426" s="1348"/>
      <c r="KEL426" s="1348"/>
      <c r="KEM426" s="1348"/>
      <c r="KEN426" s="1348"/>
      <c r="KEO426" s="1348"/>
      <c r="KEP426" s="1348"/>
      <c r="KEQ426" s="1348"/>
      <c r="KER426" s="1348"/>
      <c r="KES426" s="1348"/>
      <c r="KET426" s="1348"/>
      <c r="KEU426" s="1348"/>
      <c r="KEV426" s="1348"/>
      <c r="KEW426" s="1348"/>
      <c r="KEX426" s="1348"/>
      <c r="KEY426" s="1348"/>
      <c r="KEZ426" s="1348"/>
      <c r="KFA426" s="1348"/>
      <c r="KFB426" s="1348"/>
      <c r="KFC426" s="1348"/>
      <c r="KFD426" s="1348"/>
      <c r="KFE426" s="1348"/>
      <c r="KFF426" s="1348"/>
      <c r="KFG426" s="1348"/>
      <c r="KFH426" s="1348"/>
      <c r="KFI426" s="1348"/>
      <c r="KFJ426" s="1348"/>
      <c r="KFK426" s="1348"/>
      <c r="KFL426" s="1348"/>
      <c r="KFM426" s="1348"/>
      <c r="KFN426" s="1348"/>
      <c r="KFO426" s="1348"/>
      <c r="KFP426" s="1348"/>
      <c r="KFQ426" s="1348"/>
      <c r="KFR426" s="1348"/>
      <c r="KFS426" s="1348"/>
      <c r="KFT426" s="1348"/>
      <c r="KFU426" s="1348"/>
      <c r="KFV426" s="1348"/>
      <c r="KFW426" s="1348"/>
      <c r="KFX426" s="1348"/>
      <c r="KFY426" s="1348"/>
      <c r="KFZ426" s="1348"/>
      <c r="KGA426" s="1348"/>
      <c r="KGB426" s="1348"/>
      <c r="KGC426" s="1348"/>
      <c r="KGD426" s="1348"/>
      <c r="KGE426" s="1348"/>
      <c r="KGF426" s="1348"/>
      <c r="KGG426" s="1348"/>
      <c r="KGH426" s="1348"/>
      <c r="KGI426" s="1348"/>
      <c r="KGJ426" s="1348"/>
      <c r="KGK426" s="1348"/>
      <c r="KGL426" s="1348"/>
      <c r="KGM426" s="1348"/>
      <c r="KGN426" s="1348"/>
      <c r="KGO426" s="1348"/>
      <c r="KGP426" s="1348"/>
      <c r="KGQ426" s="1348"/>
      <c r="KGR426" s="1348"/>
      <c r="KGS426" s="1348"/>
      <c r="KGT426" s="1348"/>
      <c r="KGU426" s="1348"/>
      <c r="KGV426" s="1348"/>
      <c r="KGW426" s="1348"/>
      <c r="KGX426" s="1348"/>
      <c r="KGY426" s="1348"/>
      <c r="KGZ426" s="1348"/>
      <c r="KHA426" s="1348"/>
      <c r="KHB426" s="1348"/>
      <c r="KHC426" s="1348"/>
      <c r="KHD426" s="1348"/>
      <c r="KHE426" s="1348"/>
      <c r="KHF426" s="1348"/>
      <c r="KHG426" s="1348"/>
      <c r="KHH426" s="1348"/>
      <c r="KHI426" s="1348"/>
      <c r="KHJ426" s="1348"/>
      <c r="KHK426" s="1348"/>
      <c r="KHL426" s="1348"/>
      <c r="KHM426" s="1348"/>
      <c r="KHN426" s="1348"/>
      <c r="KHO426" s="1348"/>
      <c r="KHP426" s="1348"/>
      <c r="KHQ426" s="1348"/>
      <c r="KHR426" s="1348"/>
      <c r="KHS426" s="1348"/>
      <c r="KHT426" s="1348"/>
      <c r="KHU426" s="1348"/>
      <c r="KHV426" s="1348"/>
      <c r="KHW426" s="1348"/>
      <c r="KHX426" s="1348"/>
      <c r="KHY426" s="1348"/>
      <c r="KHZ426" s="1348"/>
      <c r="KIA426" s="1348"/>
      <c r="KIB426" s="1348"/>
      <c r="KIC426" s="1348"/>
      <c r="KID426" s="1348"/>
      <c r="KIE426" s="1348"/>
      <c r="KIF426" s="1348"/>
      <c r="KIG426" s="1348"/>
      <c r="KIH426" s="1348"/>
      <c r="KII426" s="1348"/>
      <c r="KIJ426" s="1348"/>
      <c r="KIK426" s="1348"/>
      <c r="KIL426" s="1348"/>
      <c r="KIM426" s="1348"/>
      <c r="KIN426" s="1348"/>
      <c r="KIO426" s="1348"/>
      <c r="KIP426" s="1348"/>
      <c r="KIQ426" s="1348"/>
      <c r="KIR426" s="1348"/>
      <c r="KIS426" s="1348"/>
      <c r="KIT426" s="1348"/>
      <c r="KIU426" s="1348"/>
      <c r="KIV426" s="1348"/>
      <c r="KIW426" s="1348"/>
      <c r="KIX426" s="1348"/>
      <c r="KIY426" s="1348"/>
      <c r="KIZ426" s="1348"/>
      <c r="KJA426" s="1348"/>
      <c r="KJB426" s="1348"/>
      <c r="KJC426" s="1348"/>
      <c r="KJD426" s="1348"/>
      <c r="KJE426" s="1348"/>
      <c r="KJF426" s="1348"/>
      <c r="KJG426" s="1348"/>
      <c r="KJH426" s="1348"/>
      <c r="KJI426" s="1348"/>
      <c r="KJJ426" s="1348"/>
      <c r="KJK426" s="1348"/>
      <c r="KJL426" s="1348"/>
      <c r="KJM426" s="1348"/>
      <c r="KJN426" s="1348"/>
      <c r="KJO426" s="1348"/>
      <c r="KJP426" s="1348"/>
      <c r="KJQ426" s="1348"/>
      <c r="KJR426" s="1348"/>
      <c r="KJS426" s="1348"/>
      <c r="KJT426" s="1348"/>
      <c r="KJU426" s="1348"/>
      <c r="KJV426" s="1348"/>
      <c r="KJW426" s="1348"/>
      <c r="KJX426" s="1348"/>
      <c r="KJY426" s="1348"/>
      <c r="KJZ426" s="1348"/>
      <c r="KKA426" s="1348"/>
      <c r="KKB426" s="1348"/>
      <c r="KKC426" s="1348"/>
      <c r="KKD426" s="1348"/>
      <c r="KKE426" s="1348"/>
      <c r="KKF426" s="1348"/>
      <c r="KKG426" s="1348"/>
      <c r="KKH426" s="1348"/>
      <c r="KKI426" s="1348"/>
      <c r="KKJ426" s="1348"/>
      <c r="KKK426" s="1348"/>
      <c r="KKL426" s="1348"/>
      <c r="KKM426" s="1348"/>
      <c r="KKN426" s="1348"/>
      <c r="KKO426" s="1348"/>
      <c r="KKP426" s="1348"/>
      <c r="KKQ426" s="1348"/>
      <c r="KKR426" s="1348"/>
      <c r="KKS426" s="1348"/>
      <c r="KKT426" s="1348"/>
      <c r="KKU426" s="1348"/>
      <c r="KKV426" s="1348"/>
      <c r="KKW426" s="1348"/>
      <c r="KKX426" s="1348"/>
      <c r="KKY426" s="1348"/>
      <c r="KKZ426" s="1348"/>
      <c r="KLA426" s="1348"/>
      <c r="KLB426" s="1348"/>
      <c r="KLC426" s="1348"/>
      <c r="KLD426" s="1348"/>
      <c r="KLE426" s="1348"/>
      <c r="KLF426" s="1348"/>
      <c r="KLG426" s="1348"/>
      <c r="KLH426" s="1348"/>
      <c r="KLI426" s="1348"/>
      <c r="KLJ426" s="1348"/>
      <c r="KLK426" s="1348"/>
      <c r="KLL426" s="1348"/>
      <c r="KLM426" s="1348"/>
      <c r="KLN426" s="1348"/>
      <c r="KLO426" s="1348"/>
      <c r="KLP426" s="1348"/>
      <c r="KLQ426" s="1348"/>
      <c r="KLR426" s="1348"/>
      <c r="KLS426" s="1348"/>
      <c r="KLT426" s="1348"/>
      <c r="KLU426" s="1348"/>
      <c r="KLV426" s="1348"/>
      <c r="KLW426" s="1348"/>
      <c r="KLX426" s="1348"/>
      <c r="KLY426" s="1348"/>
      <c r="KLZ426" s="1348"/>
      <c r="KMA426" s="1348"/>
      <c r="KMB426" s="1348"/>
      <c r="KMC426" s="1348"/>
      <c r="KMD426" s="1348"/>
      <c r="KME426" s="1348"/>
      <c r="KMF426" s="1348"/>
      <c r="KMG426" s="1348"/>
      <c r="KMH426" s="1348"/>
      <c r="KMI426" s="1348"/>
      <c r="KMJ426" s="1348"/>
      <c r="KMK426" s="1348"/>
      <c r="KML426" s="1348"/>
      <c r="KMM426" s="1348"/>
      <c r="KMN426" s="1348"/>
      <c r="KMO426" s="1348"/>
      <c r="KMP426" s="1348"/>
      <c r="KMQ426" s="1348"/>
      <c r="KMR426" s="1348"/>
      <c r="KMS426" s="1348"/>
      <c r="KMT426" s="1348"/>
      <c r="KMU426" s="1348"/>
      <c r="KMV426" s="1348"/>
      <c r="KMW426" s="1348"/>
      <c r="KMX426" s="1348"/>
      <c r="KMY426" s="1348"/>
      <c r="KMZ426" s="1348"/>
      <c r="KNA426" s="1348"/>
      <c r="KNB426" s="1348"/>
      <c r="KNC426" s="1348"/>
      <c r="KND426" s="1348"/>
      <c r="KNE426" s="1348"/>
      <c r="KNF426" s="1348"/>
      <c r="KNG426" s="1348"/>
      <c r="KNH426" s="1348"/>
      <c r="KNI426" s="1348"/>
      <c r="KNJ426" s="1348"/>
      <c r="KNK426" s="1348"/>
      <c r="KNL426" s="1348"/>
      <c r="KNM426" s="1348"/>
      <c r="KNN426" s="1348"/>
      <c r="KNO426" s="1348"/>
      <c r="KNP426" s="1348"/>
      <c r="KNQ426" s="1348"/>
      <c r="KNR426" s="1348"/>
      <c r="KNS426" s="1348"/>
      <c r="KNT426" s="1348"/>
      <c r="KNU426" s="1348"/>
      <c r="KNV426" s="1348"/>
      <c r="KNW426" s="1348"/>
      <c r="KNX426" s="1348"/>
      <c r="KNY426" s="1348"/>
      <c r="KNZ426" s="1348"/>
      <c r="KOA426" s="1348"/>
      <c r="KOB426" s="1348"/>
      <c r="KOC426" s="1348"/>
      <c r="KOD426" s="1348"/>
      <c r="KOE426" s="1348"/>
      <c r="KOF426" s="1348"/>
      <c r="KOG426" s="1348"/>
      <c r="KOH426" s="1348"/>
      <c r="KOI426" s="1348"/>
      <c r="KOJ426" s="1348"/>
      <c r="KOK426" s="1348"/>
      <c r="KOL426" s="1348"/>
      <c r="KOM426" s="1348"/>
      <c r="KON426" s="1348"/>
      <c r="KOO426" s="1348"/>
      <c r="KOP426" s="1348"/>
      <c r="KOQ426" s="1348"/>
      <c r="KOR426" s="1348"/>
      <c r="KOS426" s="1348"/>
      <c r="KOT426" s="1348"/>
      <c r="KOU426" s="1348"/>
      <c r="KOV426" s="1348"/>
      <c r="KOW426" s="1348"/>
      <c r="KOX426" s="1348"/>
      <c r="KOY426" s="1348"/>
      <c r="KOZ426" s="1348"/>
      <c r="KPA426" s="1348"/>
      <c r="KPB426" s="1348"/>
      <c r="KPC426" s="1348"/>
      <c r="KPD426" s="1348"/>
      <c r="KPE426" s="1348"/>
      <c r="KPF426" s="1348"/>
      <c r="KPG426" s="1348"/>
      <c r="KPH426" s="1348"/>
      <c r="KPI426" s="1348"/>
      <c r="KPJ426" s="1348"/>
      <c r="KPK426" s="1348"/>
      <c r="KPL426" s="1348"/>
      <c r="KPM426" s="1348"/>
      <c r="KPN426" s="1348"/>
      <c r="KPO426" s="1348"/>
      <c r="KPP426" s="1348"/>
      <c r="KPQ426" s="1348"/>
      <c r="KPR426" s="1348"/>
      <c r="KPS426" s="1348"/>
      <c r="KPT426" s="1348"/>
      <c r="KPU426" s="1348"/>
      <c r="KPV426" s="1348"/>
      <c r="KPW426" s="1348"/>
      <c r="KPX426" s="1348"/>
      <c r="KPY426" s="1348"/>
      <c r="KPZ426" s="1348"/>
      <c r="KQA426" s="1348"/>
      <c r="KQB426" s="1348"/>
      <c r="KQC426" s="1348"/>
      <c r="KQD426" s="1348"/>
      <c r="KQE426" s="1348"/>
      <c r="KQF426" s="1348"/>
      <c r="KQG426" s="1348"/>
      <c r="KQH426" s="1348"/>
      <c r="KQI426" s="1348"/>
      <c r="KQJ426" s="1348"/>
      <c r="KQK426" s="1348"/>
      <c r="KQL426" s="1348"/>
      <c r="KQM426" s="1348"/>
      <c r="KQN426" s="1348"/>
      <c r="KQO426" s="1348"/>
      <c r="KQP426" s="1348"/>
      <c r="KQQ426" s="1348"/>
      <c r="KQR426" s="1348"/>
      <c r="KQS426" s="1348"/>
      <c r="KQT426" s="1348"/>
      <c r="KQU426" s="1348"/>
      <c r="KQV426" s="1348"/>
      <c r="KQW426" s="1348"/>
      <c r="KQX426" s="1348"/>
      <c r="KQY426" s="1348"/>
      <c r="KQZ426" s="1348"/>
      <c r="KRA426" s="1348"/>
      <c r="KRB426" s="1348"/>
      <c r="KRC426" s="1348"/>
      <c r="KRD426" s="1348"/>
      <c r="KRE426" s="1348"/>
      <c r="KRF426" s="1348"/>
      <c r="KRG426" s="1348"/>
      <c r="KRH426" s="1348"/>
      <c r="KRI426" s="1348"/>
      <c r="KRJ426" s="1348"/>
      <c r="KRK426" s="1348"/>
      <c r="KRL426" s="1348"/>
      <c r="KRM426" s="1348"/>
      <c r="KRN426" s="1348"/>
      <c r="KRO426" s="1348"/>
      <c r="KRP426" s="1348"/>
      <c r="KRQ426" s="1348"/>
      <c r="KRR426" s="1348"/>
      <c r="KRS426" s="1348"/>
      <c r="KRT426" s="1348"/>
      <c r="KRU426" s="1348"/>
      <c r="KRV426" s="1348"/>
      <c r="KRW426" s="1348"/>
      <c r="KRX426" s="1348"/>
      <c r="KRY426" s="1348"/>
      <c r="KRZ426" s="1348"/>
      <c r="KSA426" s="1348"/>
      <c r="KSB426" s="1348"/>
      <c r="KSC426" s="1348"/>
      <c r="KSD426" s="1348"/>
      <c r="KSE426" s="1348"/>
      <c r="KSF426" s="1348"/>
      <c r="KSG426" s="1348"/>
      <c r="KSH426" s="1348"/>
      <c r="KSI426" s="1348"/>
      <c r="KSJ426" s="1348"/>
      <c r="KSK426" s="1348"/>
      <c r="KSL426" s="1348"/>
      <c r="KSM426" s="1348"/>
      <c r="KSN426" s="1348"/>
      <c r="KSO426" s="1348"/>
      <c r="KSP426" s="1348"/>
      <c r="KSQ426" s="1348"/>
      <c r="KSR426" s="1348"/>
      <c r="KSS426" s="1348"/>
      <c r="KST426" s="1348"/>
      <c r="KSU426" s="1348"/>
      <c r="KSV426" s="1348"/>
      <c r="KSW426" s="1348"/>
      <c r="KSX426" s="1348"/>
      <c r="KSY426" s="1348"/>
      <c r="KSZ426" s="1348"/>
      <c r="KTA426" s="1348"/>
      <c r="KTB426" s="1348"/>
      <c r="KTC426" s="1348"/>
      <c r="KTD426" s="1348"/>
      <c r="KTE426" s="1348"/>
      <c r="KTF426" s="1348"/>
      <c r="KTG426" s="1348"/>
      <c r="KTH426" s="1348"/>
      <c r="KTI426" s="1348"/>
      <c r="KTJ426" s="1348"/>
      <c r="KTK426" s="1348"/>
      <c r="KTL426" s="1348"/>
      <c r="KTM426" s="1348"/>
      <c r="KTN426" s="1348"/>
      <c r="KTO426" s="1348"/>
      <c r="KTP426" s="1348"/>
      <c r="KTQ426" s="1348"/>
      <c r="KTR426" s="1348"/>
      <c r="KTS426" s="1348"/>
      <c r="KTT426" s="1348"/>
      <c r="KTU426" s="1348"/>
      <c r="KTV426" s="1348"/>
      <c r="KTW426" s="1348"/>
      <c r="KTX426" s="1348"/>
      <c r="KTY426" s="1348"/>
      <c r="KTZ426" s="1348"/>
      <c r="KUA426" s="1348"/>
      <c r="KUB426" s="1348"/>
      <c r="KUC426" s="1348"/>
      <c r="KUD426" s="1348"/>
      <c r="KUE426" s="1348"/>
      <c r="KUF426" s="1348"/>
      <c r="KUG426" s="1348"/>
      <c r="KUH426" s="1348"/>
      <c r="KUI426" s="1348"/>
      <c r="KUJ426" s="1348"/>
      <c r="KUK426" s="1348"/>
      <c r="KUL426" s="1348"/>
      <c r="KUM426" s="1348"/>
      <c r="KUN426" s="1348"/>
      <c r="KUO426" s="1348"/>
      <c r="KUP426" s="1348"/>
      <c r="KUQ426" s="1348"/>
      <c r="KUR426" s="1348"/>
      <c r="KUS426" s="1348"/>
      <c r="KUT426" s="1348"/>
      <c r="KUU426" s="1348"/>
      <c r="KUV426" s="1348"/>
      <c r="KUW426" s="1348"/>
      <c r="KUX426" s="1348"/>
      <c r="KUY426" s="1348"/>
      <c r="KUZ426" s="1348"/>
      <c r="KVA426" s="1348"/>
      <c r="KVB426" s="1348"/>
      <c r="KVC426" s="1348"/>
      <c r="KVD426" s="1348"/>
      <c r="KVE426" s="1348"/>
      <c r="KVF426" s="1348"/>
      <c r="KVG426" s="1348"/>
      <c r="KVH426" s="1348"/>
      <c r="KVI426" s="1348"/>
      <c r="KVJ426" s="1348"/>
      <c r="KVK426" s="1348"/>
      <c r="KVL426" s="1348"/>
      <c r="KVM426" s="1348"/>
      <c r="KVN426" s="1348"/>
      <c r="KVO426" s="1348"/>
      <c r="KVP426" s="1348"/>
      <c r="KVQ426" s="1348"/>
      <c r="KVR426" s="1348"/>
      <c r="KVS426" s="1348"/>
      <c r="KVT426" s="1348"/>
      <c r="KVU426" s="1348"/>
      <c r="KVV426" s="1348"/>
      <c r="KVW426" s="1348"/>
      <c r="KVX426" s="1348"/>
      <c r="KVY426" s="1348"/>
      <c r="KVZ426" s="1348"/>
      <c r="KWA426" s="1348"/>
      <c r="KWB426" s="1348"/>
      <c r="KWC426" s="1348"/>
      <c r="KWD426" s="1348"/>
      <c r="KWE426" s="1348"/>
      <c r="KWF426" s="1348"/>
      <c r="KWG426" s="1348"/>
      <c r="KWH426" s="1348"/>
      <c r="KWI426" s="1348"/>
      <c r="KWJ426" s="1348"/>
      <c r="KWK426" s="1348"/>
      <c r="KWL426" s="1348"/>
      <c r="KWM426" s="1348"/>
      <c r="KWN426" s="1348"/>
      <c r="KWO426" s="1348"/>
      <c r="KWP426" s="1348"/>
      <c r="KWQ426" s="1348"/>
      <c r="KWR426" s="1348"/>
      <c r="KWS426" s="1348"/>
      <c r="KWT426" s="1348"/>
      <c r="KWU426" s="1348"/>
      <c r="KWV426" s="1348"/>
      <c r="KWW426" s="1348"/>
      <c r="KWX426" s="1348"/>
      <c r="KWY426" s="1348"/>
      <c r="KWZ426" s="1348"/>
      <c r="KXA426" s="1348"/>
      <c r="KXB426" s="1348"/>
      <c r="KXC426" s="1348"/>
      <c r="KXD426" s="1348"/>
      <c r="KXE426" s="1348"/>
      <c r="KXF426" s="1348"/>
      <c r="KXG426" s="1348"/>
      <c r="KXH426" s="1348"/>
      <c r="KXI426" s="1348"/>
      <c r="KXJ426" s="1348"/>
      <c r="KXK426" s="1348"/>
      <c r="KXL426" s="1348"/>
      <c r="KXM426" s="1348"/>
      <c r="KXN426" s="1348"/>
      <c r="KXO426" s="1348"/>
      <c r="KXP426" s="1348"/>
      <c r="KXQ426" s="1348"/>
      <c r="KXR426" s="1348"/>
      <c r="KXS426" s="1348"/>
      <c r="KXT426" s="1348"/>
      <c r="KXU426" s="1348"/>
      <c r="KXV426" s="1348"/>
      <c r="KXW426" s="1348"/>
      <c r="KXX426" s="1348"/>
      <c r="KXY426" s="1348"/>
      <c r="KXZ426" s="1348"/>
      <c r="KYA426" s="1348"/>
      <c r="KYB426" s="1348"/>
      <c r="KYC426" s="1348"/>
      <c r="KYD426" s="1348"/>
      <c r="KYE426" s="1348"/>
      <c r="KYF426" s="1348"/>
      <c r="KYG426" s="1348"/>
      <c r="KYH426" s="1348"/>
      <c r="KYI426" s="1348"/>
      <c r="KYJ426" s="1348"/>
      <c r="KYK426" s="1348"/>
      <c r="KYL426" s="1348"/>
      <c r="KYM426" s="1348"/>
      <c r="KYN426" s="1348"/>
      <c r="KYO426" s="1348"/>
      <c r="KYP426" s="1348"/>
      <c r="KYQ426" s="1348"/>
      <c r="KYR426" s="1348"/>
      <c r="KYS426" s="1348"/>
      <c r="KYT426" s="1348"/>
      <c r="KYU426" s="1348"/>
      <c r="KYV426" s="1348"/>
      <c r="KYW426" s="1348"/>
      <c r="KYX426" s="1348"/>
      <c r="KYY426" s="1348"/>
      <c r="KYZ426" s="1348"/>
      <c r="KZA426" s="1348"/>
      <c r="KZB426" s="1348"/>
      <c r="KZC426" s="1348"/>
      <c r="KZD426" s="1348"/>
      <c r="KZE426" s="1348"/>
      <c r="KZF426" s="1348"/>
      <c r="KZG426" s="1348"/>
      <c r="KZH426" s="1348"/>
      <c r="KZI426" s="1348"/>
      <c r="KZJ426" s="1348"/>
      <c r="KZK426" s="1348"/>
      <c r="KZL426" s="1348"/>
      <c r="KZM426" s="1348"/>
      <c r="KZN426" s="1348"/>
      <c r="KZO426" s="1348"/>
      <c r="KZP426" s="1348"/>
      <c r="KZQ426" s="1348"/>
      <c r="KZR426" s="1348"/>
      <c r="KZS426" s="1348"/>
      <c r="KZT426" s="1348"/>
      <c r="KZU426" s="1348"/>
      <c r="KZV426" s="1348"/>
      <c r="KZW426" s="1348"/>
      <c r="KZX426" s="1348"/>
      <c r="KZY426" s="1348"/>
      <c r="KZZ426" s="1348"/>
      <c r="LAA426" s="1348"/>
      <c r="LAB426" s="1348"/>
      <c r="LAC426" s="1348"/>
      <c r="LAD426" s="1348"/>
      <c r="LAE426" s="1348"/>
      <c r="LAF426" s="1348"/>
      <c r="LAG426" s="1348"/>
      <c r="LAH426" s="1348"/>
      <c r="LAI426" s="1348"/>
      <c r="LAJ426" s="1348"/>
      <c r="LAK426" s="1348"/>
      <c r="LAL426" s="1348"/>
      <c r="LAM426" s="1348"/>
      <c r="LAN426" s="1348"/>
      <c r="LAO426" s="1348"/>
      <c r="LAP426" s="1348"/>
      <c r="LAQ426" s="1348"/>
      <c r="LAR426" s="1348"/>
      <c r="LAS426" s="1348"/>
      <c r="LAT426" s="1348"/>
      <c r="LAU426" s="1348"/>
      <c r="LAV426" s="1348"/>
      <c r="LAW426" s="1348"/>
      <c r="LAX426" s="1348"/>
      <c r="LAY426" s="1348"/>
      <c r="LAZ426" s="1348"/>
      <c r="LBA426" s="1348"/>
      <c r="LBB426" s="1348"/>
      <c r="LBC426" s="1348"/>
      <c r="LBD426" s="1348"/>
      <c r="LBE426" s="1348"/>
      <c r="LBF426" s="1348"/>
      <c r="LBG426" s="1348"/>
      <c r="LBH426" s="1348"/>
      <c r="LBI426" s="1348"/>
      <c r="LBJ426" s="1348"/>
      <c r="LBK426" s="1348"/>
      <c r="LBL426" s="1348"/>
      <c r="LBM426" s="1348"/>
      <c r="LBN426" s="1348"/>
      <c r="LBO426" s="1348"/>
      <c r="LBP426" s="1348"/>
      <c r="LBQ426" s="1348"/>
      <c r="LBR426" s="1348"/>
      <c r="LBS426" s="1348"/>
      <c r="LBT426" s="1348"/>
      <c r="LBU426" s="1348"/>
      <c r="LBV426" s="1348"/>
      <c r="LBW426" s="1348"/>
      <c r="LBX426" s="1348"/>
      <c r="LBY426" s="1348"/>
      <c r="LBZ426" s="1348"/>
      <c r="LCA426" s="1348"/>
      <c r="LCB426" s="1348"/>
      <c r="LCC426" s="1348"/>
      <c r="LCD426" s="1348"/>
      <c r="LCE426" s="1348"/>
      <c r="LCF426" s="1348"/>
      <c r="LCG426" s="1348"/>
      <c r="LCH426" s="1348"/>
      <c r="LCI426" s="1348"/>
      <c r="LCJ426" s="1348"/>
      <c r="LCK426" s="1348"/>
      <c r="LCL426" s="1348"/>
      <c r="LCM426" s="1348"/>
      <c r="LCN426" s="1348"/>
      <c r="LCO426" s="1348"/>
      <c r="LCP426" s="1348"/>
      <c r="LCQ426" s="1348"/>
      <c r="LCR426" s="1348"/>
      <c r="LCS426" s="1348"/>
      <c r="LCT426" s="1348"/>
      <c r="LCU426" s="1348"/>
      <c r="LCV426" s="1348"/>
      <c r="LCW426" s="1348"/>
      <c r="LCX426" s="1348"/>
      <c r="LCY426" s="1348"/>
      <c r="LCZ426" s="1348"/>
      <c r="LDA426" s="1348"/>
      <c r="LDB426" s="1348"/>
      <c r="LDC426" s="1348"/>
      <c r="LDD426" s="1348"/>
      <c r="LDE426" s="1348"/>
      <c r="LDF426" s="1348"/>
      <c r="LDG426" s="1348"/>
      <c r="LDH426" s="1348"/>
      <c r="LDI426" s="1348"/>
      <c r="LDJ426" s="1348"/>
      <c r="LDK426" s="1348"/>
      <c r="LDL426" s="1348"/>
      <c r="LDM426" s="1348"/>
      <c r="LDN426" s="1348"/>
      <c r="LDO426" s="1348"/>
      <c r="LDP426" s="1348"/>
      <c r="LDQ426" s="1348"/>
      <c r="LDR426" s="1348"/>
      <c r="LDS426" s="1348"/>
      <c r="LDT426" s="1348"/>
      <c r="LDU426" s="1348"/>
      <c r="LDV426" s="1348"/>
      <c r="LDW426" s="1348"/>
      <c r="LDX426" s="1348"/>
      <c r="LDY426" s="1348"/>
      <c r="LDZ426" s="1348"/>
      <c r="LEA426" s="1348"/>
      <c r="LEB426" s="1348"/>
      <c r="LEC426" s="1348"/>
      <c r="LED426" s="1348"/>
      <c r="LEE426" s="1348"/>
      <c r="LEF426" s="1348"/>
      <c r="LEG426" s="1348"/>
      <c r="LEH426" s="1348"/>
      <c r="LEI426" s="1348"/>
      <c r="LEJ426" s="1348"/>
      <c r="LEK426" s="1348"/>
      <c r="LEL426" s="1348"/>
      <c r="LEM426" s="1348"/>
      <c r="LEN426" s="1348"/>
      <c r="LEO426" s="1348"/>
      <c r="LEP426" s="1348"/>
      <c r="LEQ426" s="1348"/>
      <c r="LER426" s="1348"/>
      <c r="LES426" s="1348"/>
      <c r="LET426" s="1348"/>
      <c r="LEU426" s="1348"/>
      <c r="LEV426" s="1348"/>
      <c r="LEW426" s="1348"/>
      <c r="LEX426" s="1348"/>
      <c r="LEY426" s="1348"/>
      <c r="LEZ426" s="1348"/>
      <c r="LFA426" s="1348"/>
      <c r="LFB426" s="1348"/>
      <c r="LFC426" s="1348"/>
      <c r="LFD426" s="1348"/>
      <c r="LFE426" s="1348"/>
      <c r="LFF426" s="1348"/>
      <c r="LFG426" s="1348"/>
      <c r="LFH426" s="1348"/>
      <c r="LFI426" s="1348"/>
      <c r="LFJ426" s="1348"/>
      <c r="LFK426" s="1348"/>
      <c r="LFL426" s="1348"/>
      <c r="LFM426" s="1348"/>
      <c r="LFN426" s="1348"/>
      <c r="LFO426" s="1348"/>
      <c r="LFP426" s="1348"/>
      <c r="LFQ426" s="1348"/>
      <c r="LFR426" s="1348"/>
      <c r="LFS426" s="1348"/>
      <c r="LFT426" s="1348"/>
      <c r="LFU426" s="1348"/>
      <c r="LFV426" s="1348"/>
      <c r="LFW426" s="1348"/>
      <c r="LFX426" s="1348"/>
      <c r="LFY426" s="1348"/>
      <c r="LFZ426" s="1348"/>
      <c r="LGA426" s="1348"/>
      <c r="LGB426" s="1348"/>
      <c r="LGC426" s="1348"/>
      <c r="LGD426" s="1348"/>
      <c r="LGE426" s="1348"/>
      <c r="LGF426" s="1348"/>
      <c r="LGG426" s="1348"/>
      <c r="LGH426" s="1348"/>
      <c r="LGI426" s="1348"/>
      <c r="LGJ426" s="1348"/>
      <c r="LGK426" s="1348"/>
      <c r="LGL426" s="1348"/>
      <c r="LGM426" s="1348"/>
      <c r="LGN426" s="1348"/>
      <c r="LGO426" s="1348"/>
      <c r="LGP426" s="1348"/>
      <c r="LGQ426" s="1348"/>
      <c r="LGR426" s="1348"/>
      <c r="LGS426" s="1348"/>
      <c r="LGT426" s="1348"/>
      <c r="LGU426" s="1348"/>
      <c r="LGV426" s="1348"/>
      <c r="LGW426" s="1348"/>
      <c r="LGX426" s="1348"/>
      <c r="LGY426" s="1348"/>
      <c r="LGZ426" s="1348"/>
      <c r="LHA426" s="1348"/>
      <c r="LHB426" s="1348"/>
      <c r="LHC426" s="1348"/>
      <c r="LHD426" s="1348"/>
      <c r="LHE426" s="1348"/>
      <c r="LHF426" s="1348"/>
      <c r="LHG426" s="1348"/>
      <c r="LHH426" s="1348"/>
      <c r="LHI426" s="1348"/>
      <c r="LHJ426" s="1348"/>
      <c r="LHK426" s="1348"/>
      <c r="LHL426" s="1348"/>
      <c r="LHM426" s="1348"/>
      <c r="LHN426" s="1348"/>
      <c r="LHO426" s="1348"/>
      <c r="LHP426" s="1348"/>
      <c r="LHQ426" s="1348"/>
      <c r="LHR426" s="1348"/>
      <c r="LHS426" s="1348"/>
      <c r="LHT426" s="1348"/>
      <c r="LHU426" s="1348"/>
      <c r="LHV426" s="1348"/>
      <c r="LHW426" s="1348"/>
      <c r="LHX426" s="1348"/>
      <c r="LHY426" s="1348"/>
      <c r="LHZ426" s="1348"/>
      <c r="LIA426" s="1348"/>
      <c r="LIB426" s="1348"/>
      <c r="LIC426" s="1348"/>
      <c r="LID426" s="1348"/>
      <c r="LIE426" s="1348"/>
      <c r="LIF426" s="1348"/>
      <c r="LIG426" s="1348"/>
      <c r="LIH426" s="1348"/>
      <c r="LII426" s="1348"/>
      <c r="LIJ426" s="1348"/>
      <c r="LIK426" s="1348"/>
      <c r="LIL426" s="1348"/>
      <c r="LIM426" s="1348"/>
      <c r="LIN426" s="1348"/>
      <c r="LIO426" s="1348"/>
      <c r="LIP426" s="1348"/>
      <c r="LIQ426" s="1348"/>
      <c r="LIR426" s="1348"/>
      <c r="LIS426" s="1348"/>
      <c r="LIT426" s="1348"/>
      <c r="LIU426" s="1348"/>
      <c r="LIV426" s="1348"/>
      <c r="LIW426" s="1348"/>
      <c r="LIX426" s="1348"/>
      <c r="LIY426" s="1348"/>
      <c r="LIZ426" s="1348"/>
      <c r="LJA426" s="1348"/>
      <c r="LJB426" s="1348"/>
      <c r="LJC426" s="1348"/>
      <c r="LJD426" s="1348"/>
      <c r="LJE426" s="1348"/>
      <c r="LJF426" s="1348"/>
      <c r="LJG426" s="1348"/>
      <c r="LJH426" s="1348"/>
      <c r="LJI426" s="1348"/>
      <c r="LJJ426" s="1348"/>
      <c r="LJK426" s="1348"/>
      <c r="LJL426" s="1348"/>
      <c r="LJM426" s="1348"/>
      <c r="LJN426" s="1348"/>
      <c r="LJO426" s="1348"/>
      <c r="LJP426" s="1348"/>
      <c r="LJQ426" s="1348"/>
      <c r="LJR426" s="1348"/>
      <c r="LJS426" s="1348"/>
      <c r="LJT426" s="1348"/>
      <c r="LJU426" s="1348"/>
      <c r="LJV426" s="1348"/>
      <c r="LJW426" s="1348"/>
      <c r="LJX426" s="1348"/>
      <c r="LJY426" s="1348"/>
      <c r="LJZ426" s="1348"/>
      <c r="LKA426" s="1348"/>
      <c r="LKB426" s="1348"/>
      <c r="LKC426" s="1348"/>
      <c r="LKD426" s="1348"/>
      <c r="LKE426" s="1348"/>
      <c r="LKF426" s="1348"/>
      <c r="LKG426" s="1348"/>
      <c r="LKH426" s="1348"/>
      <c r="LKI426" s="1348"/>
      <c r="LKJ426" s="1348"/>
      <c r="LKK426" s="1348"/>
      <c r="LKL426" s="1348"/>
      <c r="LKM426" s="1348"/>
      <c r="LKN426" s="1348"/>
      <c r="LKO426" s="1348"/>
      <c r="LKP426" s="1348"/>
      <c r="LKQ426" s="1348"/>
      <c r="LKR426" s="1348"/>
      <c r="LKS426" s="1348"/>
      <c r="LKT426" s="1348"/>
      <c r="LKU426" s="1348"/>
      <c r="LKV426" s="1348"/>
      <c r="LKW426" s="1348"/>
      <c r="LKX426" s="1348"/>
      <c r="LKY426" s="1348"/>
      <c r="LKZ426" s="1348"/>
      <c r="LLA426" s="1348"/>
      <c r="LLB426" s="1348"/>
      <c r="LLC426" s="1348"/>
      <c r="LLD426" s="1348"/>
      <c r="LLE426" s="1348"/>
      <c r="LLF426" s="1348"/>
      <c r="LLG426" s="1348"/>
      <c r="LLH426" s="1348"/>
      <c r="LLI426" s="1348"/>
      <c r="LLJ426" s="1348"/>
      <c r="LLK426" s="1348"/>
      <c r="LLL426" s="1348"/>
      <c r="LLM426" s="1348"/>
      <c r="LLN426" s="1348"/>
      <c r="LLO426" s="1348"/>
      <c r="LLP426" s="1348"/>
      <c r="LLQ426" s="1348"/>
      <c r="LLR426" s="1348"/>
      <c r="LLS426" s="1348"/>
      <c r="LLT426" s="1348"/>
      <c r="LLU426" s="1348"/>
      <c r="LLV426" s="1348"/>
      <c r="LLW426" s="1348"/>
      <c r="LLX426" s="1348"/>
      <c r="LLY426" s="1348"/>
      <c r="LLZ426" s="1348"/>
      <c r="LMA426" s="1348"/>
      <c r="LMB426" s="1348"/>
      <c r="LMC426" s="1348"/>
      <c r="LMD426" s="1348"/>
      <c r="LME426" s="1348"/>
      <c r="LMF426" s="1348"/>
      <c r="LMG426" s="1348"/>
      <c r="LMH426" s="1348"/>
      <c r="LMI426" s="1348"/>
      <c r="LMJ426" s="1348"/>
      <c r="LMK426" s="1348"/>
      <c r="LML426" s="1348"/>
      <c r="LMM426" s="1348"/>
      <c r="LMN426" s="1348"/>
      <c r="LMO426" s="1348"/>
      <c r="LMP426" s="1348"/>
      <c r="LMQ426" s="1348"/>
      <c r="LMR426" s="1348"/>
      <c r="LMS426" s="1348"/>
      <c r="LMT426" s="1348"/>
      <c r="LMU426" s="1348"/>
      <c r="LMV426" s="1348"/>
      <c r="LMW426" s="1348"/>
      <c r="LMX426" s="1348"/>
      <c r="LMY426" s="1348"/>
      <c r="LMZ426" s="1348"/>
      <c r="LNA426" s="1348"/>
      <c r="LNB426" s="1348"/>
      <c r="LNC426" s="1348"/>
      <c r="LND426" s="1348"/>
      <c r="LNE426" s="1348"/>
      <c r="LNF426" s="1348"/>
      <c r="LNG426" s="1348"/>
      <c r="LNH426" s="1348"/>
      <c r="LNI426" s="1348"/>
      <c r="LNJ426" s="1348"/>
      <c r="LNK426" s="1348"/>
      <c r="LNL426" s="1348"/>
      <c r="LNM426" s="1348"/>
      <c r="LNN426" s="1348"/>
      <c r="LNO426" s="1348"/>
      <c r="LNP426" s="1348"/>
      <c r="LNQ426" s="1348"/>
      <c r="LNR426" s="1348"/>
      <c r="LNS426" s="1348"/>
      <c r="LNT426" s="1348"/>
      <c r="LNU426" s="1348"/>
      <c r="LNV426" s="1348"/>
      <c r="LNW426" s="1348"/>
      <c r="LNX426" s="1348"/>
      <c r="LNY426" s="1348"/>
      <c r="LNZ426" s="1348"/>
      <c r="LOA426" s="1348"/>
      <c r="LOB426" s="1348"/>
      <c r="LOC426" s="1348"/>
      <c r="LOD426" s="1348"/>
      <c r="LOE426" s="1348"/>
      <c r="LOF426" s="1348"/>
      <c r="LOG426" s="1348"/>
      <c r="LOH426" s="1348"/>
      <c r="LOI426" s="1348"/>
      <c r="LOJ426" s="1348"/>
      <c r="LOK426" s="1348"/>
      <c r="LOL426" s="1348"/>
      <c r="LOM426" s="1348"/>
      <c r="LON426" s="1348"/>
      <c r="LOO426" s="1348"/>
      <c r="LOP426" s="1348"/>
      <c r="LOQ426" s="1348"/>
      <c r="LOR426" s="1348"/>
      <c r="LOS426" s="1348"/>
      <c r="LOT426" s="1348"/>
      <c r="LOU426" s="1348"/>
      <c r="LOV426" s="1348"/>
      <c r="LOW426" s="1348"/>
      <c r="LOX426" s="1348"/>
      <c r="LOY426" s="1348"/>
      <c r="LOZ426" s="1348"/>
      <c r="LPA426" s="1348"/>
      <c r="LPB426" s="1348"/>
      <c r="LPC426" s="1348"/>
      <c r="LPD426" s="1348"/>
      <c r="LPE426" s="1348"/>
      <c r="LPF426" s="1348"/>
      <c r="LPG426" s="1348"/>
      <c r="LPH426" s="1348"/>
      <c r="LPI426" s="1348"/>
      <c r="LPJ426" s="1348"/>
      <c r="LPK426" s="1348"/>
      <c r="LPL426" s="1348"/>
      <c r="LPM426" s="1348"/>
      <c r="LPN426" s="1348"/>
      <c r="LPO426" s="1348"/>
      <c r="LPP426" s="1348"/>
      <c r="LPQ426" s="1348"/>
      <c r="LPR426" s="1348"/>
      <c r="LPS426" s="1348"/>
      <c r="LPT426" s="1348"/>
      <c r="LPU426" s="1348"/>
      <c r="LPV426" s="1348"/>
      <c r="LPW426" s="1348"/>
      <c r="LPX426" s="1348"/>
      <c r="LPY426" s="1348"/>
      <c r="LPZ426" s="1348"/>
      <c r="LQA426" s="1348"/>
      <c r="LQB426" s="1348"/>
      <c r="LQC426" s="1348"/>
      <c r="LQD426" s="1348"/>
      <c r="LQE426" s="1348"/>
      <c r="LQF426" s="1348"/>
      <c r="LQG426" s="1348"/>
      <c r="LQH426" s="1348"/>
      <c r="LQI426" s="1348"/>
      <c r="LQJ426" s="1348"/>
      <c r="LQK426" s="1348"/>
      <c r="LQL426" s="1348"/>
      <c r="LQM426" s="1348"/>
      <c r="LQN426" s="1348"/>
      <c r="LQO426" s="1348"/>
      <c r="LQP426" s="1348"/>
      <c r="LQQ426" s="1348"/>
      <c r="LQR426" s="1348"/>
      <c r="LQS426" s="1348"/>
      <c r="LQT426" s="1348"/>
      <c r="LQU426" s="1348"/>
      <c r="LQV426" s="1348"/>
      <c r="LQW426" s="1348"/>
      <c r="LQX426" s="1348"/>
      <c r="LQY426" s="1348"/>
      <c r="LQZ426" s="1348"/>
      <c r="LRA426" s="1348"/>
      <c r="LRB426" s="1348"/>
      <c r="LRC426" s="1348"/>
      <c r="LRD426" s="1348"/>
      <c r="LRE426" s="1348"/>
      <c r="LRF426" s="1348"/>
      <c r="LRG426" s="1348"/>
      <c r="LRH426" s="1348"/>
      <c r="LRI426" s="1348"/>
      <c r="LRJ426" s="1348"/>
      <c r="LRK426" s="1348"/>
      <c r="LRL426" s="1348"/>
      <c r="LRM426" s="1348"/>
      <c r="LRN426" s="1348"/>
      <c r="LRO426" s="1348"/>
      <c r="LRP426" s="1348"/>
      <c r="LRQ426" s="1348"/>
      <c r="LRR426" s="1348"/>
      <c r="LRS426" s="1348"/>
      <c r="LRT426" s="1348"/>
      <c r="LRU426" s="1348"/>
      <c r="LRV426" s="1348"/>
      <c r="LRW426" s="1348"/>
      <c r="LRX426" s="1348"/>
      <c r="LRY426" s="1348"/>
      <c r="LRZ426" s="1348"/>
      <c r="LSA426" s="1348"/>
      <c r="LSB426" s="1348"/>
      <c r="LSC426" s="1348"/>
      <c r="LSD426" s="1348"/>
      <c r="LSE426" s="1348"/>
      <c r="LSF426" s="1348"/>
      <c r="LSG426" s="1348"/>
      <c r="LSH426" s="1348"/>
      <c r="LSI426" s="1348"/>
      <c r="LSJ426" s="1348"/>
      <c r="LSK426" s="1348"/>
      <c r="LSL426" s="1348"/>
      <c r="LSM426" s="1348"/>
      <c r="LSN426" s="1348"/>
      <c r="LSO426" s="1348"/>
      <c r="LSP426" s="1348"/>
      <c r="LSQ426" s="1348"/>
      <c r="LSR426" s="1348"/>
      <c r="LSS426" s="1348"/>
      <c r="LST426" s="1348"/>
      <c r="LSU426" s="1348"/>
      <c r="LSV426" s="1348"/>
      <c r="LSW426" s="1348"/>
      <c r="LSX426" s="1348"/>
      <c r="LSY426" s="1348"/>
      <c r="LSZ426" s="1348"/>
      <c r="LTA426" s="1348"/>
      <c r="LTB426" s="1348"/>
      <c r="LTC426" s="1348"/>
      <c r="LTD426" s="1348"/>
      <c r="LTE426" s="1348"/>
      <c r="LTF426" s="1348"/>
      <c r="LTG426" s="1348"/>
      <c r="LTH426" s="1348"/>
      <c r="LTI426" s="1348"/>
      <c r="LTJ426" s="1348"/>
      <c r="LTK426" s="1348"/>
      <c r="LTL426" s="1348"/>
      <c r="LTM426" s="1348"/>
      <c r="LTN426" s="1348"/>
      <c r="LTO426" s="1348"/>
      <c r="LTP426" s="1348"/>
      <c r="LTQ426" s="1348"/>
      <c r="LTR426" s="1348"/>
      <c r="LTS426" s="1348"/>
      <c r="LTT426" s="1348"/>
      <c r="LTU426" s="1348"/>
      <c r="LTV426" s="1348"/>
      <c r="LTW426" s="1348"/>
      <c r="LTX426" s="1348"/>
      <c r="LTY426" s="1348"/>
      <c r="LTZ426" s="1348"/>
      <c r="LUA426" s="1348"/>
      <c r="LUB426" s="1348"/>
      <c r="LUC426" s="1348"/>
      <c r="LUD426" s="1348"/>
      <c r="LUE426" s="1348"/>
      <c r="LUF426" s="1348"/>
      <c r="LUG426" s="1348"/>
      <c r="LUH426" s="1348"/>
      <c r="LUI426" s="1348"/>
      <c r="LUJ426" s="1348"/>
      <c r="LUK426" s="1348"/>
      <c r="LUL426" s="1348"/>
      <c r="LUM426" s="1348"/>
      <c r="LUN426" s="1348"/>
      <c r="LUO426" s="1348"/>
      <c r="LUP426" s="1348"/>
      <c r="LUQ426" s="1348"/>
      <c r="LUR426" s="1348"/>
      <c r="LUS426" s="1348"/>
      <c r="LUT426" s="1348"/>
      <c r="LUU426" s="1348"/>
      <c r="LUV426" s="1348"/>
      <c r="LUW426" s="1348"/>
      <c r="LUX426" s="1348"/>
      <c r="LUY426" s="1348"/>
      <c r="LUZ426" s="1348"/>
      <c r="LVA426" s="1348"/>
      <c r="LVB426" s="1348"/>
      <c r="LVC426" s="1348"/>
      <c r="LVD426" s="1348"/>
      <c r="LVE426" s="1348"/>
      <c r="LVF426" s="1348"/>
      <c r="LVG426" s="1348"/>
      <c r="LVH426" s="1348"/>
      <c r="LVI426" s="1348"/>
      <c r="LVJ426" s="1348"/>
      <c r="LVK426" s="1348"/>
      <c r="LVL426" s="1348"/>
      <c r="LVM426" s="1348"/>
      <c r="LVN426" s="1348"/>
      <c r="LVO426" s="1348"/>
      <c r="LVP426" s="1348"/>
      <c r="LVQ426" s="1348"/>
      <c r="LVR426" s="1348"/>
      <c r="LVS426" s="1348"/>
      <c r="LVT426" s="1348"/>
      <c r="LVU426" s="1348"/>
      <c r="LVV426" s="1348"/>
      <c r="LVW426" s="1348"/>
      <c r="LVX426" s="1348"/>
      <c r="LVY426" s="1348"/>
      <c r="LVZ426" s="1348"/>
      <c r="LWA426" s="1348"/>
      <c r="LWB426" s="1348"/>
      <c r="LWC426" s="1348"/>
      <c r="LWD426" s="1348"/>
      <c r="LWE426" s="1348"/>
      <c r="LWF426" s="1348"/>
      <c r="LWG426" s="1348"/>
      <c r="LWH426" s="1348"/>
      <c r="LWI426" s="1348"/>
      <c r="LWJ426" s="1348"/>
      <c r="LWK426" s="1348"/>
      <c r="LWL426" s="1348"/>
      <c r="LWM426" s="1348"/>
      <c r="LWN426" s="1348"/>
      <c r="LWO426" s="1348"/>
      <c r="LWP426" s="1348"/>
      <c r="LWQ426" s="1348"/>
      <c r="LWR426" s="1348"/>
      <c r="LWS426" s="1348"/>
      <c r="LWT426" s="1348"/>
      <c r="LWU426" s="1348"/>
      <c r="LWV426" s="1348"/>
      <c r="LWW426" s="1348"/>
      <c r="LWX426" s="1348"/>
      <c r="LWY426" s="1348"/>
      <c r="LWZ426" s="1348"/>
      <c r="LXA426" s="1348"/>
      <c r="LXB426" s="1348"/>
      <c r="LXC426" s="1348"/>
      <c r="LXD426" s="1348"/>
      <c r="LXE426" s="1348"/>
      <c r="LXF426" s="1348"/>
      <c r="LXG426" s="1348"/>
      <c r="LXH426" s="1348"/>
      <c r="LXI426" s="1348"/>
      <c r="LXJ426" s="1348"/>
      <c r="LXK426" s="1348"/>
      <c r="LXL426" s="1348"/>
      <c r="LXM426" s="1348"/>
      <c r="LXN426" s="1348"/>
      <c r="LXO426" s="1348"/>
      <c r="LXP426" s="1348"/>
      <c r="LXQ426" s="1348"/>
      <c r="LXR426" s="1348"/>
      <c r="LXS426" s="1348"/>
      <c r="LXT426" s="1348"/>
      <c r="LXU426" s="1348"/>
      <c r="LXV426" s="1348"/>
      <c r="LXW426" s="1348"/>
      <c r="LXX426" s="1348"/>
      <c r="LXY426" s="1348"/>
      <c r="LXZ426" s="1348"/>
      <c r="LYA426" s="1348"/>
      <c r="LYB426" s="1348"/>
      <c r="LYC426" s="1348"/>
      <c r="LYD426" s="1348"/>
      <c r="LYE426" s="1348"/>
      <c r="LYF426" s="1348"/>
      <c r="LYG426" s="1348"/>
      <c r="LYH426" s="1348"/>
      <c r="LYI426" s="1348"/>
      <c r="LYJ426" s="1348"/>
      <c r="LYK426" s="1348"/>
      <c r="LYL426" s="1348"/>
      <c r="LYM426" s="1348"/>
      <c r="LYN426" s="1348"/>
      <c r="LYO426" s="1348"/>
      <c r="LYP426" s="1348"/>
      <c r="LYQ426" s="1348"/>
      <c r="LYR426" s="1348"/>
      <c r="LYS426" s="1348"/>
      <c r="LYT426" s="1348"/>
      <c r="LYU426" s="1348"/>
      <c r="LYV426" s="1348"/>
      <c r="LYW426" s="1348"/>
      <c r="LYX426" s="1348"/>
      <c r="LYY426" s="1348"/>
      <c r="LYZ426" s="1348"/>
      <c r="LZA426" s="1348"/>
      <c r="LZB426" s="1348"/>
      <c r="LZC426" s="1348"/>
      <c r="LZD426" s="1348"/>
      <c r="LZE426" s="1348"/>
      <c r="LZF426" s="1348"/>
      <c r="LZG426" s="1348"/>
      <c r="LZH426" s="1348"/>
      <c r="LZI426" s="1348"/>
      <c r="LZJ426" s="1348"/>
      <c r="LZK426" s="1348"/>
      <c r="LZL426" s="1348"/>
      <c r="LZM426" s="1348"/>
      <c r="LZN426" s="1348"/>
      <c r="LZO426" s="1348"/>
      <c r="LZP426" s="1348"/>
      <c r="LZQ426" s="1348"/>
      <c r="LZR426" s="1348"/>
      <c r="LZS426" s="1348"/>
      <c r="LZT426" s="1348"/>
      <c r="LZU426" s="1348"/>
      <c r="LZV426" s="1348"/>
      <c r="LZW426" s="1348"/>
      <c r="LZX426" s="1348"/>
      <c r="LZY426" s="1348"/>
      <c r="LZZ426" s="1348"/>
      <c r="MAA426" s="1348"/>
      <c r="MAB426" s="1348"/>
      <c r="MAC426" s="1348"/>
      <c r="MAD426" s="1348"/>
      <c r="MAE426" s="1348"/>
      <c r="MAF426" s="1348"/>
      <c r="MAG426" s="1348"/>
      <c r="MAH426" s="1348"/>
      <c r="MAI426" s="1348"/>
      <c r="MAJ426" s="1348"/>
      <c r="MAK426" s="1348"/>
      <c r="MAL426" s="1348"/>
      <c r="MAM426" s="1348"/>
      <c r="MAN426" s="1348"/>
      <c r="MAO426" s="1348"/>
      <c r="MAP426" s="1348"/>
      <c r="MAQ426" s="1348"/>
      <c r="MAR426" s="1348"/>
      <c r="MAS426" s="1348"/>
      <c r="MAT426" s="1348"/>
      <c r="MAU426" s="1348"/>
      <c r="MAV426" s="1348"/>
      <c r="MAW426" s="1348"/>
      <c r="MAX426" s="1348"/>
      <c r="MAY426" s="1348"/>
      <c r="MAZ426" s="1348"/>
      <c r="MBA426" s="1348"/>
      <c r="MBB426" s="1348"/>
      <c r="MBC426" s="1348"/>
      <c r="MBD426" s="1348"/>
      <c r="MBE426" s="1348"/>
      <c r="MBF426" s="1348"/>
      <c r="MBG426" s="1348"/>
      <c r="MBH426" s="1348"/>
      <c r="MBI426" s="1348"/>
      <c r="MBJ426" s="1348"/>
      <c r="MBK426" s="1348"/>
      <c r="MBL426" s="1348"/>
      <c r="MBM426" s="1348"/>
      <c r="MBN426" s="1348"/>
      <c r="MBO426" s="1348"/>
      <c r="MBP426" s="1348"/>
      <c r="MBQ426" s="1348"/>
      <c r="MBR426" s="1348"/>
      <c r="MBS426" s="1348"/>
      <c r="MBT426" s="1348"/>
      <c r="MBU426" s="1348"/>
      <c r="MBV426" s="1348"/>
      <c r="MBW426" s="1348"/>
      <c r="MBX426" s="1348"/>
      <c r="MBY426" s="1348"/>
      <c r="MBZ426" s="1348"/>
      <c r="MCA426" s="1348"/>
      <c r="MCB426" s="1348"/>
      <c r="MCC426" s="1348"/>
      <c r="MCD426" s="1348"/>
      <c r="MCE426" s="1348"/>
      <c r="MCF426" s="1348"/>
      <c r="MCG426" s="1348"/>
      <c r="MCH426" s="1348"/>
      <c r="MCI426" s="1348"/>
      <c r="MCJ426" s="1348"/>
      <c r="MCK426" s="1348"/>
      <c r="MCL426" s="1348"/>
      <c r="MCM426" s="1348"/>
      <c r="MCN426" s="1348"/>
      <c r="MCO426" s="1348"/>
      <c r="MCP426" s="1348"/>
      <c r="MCQ426" s="1348"/>
      <c r="MCR426" s="1348"/>
      <c r="MCS426" s="1348"/>
      <c r="MCT426" s="1348"/>
      <c r="MCU426" s="1348"/>
      <c r="MCV426" s="1348"/>
      <c r="MCW426" s="1348"/>
      <c r="MCX426" s="1348"/>
      <c r="MCY426" s="1348"/>
      <c r="MCZ426" s="1348"/>
      <c r="MDA426" s="1348"/>
      <c r="MDB426" s="1348"/>
      <c r="MDC426" s="1348"/>
      <c r="MDD426" s="1348"/>
      <c r="MDE426" s="1348"/>
      <c r="MDF426" s="1348"/>
      <c r="MDG426" s="1348"/>
      <c r="MDH426" s="1348"/>
      <c r="MDI426" s="1348"/>
      <c r="MDJ426" s="1348"/>
      <c r="MDK426" s="1348"/>
      <c r="MDL426" s="1348"/>
      <c r="MDM426" s="1348"/>
      <c r="MDN426" s="1348"/>
      <c r="MDO426" s="1348"/>
      <c r="MDP426" s="1348"/>
      <c r="MDQ426" s="1348"/>
      <c r="MDR426" s="1348"/>
      <c r="MDS426" s="1348"/>
      <c r="MDT426" s="1348"/>
      <c r="MDU426" s="1348"/>
      <c r="MDV426" s="1348"/>
      <c r="MDW426" s="1348"/>
      <c r="MDX426" s="1348"/>
      <c r="MDY426" s="1348"/>
      <c r="MDZ426" s="1348"/>
      <c r="MEA426" s="1348"/>
      <c r="MEB426" s="1348"/>
      <c r="MEC426" s="1348"/>
      <c r="MED426" s="1348"/>
      <c r="MEE426" s="1348"/>
      <c r="MEF426" s="1348"/>
      <c r="MEG426" s="1348"/>
      <c r="MEH426" s="1348"/>
      <c r="MEI426" s="1348"/>
      <c r="MEJ426" s="1348"/>
      <c r="MEK426" s="1348"/>
      <c r="MEL426" s="1348"/>
      <c r="MEM426" s="1348"/>
      <c r="MEN426" s="1348"/>
      <c r="MEO426" s="1348"/>
      <c r="MEP426" s="1348"/>
      <c r="MEQ426" s="1348"/>
      <c r="MER426" s="1348"/>
      <c r="MES426" s="1348"/>
      <c r="MET426" s="1348"/>
      <c r="MEU426" s="1348"/>
      <c r="MEV426" s="1348"/>
      <c r="MEW426" s="1348"/>
      <c r="MEX426" s="1348"/>
      <c r="MEY426" s="1348"/>
      <c r="MEZ426" s="1348"/>
      <c r="MFA426" s="1348"/>
      <c r="MFB426" s="1348"/>
      <c r="MFC426" s="1348"/>
      <c r="MFD426" s="1348"/>
      <c r="MFE426" s="1348"/>
      <c r="MFF426" s="1348"/>
      <c r="MFG426" s="1348"/>
      <c r="MFH426" s="1348"/>
      <c r="MFI426" s="1348"/>
      <c r="MFJ426" s="1348"/>
      <c r="MFK426" s="1348"/>
      <c r="MFL426" s="1348"/>
      <c r="MFM426" s="1348"/>
      <c r="MFN426" s="1348"/>
      <c r="MFO426" s="1348"/>
      <c r="MFP426" s="1348"/>
      <c r="MFQ426" s="1348"/>
      <c r="MFR426" s="1348"/>
      <c r="MFS426" s="1348"/>
      <c r="MFT426" s="1348"/>
      <c r="MFU426" s="1348"/>
      <c r="MFV426" s="1348"/>
      <c r="MFW426" s="1348"/>
      <c r="MFX426" s="1348"/>
      <c r="MFY426" s="1348"/>
      <c r="MFZ426" s="1348"/>
      <c r="MGA426" s="1348"/>
      <c r="MGB426" s="1348"/>
      <c r="MGC426" s="1348"/>
      <c r="MGD426" s="1348"/>
      <c r="MGE426" s="1348"/>
      <c r="MGF426" s="1348"/>
      <c r="MGG426" s="1348"/>
      <c r="MGH426" s="1348"/>
      <c r="MGI426" s="1348"/>
      <c r="MGJ426" s="1348"/>
      <c r="MGK426" s="1348"/>
      <c r="MGL426" s="1348"/>
      <c r="MGM426" s="1348"/>
      <c r="MGN426" s="1348"/>
      <c r="MGO426" s="1348"/>
      <c r="MGP426" s="1348"/>
      <c r="MGQ426" s="1348"/>
      <c r="MGR426" s="1348"/>
      <c r="MGS426" s="1348"/>
      <c r="MGT426" s="1348"/>
      <c r="MGU426" s="1348"/>
      <c r="MGV426" s="1348"/>
      <c r="MGW426" s="1348"/>
      <c r="MGX426" s="1348"/>
      <c r="MGY426" s="1348"/>
      <c r="MGZ426" s="1348"/>
      <c r="MHA426" s="1348"/>
      <c r="MHB426" s="1348"/>
      <c r="MHC426" s="1348"/>
      <c r="MHD426" s="1348"/>
      <c r="MHE426" s="1348"/>
      <c r="MHF426" s="1348"/>
      <c r="MHG426" s="1348"/>
      <c r="MHH426" s="1348"/>
      <c r="MHI426" s="1348"/>
      <c r="MHJ426" s="1348"/>
      <c r="MHK426" s="1348"/>
      <c r="MHL426" s="1348"/>
      <c r="MHM426" s="1348"/>
      <c r="MHN426" s="1348"/>
      <c r="MHO426" s="1348"/>
      <c r="MHP426" s="1348"/>
      <c r="MHQ426" s="1348"/>
      <c r="MHR426" s="1348"/>
      <c r="MHS426" s="1348"/>
      <c r="MHT426" s="1348"/>
      <c r="MHU426" s="1348"/>
      <c r="MHV426" s="1348"/>
      <c r="MHW426" s="1348"/>
      <c r="MHX426" s="1348"/>
      <c r="MHY426" s="1348"/>
      <c r="MHZ426" s="1348"/>
      <c r="MIA426" s="1348"/>
      <c r="MIB426" s="1348"/>
      <c r="MIC426" s="1348"/>
      <c r="MID426" s="1348"/>
      <c r="MIE426" s="1348"/>
      <c r="MIF426" s="1348"/>
      <c r="MIG426" s="1348"/>
      <c r="MIH426" s="1348"/>
      <c r="MII426" s="1348"/>
      <c r="MIJ426" s="1348"/>
      <c r="MIK426" s="1348"/>
      <c r="MIL426" s="1348"/>
      <c r="MIM426" s="1348"/>
      <c r="MIN426" s="1348"/>
      <c r="MIO426" s="1348"/>
      <c r="MIP426" s="1348"/>
      <c r="MIQ426" s="1348"/>
      <c r="MIR426" s="1348"/>
      <c r="MIS426" s="1348"/>
      <c r="MIT426" s="1348"/>
      <c r="MIU426" s="1348"/>
      <c r="MIV426" s="1348"/>
      <c r="MIW426" s="1348"/>
      <c r="MIX426" s="1348"/>
      <c r="MIY426" s="1348"/>
      <c r="MIZ426" s="1348"/>
      <c r="MJA426" s="1348"/>
      <c r="MJB426" s="1348"/>
      <c r="MJC426" s="1348"/>
      <c r="MJD426" s="1348"/>
      <c r="MJE426" s="1348"/>
      <c r="MJF426" s="1348"/>
      <c r="MJG426" s="1348"/>
      <c r="MJH426" s="1348"/>
      <c r="MJI426" s="1348"/>
      <c r="MJJ426" s="1348"/>
      <c r="MJK426" s="1348"/>
      <c r="MJL426" s="1348"/>
      <c r="MJM426" s="1348"/>
      <c r="MJN426" s="1348"/>
      <c r="MJO426" s="1348"/>
      <c r="MJP426" s="1348"/>
      <c r="MJQ426" s="1348"/>
      <c r="MJR426" s="1348"/>
      <c r="MJS426" s="1348"/>
      <c r="MJT426" s="1348"/>
      <c r="MJU426" s="1348"/>
      <c r="MJV426" s="1348"/>
      <c r="MJW426" s="1348"/>
      <c r="MJX426" s="1348"/>
      <c r="MJY426" s="1348"/>
      <c r="MJZ426" s="1348"/>
      <c r="MKA426" s="1348"/>
      <c r="MKB426" s="1348"/>
      <c r="MKC426" s="1348"/>
      <c r="MKD426" s="1348"/>
      <c r="MKE426" s="1348"/>
      <c r="MKF426" s="1348"/>
      <c r="MKG426" s="1348"/>
      <c r="MKH426" s="1348"/>
      <c r="MKI426" s="1348"/>
      <c r="MKJ426" s="1348"/>
      <c r="MKK426" s="1348"/>
      <c r="MKL426" s="1348"/>
      <c r="MKM426" s="1348"/>
      <c r="MKN426" s="1348"/>
      <c r="MKO426" s="1348"/>
      <c r="MKP426" s="1348"/>
      <c r="MKQ426" s="1348"/>
      <c r="MKR426" s="1348"/>
      <c r="MKS426" s="1348"/>
      <c r="MKT426" s="1348"/>
      <c r="MKU426" s="1348"/>
      <c r="MKV426" s="1348"/>
      <c r="MKW426" s="1348"/>
      <c r="MKX426" s="1348"/>
      <c r="MKY426" s="1348"/>
      <c r="MKZ426" s="1348"/>
      <c r="MLA426" s="1348"/>
      <c r="MLB426" s="1348"/>
      <c r="MLC426" s="1348"/>
      <c r="MLD426" s="1348"/>
      <c r="MLE426" s="1348"/>
      <c r="MLF426" s="1348"/>
      <c r="MLG426" s="1348"/>
      <c r="MLH426" s="1348"/>
      <c r="MLI426" s="1348"/>
      <c r="MLJ426" s="1348"/>
      <c r="MLK426" s="1348"/>
      <c r="MLL426" s="1348"/>
      <c r="MLM426" s="1348"/>
      <c r="MLN426" s="1348"/>
      <c r="MLO426" s="1348"/>
      <c r="MLP426" s="1348"/>
      <c r="MLQ426" s="1348"/>
      <c r="MLR426" s="1348"/>
      <c r="MLS426" s="1348"/>
      <c r="MLT426" s="1348"/>
      <c r="MLU426" s="1348"/>
      <c r="MLV426" s="1348"/>
      <c r="MLW426" s="1348"/>
      <c r="MLX426" s="1348"/>
      <c r="MLY426" s="1348"/>
      <c r="MLZ426" s="1348"/>
      <c r="MMA426" s="1348"/>
      <c r="MMB426" s="1348"/>
      <c r="MMC426" s="1348"/>
      <c r="MMD426" s="1348"/>
      <c r="MME426" s="1348"/>
      <c r="MMF426" s="1348"/>
      <c r="MMG426" s="1348"/>
      <c r="MMH426" s="1348"/>
      <c r="MMI426" s="1348"/>
      <c r="MMJ426" s="1348"/>
      <c r="MMK426" s="1348"/>
      <c r="MML426" s="1348"/>
      <c r="MMM426" s="1348"/>
      <c r="MMN426" s="1348"/>
      <c r="MMO426" s="1348"/>
      <c r="MMP426" s="1348"/>
      <c r="MMQ426" s="1348"/>
      <c r="MMR426" s="1348"/>
      <c r="MMS426" s="1348"/>
      <c r="MMT426" s="1348"/>
      <c r="MMU426" s="1348"/>
      <c r="MMV426" s="1348"/>
      <c r="MMW426" s="1348"/>
      <c r="MMX426" s="1348"/>
      <c r="MMY426" s="1348"/>
      <c r="MMZ426" s="1348"/>
      <c r="MNA426" s="1348"/>
      <c r="MNB426" s="1348"/>
      <c r="MNC426" s="1348"/>
      <c r="MND426" s="1348"/>
      <c r="MNE426" s="1348"/>
      <c r="MNF426" s="1348"/>
      <c r="MNG426" s="1348"/>
      <c r="MNH426" s="1348"/>
      <c r="MNI426" s="1348"/>
      <c r="MNJ426" s="1348"/>
      <c r="MNK426" s="1348"/>
      <c r="MNL426" s="1348"/>
      <c r="MNM426" s="1348"/>
      <c r="MNN426" s="1348"/>
      <c r="MNO426" s="1348"/>
      <c r="MNP426" s="1348"/>
      <c r="MNQ426" s="1348"/>
      <c r="MNR426" s="1348"/>
      <c r="MNS426" s="1348"/>
      <c r="MNT426" s="1348"/>
      <c r="MNU426" s="1348"/>
      <c r="MNV426" s="1348"/>
      <c r="MNW426" s="1348"/>
      <c r="MNX426" s="1348"/>
      <c r="MNY426" s="1348"/>
      <c r="MNZ426" s="1348"/>
      <c r="MOA426" s="1348"/>
      <c r="MOB426" s="1348"/>
      <c r="MOC426" s="1348"/>
      <c r="MOD426" s="1348"/>
      <c r="MOE426" s="1348"/>
      <c r="MOF426" s="1348"/>
      <c r="MOG426" s="1348"/>
      <c r="MOH426" s="1348"/>
      <c r="MOI426" s="1348"/>
      <c r="MOJ426" s="1348"/>
      <c r="MOK426" s="1348"/>
      <c r="MOL426" s="1348"/>
      <c r="MOM426" s="1348"/>
      <c r="MON426" s="1348"/>
      <c r="MOO426" s="1348"/>
      <c r="MOP426" s="1348"/>
      <c r="MOQ426" s="1348"/>
      <c r="MOR426" s="1348"/>
      <c r="MOS426" s="1348"/>
      <c r="MOT426" s="1348"/>
      <c r="MOU426" s="1348"/>
      <c r="MOV426" s="1348"/>
      <c r="MOW426" s="1348"/>
      <c r="MOX426" s="1348"/>
      <c r="MOY426" s="1348"/>
      <c r="MOZ426" s="1348"/>
      <c r="MPA426" s="1348"/>
      <c r="MPB426" s="1348"/>
      <c r="MPC426" s="1348"/>
      <c r="MPD426" s="1348"/>
      <c r="MPE426" s="1348"/>
      <c r="MPF426" s="1348"/>
      <c r="MPG426" s="1348"/>
      <c r="MPH426" s="1348"/>
      <c r="MPI426" s="1348"/>
      <c r="MPJ426" s="1348"/>
      <c r="MPK426" s="1348"/>
      <c r="MPL426" s="1348"/>
      <c r="MPM426" s="1348"/>
      <c r="MPN426" s="1348"/>
      <c r="MPO426" s="1348"/>
      <c r="MPP426" s="1348"/>
      <c r="MPQ426" s="1348"/>
      <c r="MPR426" s="1348"/>
      <c r="MPS426" s="1348"/>
      <c r="MPT426" s="1348"/>
      <c r="MPU426" s="1348"/>
      <c r="MPV426" s="1348"/>
      <c r="MPW426" s="1348"/>
      <c r="MPX426" s="1348"/>
      <c r="MPY426" s="1348"/>
      <c r="MPZ426" s="1348"/>
      <c r="MQA426" s="1348"/>
      <c r="MQB426" s="1348"/>
      <c r="MQC426" s="1348"/>
      <c r="MQD426" s="1348"/>
      <c r="MQE426" s="1348"/>
      <c r="MQF426" s="1348"/>
      <c r="MQG426" s="1348"/>
      <c r="MQH426" s="1348"/>
      <c r="MQI426" s="1348"/>
      <c r="MQJ426" s="1348"/>
      <c r="MQK426" s="1348"/>
      <c r="MQL426" s="1348"/>
      <c r="MQM426" s="1348"/>
      <c r="MQN426" s="1348"/>
      <c r="MQO426" s="1348"/>
      <c r="MQP426" s="1348"/>
      <c r="MQQ426" s="1348"/>
      <c r="MQR426" s="1348"/>
      <c r="MQS426" s="1348"/>
      <c r="MQT426" s="1348"/>
      <c r="MQU426" s="1348"/>
      <c r="MQV426" s="1348"/>
      <c r="MQW426" s="1348"/>
      <c r="MQX426" s="1348"/>
      <c r="MQY426" s="1348"/>
      <c r="MQZ426" s="1348"/>
      <c r="MRA426" s="1348"/>
      <c r="MRB426" s="1348"/>
      <c r="MRC426" s="1348"/>
      <c r="MRD426" s="1348"/>
      <c r="MRE426" s="1348"/>
      <c r="MRF426" s="1348"/>
      <c r="MRG426" s="1348"/>
      <c r="MRH426" s="1348"/>
      <c r="MRI426" s="1348"/>
      <c r="MRJ426" s="1348"/>
      <c r="MRK426" s="1348"/>
      <c r="MRL426" s="1348"/>
      <c r="MRM426" s="1348"/>
      <c r="MRN426" s="1348"/>
      <c r="MRO426" s="1348"/>
      <c r="MRP426" s="1348"/>
      <c r="MRQ426" s="1348"/>
      <c r="MRR426" s="1348"/>
      <c r="MRS426" s="1348"/>
      <c r="MRT426" s="1348"/>
      <c r="MRU426" s="1348"/>
      <c r="MRV426" s="1348"/>
      <c r="MRW426" s="1348"/>
      <c r="MRX426" s="1348"/>
      <c r="MRY426" s="1348"/>
      <c r="MRZ426" s="1348"/>
      <c r="MSA426" s="1348"/>
      <c r="MSB426" s="1348"/>
      <c r="MSC426" s="1348"/>
      <c r="MSD426" s="1348"/>
      <c r="MSE426" s="1348"/>
      <c r="MSF426" s="1348"/>
      <c r="MSG426" s="1348"/>
      <c r="MSH426" s="1348"/>
      <c r="MSI426" s="1348"/>
      <c r="MSJ426" s="1348"/>
      <c r="MSK426" s="1348"/>
      <c r="MSL426" s="1348"/>
      <c r="MSM426" s="1348"/>
      <c r="MSN426" s="1348"/>
      <c r="MSO426" s="1348"/>
      <c r="MSP426" s="1348"/>
      <c r="MSQ426" s="1348"/>
      <c r="MSR426" s="1348"/>
      <c r="MSS426" s="1348"/>
      <c r="MST426" s="1348"/>
      <c r="MSU426" s="1348"/>
      <c r="MSV426" s="1348"/>
      <c r="MSW426" s="1348"/>
      <c r="MSX426" s="1348"/>
      <c r="MSY426" s="1348"/>
      <c r="MSZ426" s="1348"/>
      <c r="MTA426" s="1348"/>
      <c r="MTB426" s="1348"/>
      <c r="MTC426" s="1348"/>
      <c r="MTD426" s="1348"/>
      <c r="MTE426" s="1348"/>
      <c r="MTF426" s="1348"/>
      <c r="MTG426" s="1348"/>
      <c r="MTH426" s="1348"/>
      <c r="MTI426" s="1348"/>
      <c r="MTJ426" s="1348"/>
      <c r="MTK426" s="1348"/>
      <c r="MTL426" s="1348"/>
      <c r="MTM426" s="1348"/>
      <c r="MTN426" s="1348"/>
      <c r="MTO426" s="1348"/>
      <c r="MTP426" s="1348"/>
      <c r="MTQ426" s="1348"/>
      <c r="MTR426" s="1348"/>
      <c r="MTS426" s="1348"/>
      <c r="MTT426" s="1348"/>
      <c r="MTU426" s="1348"/>
      <c r="MTV426" s="1348"/>
      <c r="MTW426" s="1348"/>
      <c r="MTX426" s="1348"/>
      <c r="MTY426" s="1348"/>
      <c r="MTZ426" s="1348"/>
      <c r="MUA426" s="1348"/>
      <c r="MUB426" s="1348"/>
      <c r="MUC426" s="1348"/>
      <c r="MUD426" s="1348"/>
      <c r="MUE426" s="1348"/>
      <c r="MUF426" s="1348"/>
      <c r="MUG426" s="1348"/>
      <c r="MUH426" s="1348"/>
      <c r="MUI426" s="1348"/>
      <c r="MUJ426" s="1348"/>
      <c r="MUK426" s="1348"/>
      <c r="MUL426" s="1348"/>
      <c r="MUM426" s="1348"/>
      <c r="MUN426" s="1348"/>
      <c r="MUO426" s="1348"/>
      <c r="MUP426" s="1348"/>
      <c r="MUQ426" s="1348"/>
      <c r="MUR426" s="1348"/>
      <c r="MUS426" s="1348"/>
      <c r="MUT426" s="1348"/>
      <c r="MUU426" s="1348"/>
      <c r="MUV426" s="1348"/>
      <c r="MUW426" s="1348"/>
      <c r="MUX426" s="1348"/>
      <c r="MUY426" s="1348"/>
      <c r="MUZ426" s="1348"/>
      <c r="MVA426" s="1348"/>
      <c r="MVB426" s="1348"/>
      <c r="MVC426" s="1348"/>
      <c r="MVD426" s="1348"/>
      <c r="MVE426" s="1348"/>
      <c r="MVF426" s="1348"/>
      <c r="MVG426" s="1348"/>
      <c r="MVH426" s="1348"/>
      <c r="MVI426" s="1348"/>
      <c r="MVJ426" s="1348"/>
      <c r="MVK426" s="1348"/>
      <c r="MVL426" s="1348"/>
      <c r="MVM426" s="1348"/>
      <c r="MVN426" s="1348"/>
      <c r="MVO426" s="1348"/>
      <c r="MVP426" s="1348"/>
      <c r="MVQ426" s="1348"/>
      <c r="MVR426" s="1348"/>
      <c r="MVS426" s="1348"/>
      <c r="MVT426" s="1348"/>
      <c r="MVU426" s="1348"/>
      <c r="MVV426" s="1348"/>
      <c r="MVW426" s="1348"/>
      <c r="MVX426" s="1348"/>
      <c r="MVY426" s="1348"/>
      <c r="MVZ426" s="1348"/>
      <c r="MWA426" s="1348"/>
      <c r="MWB426" s="1348"/>
      <c r="MWC426" s="1348"/>
      <c r="MWD426" s="1348"/>
      <c r="MWE426" s="1348"/>
      <c r="MWF426" s="1348"/>
      <c r="MWG426" s="1348"/>
      <c r="MWH426" s="1348"/>
      <c r="MWI426" s="1348"/>
      <c r="MWJ426" s="1348"/>
      <c r="MWK426" s="1348"/>
      <c r="MWL426" s="1348"/>
      <c r="MWM426" s="1348"/>
      <c r="MWN426" s="1348"/>
      <c r="MWO426" s="1348"/>
      <c r="MWP426" s="1348"/>
      <c r="MWQ426" s="1348"/>
      <c r="MWR426" s="1348"/>
      <c r="MWS426" s="1348"/>
      <c r="MWT426" s="1348"/>
      <c r="MWU426" s="1348"/>
      <c r="MWV426" s="1348"/>
      <c r="MWW426" s="1348"/>
      <c r="MWX426" s="1348"/>
      <c r="MWY426" s="1348"/>
      <c r="MWZ426" s="1348"/>
      <c r="MXA426" s="1348"/>
      <c r="MXB426" s="1348"/>
      <c r="MXC426" s="1348"/>
      <c r="MXD426" s="1348"/>
      <c r="MXE426" s="1348"/>
      <c r="MXF426" s="1348"/>
      <c r="MXG426" s="1348"/>
      <c r="MXH426" s="1348"/>
      <c r="MXI426" s="1348"/>
      <c r="MXJ426" s="1348"/>
      <c r="MXK426" s="1348"/>
      <c r="MXL426" s="1348"/>
      <c r="MXM426" s="1348"/>
      <c r="MXN426" s="1348"/>
      <c r="MXO426" s="1348"/>
      <c r="MXP426" s="1348"/>
      <c r="MXQ426" s="1348"/>
      <c r="MXR426" s="1348"/>
      <c r="MXS426" s="1348"/>
      <c r="MXT426" s="1348"/>
      <c r="MXU426" s="1348"/>
      <c r="MXV426" s="1348"/>
      <c r="MXW426" s="1348"/>
      <c r="MXX426" s="1348"/>
      <c r="MXY426" s="1348"/>
      <c r="MXZ426" s="1348"/>
      <c r="MYA426" s="1348"/>
      <c r="MYB426" s="1348"/>
      <c r="MYC426" s="1348"/>
      <c r="MYD426" s="1348"/>
      <c r="MYE426" s="1348"/>
      <c r="MYF426" s="1348"/>
      <c r="MYG426" s="1348"/>
      <c r="MYH426" s="1348"/>
      <c r="MYI426" s="1348"/>
      <c r="MYJ426" s="1348"/>
      <c r="MYK426" s="1348"/>
      <c r="MYL426" s="1348"/>
      <c r="MYM426" s="1348"/>
      <c r="MYN426" s="1348"/>
      <c r="MYO426" s="1348"/>
      <c r="MYP426" s="1348"/>
      <c r="MYQ426" s="1348"/>
      <c r="MYR426" s="1348"/>
      <c r="MYS426" s="1348"/>
      <c r="MYT426" s="1348"/>
      <c r="MYU426" s="1348"/>
      <c r="MYV426" s="1348"/>
      <c r="MYW426" s="1348"/>
      <c r="MYX426" s="1348"/>
      <c r="MYY426" s="1348"/>
      <c r="MYZ426" s="1348"/>
      <c r="MZA426" s="1348"/>
      <c r="MZB426" s="1348"/>
      <c r="MZC426" s="1348"/>
      <c r="MZD426" s="1348"/>
      <c r="MZE426" s="1348"/>
      <c r="MZF426" s="1348"/>
      <c r="MZG426" s="1348"/>
      <c r="MZH426" s="1348"/>
      <c r="MZI426" s="1348"/>
      <c r="MZJ426" s="1348"/>
      <c r="MZK426" s="1348"/>
      <c r="MZL426" s="1348"/>
      <c r="MZM426" s="1348"/>
      <c r="MZN426" s="1348"/>
      <c r="MZO426" s="1348"/>
      <c r="MZP426" s="1348"/>
      <c r="MZQ426" s="1348"/>
      <c r="MZR426" s="1348"/>
      <c r="MZS426" s="1348"/>
      <c r="MZT426" s="1348"/>
      <c r="MZU426" s="1348"/>
      <c r="MZV426" s="1348"/>
      <c r="MZW426" s="1348"/>
      <c r="MZX426" s="1348"/>
      <c r="MZY426" s="1348"/>
      <c r="MZZ426" s="1348"/>
      <c r="NAA426" s="1348"/>
      <c r="NAB426" s="1348"/>
      <c r="NAC426" s="1348"/>
      <c r="NAD426" s="1348"/>
      <c r="NAE426" s="1348"/>
      <c r="NAF426" s="1348"/>
      <c r="NAG426" s="1348"/>
      <c r="NAH426" s="1348"/>
      <c r="NAI426" s="1348"/>
      <c r="NAJ426" s="1348"/>
      <c r="NAK426" s="1348"/>
      <c r="NAL426" s="1348"/>
      <c r="NAM426" s="1348"/>
      <c r="NAN426" s="1348"/>
      <c r="NAO426" s="1348"/>
      <c r="NAP426" s="1348"/>
      <c r="NAQ426" s="1348"/>
      <c r="NAR426" s="1348"/>
      <c r="NAS426" s="1348"/>
      <c r="NAT426" s="1348"/>
      <c r="NAU426" s="1348"/>
      <c r="NAV426" s="1348"/>
      <c r="NAW426" s="1348"/>
      <c r="NAX426" s="1348"/>
      <c r="NAY426" s="1348"/>
      <c r="NAZ426" s="1348"/>
      <c r="NBA426" s="1348"/>
      <c r="NBB426" s="1348"/>
      <c r="NBC426" s="1348"/>
      <c r="NBD426" s="1348"/>
      <c r="NBE426" s="1348"/>
      <c r="NBF426" s="1348"/>
      <c r="NBG426" s="1348"/>
      <c r="NBH426" s="1348"/>
      <c r="NBI426" s="1348"/>
      <c r="NBJ426" s="1348"/>
      <c r="NBK426" s="1348"/>
      <c r="NBL426" s="1348"/>
      <c r="NBM426" s="1348"/>
      <c r="NBN426" s="1348"/>
      <c r="NBO426" s="1348"/>
      <c r="NBP426" s="1348"/>
      <c r="NBQ426" s="1348"/>
      <c r="NBR426" s="1348"/>
      <c r="NBS426" s="1348"/>
      <c r="NBT426" s="1348"/>
      <c r="NBU426" s="1348"/>
      <c r="NBV426" s="1348"/>
      <c r="NBW426" s="1348"/>
      <c r="NBX426" s="1348"/>
      <c r="NBY426" s="1348"/>
      <c r="NBZ426" s="1348"/>
      <c r="NCA426" s="1348"/>
      <c r="NCB426" s="1348"/>
      <c r="NCC426" s="1348"/>
      <c r="NCD426" s="1348"/>
      <c r="NCE426" s="1348"/>
      <c r="NCF426" s="1348"/>
      <c r="NCG426" s="1348"/>
      <c r="NCH426" s="1348"/>
      <c r="NCI426" s="1348"/>
      <c r="NCJ426" s="1348"/>
      <c r="NCK426" s="1348"/>
      <c r="NCL426" s="1348"/>
      <c r="NCM426" s="1348"/>
      <c r="NCN426" s="1348"/>
      <c r="NCO426" s="1348"/>
      <c r="NCP426" s="1348"/>
      <c r="NCQ426" s="1348"/>
      <c r="NCR426" s="1348"/>
      <c r="NCS426" s="1348"/>
      <c r="NCT426" s="1348"/>
      <c r="NCU426" s="1348"/>
      <c r="NCV426" s="1348"/>
      <c r="NCW426" s="1348"/>
      <c r="NCX426" s="1348"/>
      <c r="NCY426" s="1348"/>
      <c r="NCZ426" s="1348"/>
      <c r="NDA426" s="1348"/>
      <c r="NDB426" s="1348"/>
      <c r="NDC426" s="1348"/>
      <c r="NDD426" s="1348"/>
      <c r="NDE426" s="1348"/>
      <c r="NDF426" s="1348"/>
      <c r="NDG426" s="1348"/>
      <c r="NDH426" s="1348"/>
      <c r="NDI426" s="1348"/>
      <c r="NDJ426" s="1348"/>
      <c r="NDK426" s="1348"/>
      <c r="NDL426" s="1348"/>
      <c r="NDM426" s="1348"/>
      <c r="NDN426" s="1348"/>
      <c r="NDO426" s="1348"/>
      <c r="NDP426" s="1348"/>
      <c r="NDQ426" s="1348"/>
      <c r="NDR426" s="1348"/>
      <c r="NDS426" s="1348"/>
      <c r="NDT426" s="1348"/>
      <c r="NDU426" s="1348"/>
      <c r="NDV426" s="1348"/>
      <c r="NDW426" s="1348"/>
      <c r="NDX426" s="1348"/>
      <c r="NDY426" s="1348"/>
      <c r="NDZ426" s="1348"/>
      <c r="NEA426" s="1348"/>
      <c r="NEB426" s="1348"/>
      <c r="NEC426" s="1348"/>
      <c r="NED426" s="1348"/>
      <c r="NEE426" s="1348"/>
      <c r="NEF426" s="1348"/>
      <c r="NEG426" s="1348"/>
      <c r="NEH426" s="1348"/>
      <c r="NEI426" s="1348"/>
      <c r="NEJ426" s="1348"/>
      <c r="NEK426" s="1348"/>
      <c r="NEL426" s="1348"/>
      <c r="NEM426" s="1348"/>
      <c r="NEN426" s="1348"/>
      <c r="NEO426" s="1348"/>
      <c r="NEP426" s="1348"/>
      <c r="NEQ426" s="1348"/>
      <c r="NER426" s="1348"/>
      <c r="NES426" s="1348"/>
      <c r="NET426" s="1348"/>
      <c r="NEU426" s="1348"/>
      <c r="NEV426" s="1348"/>
      <c r="NEW426" s="1348"/>
      <c r="NEX426" s="1348"/>
      <c r="NEY426" s="1348"/>
      <c r="NEZ426" s="1348"/>
      <c r="NFA426" s="1348"/>
      <c r="NFB426" s="1348"/>
      <c r="NFC426" s="1348"/>
      <c r="NFD426" s="1348"/>
      <c r="NFE426" s="1348"/>
      <c r="NFF426" s="1348"/>
      <c r="NFG426" s="1348"/>
      <c r="NFH426" s="1348"/>
      <c r="NFI426" s="1348"/>
      <c r="NFJ426" s="1348"/>
      <c r="NFK426" s="1348"/>
      <c r="NFL426" s="1348"/>
      <c r="NFM426" s="1348"/>
      <c r="NFN426" s="1348"/>
      <c r="NFO426" s="1348"/>
      <c r="NFP426" s="1348"/>
      <c r="NFQ426" s="1348"/>
      <c r="NFR426" s="1348"/>
      <c r="NFS426" s="1348"/>
      <c r="NFT426" s="1348"/>
      <c r="NFU426" s="1348"/>
      <c r="NFV426" s="1348"/>
      <c r="NFW426" s="1348"/>
      <c r="NFX426" s="1348"/>
      <c r="NFY426" s="1348"/>
      <c r="NFZ426" s="1348"/>
      <c r="NGA426" s="1348"/>
      <c r="NGB426" s="1348"/>
      <c r="NGC426" s="1348"/>
      <c r="NGD426" s="1348"/>
      <c r="NGE426" s="1348"/>
      <c r="NGF426" s="1348"/>
      <c r="NGG426" s="1348"/>
      <c r="NGH426" s="1348"/>
      <c r="NGI426" s="1348"/>
      <c r="NGJ426" s="1348"/>
      <c r="NGK426" s="1348"/>
      <c r="NGL426" s="1348"/>
      <c r="NGM426" s="1348"/>
      <c r="NGN426" s="1348"/>
      <c r="NGO426" s="1348"/>
      <c r="NGP426" s="1348"/>
      <c r="NGQ426" s="1348"/>
      <c r="NGR426" s="1348"/>
      <c r="NGS426" s="1348"/>
      <c r="NGT426" s="1348"/>
      <c r="NGU426" s="1348"/>
      <c r="NGV426" s="1348"/>
      <c r="NGW426" s="1348"/>
      <c r="NGX426" s="1348"/>
      <c r="NGY426" s="1348"/>
      <c r="NGZ426" s="1348"/>
      <c r="NHA426" s="1348"/>
      <c r="NHB426" s="1348"/>
      <c r="NHC426" s="1348"/>
      <c r="NHD426" s="1348"/>
      <c r="NHE426" s="1348"/>
      <c r="NHF426" s="1348"/>
      <c r="NHG426" s="1348"/>
      <c r="NHH426" s="1348"/>
      <c r="NHI426" s="1348"/>
      <c r="NHJ426" s="1348"/>
      <c r="NHK426" s="1348"/>
      <c r="NHL426" s="1348"/>
      <c r="NHM426" s="1348"/>
      <c r="NHN426" s="1348"/>
      <c r="NHO426" s="1348"/>
      <c r="NHP426" s="1348"/>
      <c r="NHQ426" s="1348"/>
      <c r="NHR426" s="1348"/>
      <c r="NHS426" s="1348"/>
      <c r="NHT426" s="1348"/>
      <c r="NHU426" s="1348"/>
      <c r="NHV426" s="1348"/>
      <c r="NHW426" s="1348"/>
      <c r="NHX426" s="1348"/>
      <c r="NHY426" s="1348"/>
      <c r="NHZ426" s="1348"/>
      <c r="NIA426" s="1348"/>
      <c r="NIB426" s="1348"/>
      <c r="NIC426" s="1348"/>
      <c r="NID426" s="1348"/>
      <c r="NIE426" s="1348"/>
      <c r="NIF426" s="1348"/>
      <c r="NIG426" s="1348"/>
      <c r="NIH426" s="1348"/>
      <c r="NII426" s="1348"/>
      <c r="NIJ426" s="1348"/>
      <c r="NIK426" s="1348"/>
      <c r="NIL426" s="1348"/>
      <c r="NIM426" s="1348"/>
      <c r="NIN426" s="1348"/>
      <c r="NIO426" s="1348"/>
      <c r="NIP426" s="1348"/>
      <c r="NIQ426" s="1348"/>
      <c r="NIR426" s="1348"/>
      <c r="NIS426" s="1348"/>
      <c r="NIT426" s="1348"/>
      <c r="NIU426" s="1348"/>
      <c r="NIV426" s="1348"/>
      <c r="NIW426" s="1348"/>
      <c r="NIX426" s="1348"/>
      <c r="NIY426" s="1348"/>
      <c r="NIZ426" s="1348"/>
      <c r="NJA426" s="1348"/>
      <c r="NJB426" s="1348"/>
      <c r="NJC426" s="1348"/>
      <c r="NJD426" s="1348"/>
      <c r="NJE426" s="1348"/>
      <c r="NJF426" s="1348"/>
      <c r="NJG426" s="1348"/>
      <c r="NJH426" s="1348"/>
      <c r="NJI426" s="1348"/>
      <c r="NJJ426" s="1348"/>
      <c r="NJK426" s="1348"/>
      <c r="NJL426" s="1348"/>
      <c r="NJM426" s="1348"/>
      <c r="NJN426" s="1348"/>
      <c r="NJO426" s="1348"/>
      <c r="NJP426" s="1348"/>
      <c r="NJQ426" s="1348"/>
      <c r="NJR426" s="1348"/>
      <c r="NJS426" s="1348"/>
      <c r="NJT426" s="1348"/>
      <c r="NJU426" s="1348"/>
      <c r="NJV426" s="1348"/>
      <c r="NJW426" s="1348"/>
      <c r="NJX426" s="1348"/>
      <c r="NJY426" s="1348"/>
      <c r="NJZ426" s="1348"/>
      <c r="NKA426" s="1348"/>
      <c r="NKB426" s="1348"/>
      <c r="NKC426" s="1348"/>
      <c r="NKD426" s="1348"/>
      <c r="NKE426" s="1348"/>
      <c r="NKF426" s="1348"/>
      <c r="NKG426" s="1348"/>
      <c r="NKH426" s="1348"/>
      <c r="NKI426" s="1348"/>
      <c r="NKJ426" s="1348"/>
      <c r="NKK426" s="1348"/>
      <c r="NKL426" s="1348"/>
      <c r="NKM426" s="1348"/>
      <c r="NKN426" s="1348"/>
      <c r="NKO426" s="1348"/>
      <c r="NKP426" s="1348"/>
      <c r="NKQ426" s="1348"/>
      <c r="NKR426" s="1348"/>
      <c r="NKS426" s="1348"/>
      <c r="NKT426" s="1348"/>
      <c r="NKU426" s="1348"/>
      <c r="NKV426" s="1348"/>
      <c r="NKW426" s="1348"/>
      <c r="NKX426" s="1348"/>
      <c r="NKY426" s="1348"/>
      <c r="NKZ426" s="1348"/>
      <c r="NLA426" s="1348"/>
      <c r="NLB426" s="1348"/>
      <c r="NLC426" s="1348"/>
      <c r="NLD426" s="1348"/>
      <c r="NLE426" s="1348"/>
      <c r="NLF426" s="1348"/>
      <c r="NLG426" s="1348"/>
      <c r="NLH426" s="1348"/>
      <c r="NLI426" s="1348"/>
      <c r="NLJ426" s="1348"/>
      <c r="NLK426" s="1348"/>
      <c r="NLL426" s="1348"/>
      <c r="NLM426" s="1348"/>
      <c r="NLN426" s="1348"/>
      <c r="NLO426" s="1348"/>
      <c r="NLP426" s="1348"/>
      <c r="NLQ426" s="1348"/>
      <c r="NLR426" s="1348"/>
      <c r="NLS426" s="1348"/>
      <c r="NLT426" s="1348"/>
      <c r="NLU426" s="1348"/>
      <c r="NLV426" s="1348"/>
      <c r="NLW426" s="1348"/>
      <c r="NLX426" s="1348"/>
      <c r="NLY426" s="1348"/>
      <c r="NLZ426" s="1348"/>
      <c r="NMA426" s="1348"/>
      <c r="NMB426" s="1348"/>
      <c r="NMC426" s="1348"/>
      <c r="NMD426" s="1348"/>
      <c r="NME426" s="1348"/>
      <c r="NMF426" s="1348"/>
      <c r="NMG426" s="1348"/>
      <c r="NMH426" s="1348"/>
      <c r="NMI426" s="1348"/>
      <c r="NMJ426" s="1348"/>
      <c r="NMK426" s="1348"/>
      <c r="NML426" s="1348"/>
      <c r="NMM426" s="1348"/>
      <c r="NMN426" s="1348"/>
      <c r="NMO426" s="1348"/>
      <c r="NMP426" s="1348"/>
      <c r="NMQ426" s="1348"/>
      <c r="NMR426" s="1348"/>
      <c r="NMS426" s="1348"/>
      <c r="NMT426" s="1348"/>
      <c r="NMU426" s="1348"/>
      <c r="NMV426" s="1348"/>
      <c r="NMW426" s="1348"/>
      <c r="NMX426" s="1348"/>
      <c r="NMY426" s="1348"/>
      <c r="NMZ426" s="1348"/>
      <c r="NNA426" s="1348"/>
      <c r="NNB426" s="1348"/>
      <c r="NNC426" s="1348"/>
      <c r="NND426" s="1348"/>
      <c r="NNE426" s="1348"/>
      <c r="NNF426" s="1348"/>
      <c r="NNG426" s="1348"/>
      <c r="NNH426" s="1348"/>
      <c r="NNI426" s="1348"/>
      <c r="NNJ426" s="1348"/>
      <c r="NNK426" s="1348"/>
      <c r="NNL426" s="1348"/>
      <c r="NNM426" s="1348"/>
      <c r="NNN426" s="1348"/>
      <c r="NNO426" s="1348"/>
      <c r="NNP426" s="1348"/>
      <c r="NNQ426" s="1348"/>
      <c r="NNR426" s="1348"/>
      <c r="NNS426" s="1348"/>
      <c r="NNT426" s="1348"/>
      <c r="NNU426" s="1348"/>
      <c r="NNV426" s="1348"/>
      <c r="NNW426" s="1348"/>
      <c r="NNX426" s="1348"/>
      <c r="NNY426" s="1348"/>
      <c r="NNZ426" s="1348"/>
      <c r="NOA426" s="1348"/>
      <c r="NOB426" s="1348"/>
      <c r="NOC426" s="1348"/>
      <c r="NOD426" s="1348"/>
      <c r="NOE426" s="1348"/>
      <c r="NOF426" s="1348"/>
      <c r="NOG426" s="1348"/>
      <c r="NOH426" s="1348"/>
      <c r="NOI426" s="1348"/>
      <c r="NOJ426" s="1348"/>
      <c r="NOK426" s="1348"/>
      <c r="NOL426" s="1348"/>
      <c r="NOM426" s="1348"/>
      <c r="NON426" s="1348"/>
      <c r="NOO426" s="1348"/>
      <c r="NOP426" s="1348"/>
      <c r="NOQ426" s="1348"/>
      <c r="NOR426" s="1348"/>
      <c r="NOS426" s="1348"/>
      <c r="NOT426" s="1348"/>
      <c r="NOU426" s="1348"/>
      <c r="NOV426" s="1348"/>
      <c r="NOW426" s="1348"/>
      <c r="NOX426" s="1348"/>
      <c r="NOY426" s="1348"/>
      <c r="NOZ426" s="1348"/>
      <c r="NPA426" s="1348"/>
      <c r="NPB426" s="1348"/>
      <c r="NPC426" s="1348"/>
      <c r="NPD426" s="1348"/>
      <c r="NPE426" s="1348"/>
      <c r="NPF426" s="1348"/>
      <c r="NPG426" s="1348"/>
      <c r="NPH426" s="1348"/>
      <c r="NPI426" s="1348"/>
      <c r="NPJ426" s="1348"/>
      <c r="NPK426" s="1348"/>
      <c r="NPL426" s="1348"/>
      <c r="NPM426" s="1348"/>
      <c r="NPN426" s="1348"/>
      <c r="NPO426" s="1348"/>
      <c r="NPP426" s="1348"/>
      <c r="NPQ426" s="1348"/>
      <c r="NPR426" s="1348"/>
      <c r="NPS426" s="1348"/>
      <c r="NPT426" s="1348"/>
      <c r="NPU426" s="1348"/>
      <c r="NPV426" s="1348"/>
      <c r="NPW426" s="1348"/>
      <c r="NPX426" s="1348"/>
      <c r="NPY426" s="1348"/>
      <c r="NPZ426" s="1348"/>
      <c r="NQA426" s="1348"/>
      <c r="NQB426" s="1348"/>
      <c r="NQC426" s="1348"/>
      <c r="NQD426" s="1348"/>
      <c r="NQE426" s="1348"/>
      <c r="NQF426" s="1348"/>
      <c r="NQG426" s="1348"/>
      <c r="NQH426" s="1348"/>
      <c r="NQI426" s="1348"/>
      <c r="NQJ426" s="1348"/>
      <c r="NQK426" s="1348"/>
      <c r="NQL426" s="1348"/>
      <c r="NQM426" s="1348"/>
      <c r="NQN426" s="1348"/>
      <c r="NQO426" s="1348"/>
      <c r="NQP426" s="1348"/>
      <c r="NQQ426" s="1348"/>
      <c r="NQR426" s="1348"/>
      <c r="NQS426" s="1348"/>
      <c r="NQT426" s="1348"/>
      <c r="NQU426" s="1348"/>
      <c r="NQV426" s="1348"/>
      <c r="NQW426" s="1348"/>
      <c r="NQX426" s="1348"/>
      <c r="NQY426" s="1348"/>
      <c r="NQZ426" s="1348"/>
      <c r="NRA426" s="1348"/>
      <c r="NRB426" s="1348"/>
      <c r="NRC426" s="1348"/>
      <c r="NRD426" s="1348"/>
      <c r="NRE426" s="1348"/>
      <c r="NRF426" s="1348"/>
      <c r="NRG426" s="1348"/>
      <c r="NRH426" s="1348"/>
      <c r="NRI426" s="1348"/>
      <c r="NRJ426" s="1348"/>
      <c r="NRK426" s="1348"/>
      <c r="NRL426" s="1348"/>
      <c r="NRM426" s="1348"/>
      <c r="NRN426" s="1348"/>
      <c r="NRO426" s="1348"/>
      <c r="NRP426" s="1348"/>
      <c r="NRQ426" s="1348"/>
      <c r="NRR426" s="1348"/>
      <c r="NRS426" s="1348"/>
      <c r="NRT426" s="1348"/>
      <c r="NRU426" s="1348"/>
      <c r="NRV426" s="1348"/>
      <c r="NRW426" s="1348"/>
      <c r="NRX426" s="1348"/>
      <c r="NRY426" s="1348"/>
      <c r="NRZ426" s="1348"/>
      <c r="NSA426" s="1348"/>
      <c r="NSB426" s="1348"/>
      <c r="NSC426" s="1348"/>
      <c r="NSD426" s="1348"/>
      <c r="NSE426" s="1348"/>
      <c r="NSF426" s="1348"/>
      <c r="NSG426" s="1348"/>
      <c r="NSH426" s="1348"/>
      <c r="NSI426" s="1348"/>
      <c r="NSJ426" s="1348"/>
      <c r="NSK426" s="1348"/>
      <c r="NSL426" s="1348"/>
      <c r="NSM426" s="1348"/>
      <c r="NSN426" s="1348"/>
      <c r="NSO426" s="1348"/>
      <c r="NSP426" s="1348"/>
      <c r="NSQ426" s="1348"/>
      <c r="NSR426" s="1348"/>
      <c r="NSS426" s="1348"/>
      <c r="NST426" s="1348"/>
      <c r="NSU426" s="1348"/>
      <c r="NSV426" s="1348"/>
      <c r="NSW426" s="1348"/>
      <c r="NSX426" s="1348"/>
      <c r="NSY426" s="1348"/>
      <c r="NSZ426" s="1348"/>
      <c r="NTA426" s="1348"/>
      <c r="NTB426" s="1348"/>
      <c r="NTC426" s="1348"/>
      <c r="NTD426" s="1348"/>
      <c r="NTE426" s="1348"/>
      <c r="NTF426" s="1348"/>
      <c r="NTG426" s="1348"/>
      <c r="NTH426" s="1348"/>
      <c r="NTI426" s="1348"/>
      <c r="NTJ426" s="1348"/>
      <c r="NTK426" s="1348"/>
      <c r="NTL426" s="1348"/>
      <c r="NTM426" s="1348"/>
      <c r="NTN426" s="1348"/>
      <c r="NTO426" s="1348"/>
      <c r="NTP426" s="1348"/>
      <c r="NTQ426" s="1348"/>
      <c r="NTR426" s="1348"/>
      <c r="NTS426" s="1348"/>
      <c r="NTT426" s="1348"/>
      <c r="NTU426" s="1348"/>
      <c r="NTV426" s="1348"/>
      <c r="NTW426" s="1348"/>
      <c r="NTX426" s="1348"/>
      <c r="NTY426" s="1348"/>
      <c r="NTZ426" s="1348"/>
      <c r="NUA426" s="1348"/>
      <c r="NUB426" s="1348"/>
      <c r="NUC426" s="1348"/>
      <c r="NUD426" s="1348"/>
      <c r="NUE426" s="1348"/>
      <c r="NUF426" s="1348"/>
      <c r="NUG426" s="1348"/>
      <c r="NUH426" s="1348"/>
      <c r="NUI426" s="1348"/>
      <c r="NUJ426" s="1348"/>
      <c r="NUK426" s="1348"/>
      <c r="NUL426" s="1348"/>
      <c r="NUM426" s="1348"/>
      <c r="NUN426" s="1348"/>
      <c r="NUO426" s="1348"/>
      <c r="NUP426" s="1348"/>
      <c r="NUQ426" s="1348"/>
      <c r="NUR426" s="1348"/>
      <c r="NUS426" s="1348"/>
      <c r="NUT426" s="1348"/>
      <c r="NUU426" s="1348"/>
      <c r="NUV426" s="1348"/>
      <c r="NUW426" s="1348"/>
      <c r="NUX426" s="1348"/>
      <c r="NUY426" s="1348"/>
      <c r="NUZ426" s="1348"/>
      <c r="NVA426" s="1348"/>
      <c r="NVB426" s="1348"/>
      <c r="NVC426" s="1348"/>
      <c r="NVD426" s="1348"/>
      <c r="NVE426" s="1348"/>
      <c r="NVF426" s="1348"/>
      <c r="NVG426" s="1348"/>
      <c r="NVH426" s="1348"/>
      <c r="NVI426" s="1348"/>
      <c r="NVJ426" s="1348"/>
      <c r="NVK426" s="1348"/>
      <c r="NVL426" s="1348"/>
      <c r="NVM426" s="1348"/>
      <c r="NVN426" s="1348"/>
      <c r="NVO426" s="1348"/>
      <c r="NVP426" s="1348"/>
      <c r="NVQ426" s="1348"/>
      <c r="NVR426" s="1348"/>
      <c r="NVS426" s="1348"/>
      <c r="NVT426" s="1348"/>
      <c r="NVU426" s="1348"/>
      <c r="NVV426" s="1348"/>
      <c r="NVW426" s="1348"/>
      <c r="NVX426" s="1348"/>
      <c r="NVY426" s="1348"/>
      <c r="NVZ426" s="1348"/>
      <c r="NWA426" s="1348"/>
      <c r="NWB426" s="1348"/>
      <c r="NWC426" s="1348"/>
      <c r="NWD426" s="1348"/>
      <c r="NWE426" s="1348"/>
      <c r="NWF426" s="1348"/>
      <c r="NWG426" s="1348"/>
      <c r="NWH426" s="1348"/>
      <c r="NWI426" s="1348"/>
      <c r="NWJ426" s="1348"/>
      <c r="NWK426" s="1348"/>
      <c r="NWL426" s="1348"/>
      <c r="NWM426" s="1348"/>
      <c r="NWN426" s="1348"/>
      <c r="NWO426" s="1348"/>
      <c r="NWP426" s="1348"/>
      <c r="NWQ426" s="1348"/>
      <c r="NWR426" s="1348"/>
      <c r="NWS426" s="1348"/>
      <c r="NWT426" s="1348"/>
      <c r="NWU426" s="1348"/>
      <c r="NWV426" s="1348"/>
      <c r="NWW426" s="1348"/>
      <c r="NWX426" s="1348"/>
      <c r="NWY426" s="1348"/>
      <c r="NWZ426" s="1348"/>
      <c r="NXA426" s="1348"/>
      <c r="NXB426" s="1348"/>
      <c r="NXC426" s="1348"/>
      <c r="NXD426" s="1348"/>
      <c r="NXE426" s="1348"/>
      <c r="NXF426" s="1348"/>
      <c r="NXG426" s="1348"/>
      <c r="NXH426" s="1348"/>
      <c r="NXI426" s="1348"/>
      <c r="NXJ426" s="1348"/>
      <c r="NXK426" s="1348"/>
      <c r="NXL426" s="1348"/>
      <c r="NXM426" s="1348"/>
      <c r="NXN426" s="1348"/>
      <c r="NXO426" s="1348"/>
      <c r="NXP426" s="1348"/>
      <c r="NXQ426" s="1348"/>
      <c r="NXR426" s="1348"/>
      <c r="NXS426" s="1348"/>
      <c r="NXT426" s="1348"/>
      <c r="NXU426" s="1348"/>
      <c r="NXV426" s="1348"/>
      <c r="NXW426" s="1348"/>
      <c r="NXX426" s="1348"/>
      <c r="NXY426" s="1348"/>
      <c r="NXZ426" s="1348"/>
      <c r="NYA426" s="1348"/>
      <c r="NYB426" s="1348"/>
      <c r="NYC426" s="1348"/>
      <c r="NYD426" s="1348"/>
      <c r="NYE426" s="1348"/>
      <c r="NYF426" s="1348"/>
      <c r="NYG426" s="1348"/>
      <c r="NYH426" s="1348"/>
      <c r="NYI426" s="1348"/>
      <c r="NYJ426" s="1348"/>
      <c r="NYK426" s="1348"/>
      <c r="NYL426" s="1348"/>
      <c r="NYM426" s="1348"/>
      <c r="NYN426" s="1348"/>
      <c r="NYO426" s="1348"/>
      <c r="NYP426" s="1348"/>
      <c r="NYQ426" s="1348"/>
      <c r="NYR426" s="1348"/>
      <c r="NYS426" s="1348"/>
      <c r="NYT426" s="1348"/>
      <c r="NYU426" s="1348"/>
      <c r="NYV426" s="1348"/>
      <c r="NYW426" s="1348"/>
      <c r="NYX426" s="1348"/>
      <c r="NYY426" s="1348"/>
      <c r="NYZ426" s="1348"/>
      <c r="NZA426" s="1348"/>
      <c r="NZB426" s="1348"/>
      <c r="NZC426" s="1348"/>
      <c r="NZD426" s="1348"/>
      <c r="NZE426" s="1348"/>
      <c r="NZF426" s="1348"/>
      <c r="NZG426" s="1348"/>
      <c r="NZH426" s="1348"/>
      <c r="NZI426" s="1348"/>
      <c r="NZJ426" s="1348"/>
      <c r="NZK426" s="1348"/>
      <c r="NZL426" s="1348"/>
      <c r="NZM426" s="1348"/>
      <c r="NZN426" s="1348"/>
      <c r="NZO426" s="1348"/>
      <c r="NZP426" s="1348"/>
      <c r="NZQ426" s="1348"/>
      <c r="NZR426" s="1348"/>
      <c r="NZS426" s="1348"/>
      <c r="NZT426" s="1348"/>
      <c r="NZU426" s="1348"/>
      <c r="NZV426" s="1348"/>
      <c r="NZW426" s="1348"/>
      <c r="NZX426" s="1348"/>
      <c r="NZY426" s="1348"/>
      <c r="NZZ426" s="1348"/>
      <c r="OAA426" s="1348"/>
      <c r="OAB426" s="1348"/>
      <c r="OAC426" s="1348"/>
      <c r="OAD426" s="1348"/>
      <c r="OAE426" s="1348"/>
      <c r="OAF426" s="1348"/>
      <c r="OAG426" s="1348"/>
      <c r="OAH426" s="1348"/>
      <c r="OAI426" s="1348"/>
      <c r="OAJ426" s="1348"/>
      <c r="OAK426" s="1348"/>
      <c r="OAL426" s="1348"/>
      <c r="OAM426" s="1348"/>
      <c r="OAN426" s="1348"/>
      <c r="OAO426" s="1348"/>
      <c r="OAP426" s="1348"/>
      <c r="OAQ426" s="1348"/>
      <c r="OAR426" s="1348"/>
      <c r="OAS426" s="1348"/>
      <c r="OAT426" s="1348"/>
      <c r="OAU426" s="1348"/>
      <c r="OAV426" s="1348"/>
      <c r="OAW426" s="1348"/>
      <c r="OAX426" s="1348"/>
      <c r="OAY426" s="1348"/>
      <c r="OAZ426" s="1348"/>
      <c r="OBA426" s="1348"/>
      <c r="OBB426" s="1348"/>
      <c r="OBC426" s="1348"/>
      <c r="OBD426" s="1348"/>
      <c r="OBE426" s="1348"/>
      <c r="OBF426" s="1348"/>
      <c r="OBG426" s="1348"/>
      <c r="OBH426" s="1348"/>
      <c r="OBI426" s="1348"/>
      <c r="OBJ426" s="1348"/>
      <c r="OBK426" s="1348"/>
      <c r="OBL426" s="1348"/>
      <c r="OBM426" s="1348"/>
      <c r="OBN426" s="1348"/>
      <c r="OBO426" s="1348"/>
      <c r="OBP426" s="1348"/>
      <c r="OBQ426" s="1348"/>
      <c r="OBR426" s="1348"/>
      <c r="OBS426" s="1348"/>
      <c r="OBT426" s="1348"/>
      <c r="OBU426" s="1348"/>
      <c r="OBV426" s="1348"/>
      <c r="OBW426" s="1348"/>
      <c r="OBX426" s="1348"/>
      <c r="OBY426" s="1348"/>
      <c r="OBZ426" s="1348"/>
      <c r="OCA426" s="1348"/>
      <c r="OCB426" s="1348"/>
      <c r="OCC426" s="1348"/>
      <c r="OCD426" s="1348"/>
      <c r="OCE426" s="1348"/>
      <c r="OCF426" s="1348"/>
      <c r="OCG426" s="1348"/>
      <c r="OCH426" s="1348"/>
      <c r="OCI426" s="1348"/>
      <c r="OCJ426" s="1348"/>
      <c r="OCK426" s="1348"/>
      <c r="OCL426" s="1348"/>
      <c r="OCM426" s="1348"/>
      <c r="OCN426" s="1348"/>
      <c r="OCO426" s="1348"/>
      <c r="OCP426" s="1348"/>
      <c r="OCQ426" s="1348"/>
      <c r="OCR426" s="1348"/>
      <c r="OCS426" s="1348"/>
      <c r="OCT426" s="1348"/>
      <c r="OCU426" s="1348"/>
      <c r="OCV426" s="1348"/>
      <c r="OCW426" s="1348"/>
      <c r="OCX426" s="1348"/>
      <c r="OCY426" s="1348"/>
      <c r="OCZ426" s="1348"/>
      <c r="ODA426" s="1348"/>
      <c r="ODB426" s="1348"/>
      <c r="ODC426" s="1348"/>
      <c r="ODD426" s="1348"/>
      <c r="ODE426" s="1348"/>
      <c r="ODF426" s="1348"/>
      <c r="ODG426" s="1348"/>
      <c r="ODH426" s="1348"/>
      <c r="ODI426" s="1348"/>
      <c r="ODJ426" s="1348"/>
      <c r="ODK426" s="1348"/>
      <c r="ODL426" s="1348"/>
      <c r="ODM426" s="1348"/>
      <c r="ODN426" s="1348"/>
      <c r="ODO426" s="1348"/>
      <c r="ODP426" s="1348"/>
      <c r="ODQ426" s="1348"/>
      <c r="ODR426" s="1348"/>
      <c r="ODS426" s="1348"/>
      <c r="ODT426" s="1348"/>
      <c r="ODU426" s="1348"/>
      <c r="ODV426" s="1348"/>
      <c r="ODW426" s="1348"/>
      <c r="ODX426" s="1348"/>
      <c r="ODY426" s="1348"/>
      <c r="ODZ426" s="1348"/>
      <c r="OEA426" s="1348"/>
      <c r="OEB426" s="1348"/>
      <c r="OEC426" s="1348"/>
      <c r="OED426" s="1348"/>
      <c r="OEE426" s="1348"/>
      <c r="OEF426" s="1348"/>
      <c r="OEG426" s="1348"/>
      <c r="OEH426" s="1348"/>
      <c r="OEI426" s="1348"/>
      <c r="OEJ426" s="1348"/>
      <c r="OEK426" s="1348"/>
      <c r="OEL426" s="1348"/>
      <c r="OEM426" s="1348"/>
      <c r="OEN426" s="1348"/>
      <c r="OEO426" s="1348"/>
      <c r="OEP426" s="1348"/>
      <c r="OEQ426" s="1348"/>
      <c r="OER426" s="1348"/>
      <c r="OES426" s="1348"/>
      <c r="OET426" s="1348"/>
      <c r="OEU426" s="1348"/>
      <c r="OEV426" s="1348"/>
      <c r="OEW426" s="1348"/>
      <c r="OEX426" s="1348"/>
      <c r="OEY426" s="1348"/>
      <c r="OEZ426" s="1348"/>
      <c r="OFA426" s="1348"/>
      <c r="OFB426" s="1348"/>
      <c r="OFC426" s="1348"/>
      <c r="OFD426" s="1348"/>
      <c r="OFE426" s="1348"/>
      <c r="OFF426" s="1348"/>
      <c r="OFG426" s="1348"/>
      <c r="OFH426" s="1348"/>
      <c r="OFI426" s="1348"/>
      <c r="OFJ426" s="1348"/>
      <c r="OFK426" s="1348"/>
      <c r="OFL426" s="1348"/>
      <c r="OFM426" s="1348"/>
      <c r="OFN426" s="1348"/>
      <c r="OFO426" s="1348"/>
      <c r="OFP426" s="1348"/>
      <c r="OFQ426" s="1348"/>
      <c r="OFR426" s="1348"/>
      <c r="OFS426" s="1348"/>
      <c r="OFT426" s="1348"/>
      <c r="OFU426" s="1348"/>
      <c r="OFV426" s="1348"/>
      <c r="OFW426" s="1348"/>
      <c r="OFX426" s="1348"/>
      <c r="OFY426" s="1348"/>
      <c r="OFZ426" s="1348"/>
      <c r="OGA426" s="1348"/>
      <c r="OGB426" s="1348"/>
      <c r="OGC426" s="1348"/>
      <c r="OGD426" s="1348"/>
      <c r="OGE426" s="1348"/>
      <c r="OGF426" s="1348"/>
      <c r="OGG426" s="1348"/>
      <c r="OGH426" s="1348"/>
      <c r="OGI426" s="1348"/>
      <c r="OGJ426" s="1348"/>
      <c r="OGK426" s="1348"/>
      <c r="OGL426" s="1348"/>
      <c r="OGM426" s="1348"/>
      <c r="OGN426" s="1348"/>
      <c r="OGO426" s="1348"/>
      <c r="OGP426" s="1348"/>
      <c r="OGQ426" s="1348"/>
      <c r="OGR426" s="1348"/>
      <c r="OGS426" s="1348"/>
      <c r="OGT426" s="1348"/>
      <c r="OGU426" s="1348"/>
      <c r="OGV426" s="1348"/>
      <c r="OGW426" s="1348"/>
      <c r="OGX426" s="1348"/>
      <c r="OGY426" s="1348"/>
      <c r="OGZ426" s="1348"/>
      <c r="OHA426" s="1348"/>
      <c r="OHB426" s="1348"/>
      <c r="OHC426" s="1348"/>
      <c r="OHD426" s="1348"/>
      <c r="OHE426" s="1348"/>
      <c r="OHF426" s="1348"/>
      <c r="OHG426" s="1348"/>
      <c r="OHH426" s="1348"/>
      <c r="OHI426" s="1348"/>
      <c r="OHJ426" s="1348"/>
      <c r="OHK426" s="1348"/>
      <c r="OHL426" s="1348"/>
      <c r="OHM426" s="1348"/>
      <c r="OHN426" s="1348"/>
      <c r="OHO426" s="1348"/>
      <c r="OHP426" s="1348"/>
      <c r="OHQ426" s="1348"/>
      <c r="OHR426" s="1348"/>
      <c r="OHS426" s="1348"/>
      <c r="OHT426" s="1348"/>
      <c r="OHU426" s="1348"/>
      <c r="OHV426" s="1348"/>
      <c r="OHW426" s="1348"/>
      <c r="OHX426" s="1348"/>
      <c r="OHY426" s="1348"/>
      <c r="OHZ426" s="1348"/>
      <c r="OIA426" s="1348"/>
      <c r="OIB426" s="1348"/>
      <c r="OIC426" s="1348"/>
      <c r="OID426" s="1348"/>
      <c r="OIE426" s="1348"/>
      <c r="OIF426" s="1348"/>
      <c r="OIG426" s="1348"/>
      <c r="OIH426" s="1348"/>
      <c r="OII426" s="1348"/>
      <c r="OIJ426" s="1348"/>
      <c r="OIK426" s="1348"/>
      <c r="OIL426" s="1348"/>
      <c r="OIM426" s="1348"/>
      <c r="OIN426" s="1348"/>
      <c r="OIO426" s="1348"/>
      <c r="OIP426" s="1348"/>
      <c r="OIQ426" s="1348"/>
      <c r="OIR426" s="1348"/>
      <c r="OIS426" s="1348"/>
      <c r="OIT426" s="1348"/>
      <c r="OIU426" s="1348"/>
      <c r="OIV426" s="1348"/>
      <c r="OIW426" s="1348"/>
      <c r="OIX426" s="1348"/>
      <c r="OIY426" s="1348"/>
      <c r="OIZ426" s="1348"/>
      <c r="OJA426" s="1348"/>
      <c r="OJB426" s="1348"/>
      <c r="OJC426" s="1348"/>
      <c r="OJD426" s="1348"/>
      <c r="OJE426" s="1348"/>
      <c r="OJF426" s="1348"/>
      <c r="OJG426" s="1348"/>
      <c r="OJH426" s="1348"/>
      <c r="OJI426" s="1348"/>
      <c r="OJJ426" s="1348"/>
      <c r="OJK426" s="1348"/>
      <c r="OJL426" s="1348"/>
      <c r="OJM426" s="1348"/>
      <c r="OJN426" s="1348"/>
      <c r="OJO426" s="1348"/>
      <c r="OJP426" s="1348"/>
      <c r="OJQ426" s="1348"/>
      <c r="OJR426" s="1348"/>
      <c r="OJS426" s="1348"/>
      <c r="OJT426" s="1348"/>
      <c r="OJU426" s="1348"/>
      <c r="OJV426" s="1348"/>
      <c r="OJW426" s="1348"/>
      <c r="OJX426" s="1348"/>
      <c r="OJY426" s="1348"/>
      <c r="OJZ426" s="1348"/>
      <c r="OKA426" s="1348"/>
      <c r="OKB426" s="1348"/>
      <c r="OKC426" s="1348"/>
      <c r="OKD426" s="1348"/>
      <c r="OKE426" s="1348"/>
      <c r="OKF426" s="1348"/>
      <c r="OKG426" s="1348"/>
      <c r="OKH426" s="1348"/>
      <c r="OKI426" s="1348"/>
      <c r="OKJ426" s="1348"/>
      <c r="OKK426" s="1348"/>
      <c r="OKL426" s="1348"/>
      <c r="OKM426" s="1348"/>
      <c r="OKN426" s="1348"/>
      <c r="OKO426" s="1348"/>
      <c r="OKP426" s="1348"/>
      <c r="OKQ426" s="1348"/>
      <c r="OKR426" s="1348"/>
      <c r="OKS426" s="1348"/>
      <c r="OKT426" s="1348"/>
      <c r="OKU426" s="1348"/>
      <c r="OKV426" s="1348"/>
      <c r="OKW426" s="1348"/>
      <c r="OKX426" s="1348"/>
      <c r="OKY426" s="1348"/>
      <c r="OKZ426" s="1348"/>
      <c r="OLA426" s="1348"/>
      <c r="OLB426" s="1348"/>
      <c r="OLC426" s="1348"/>
      <c r="OLD426" s="1348"/>
      <c r="OLE426" s="1348"/>
      <c r="OLF426" s="1348"/>
      <c r="OLG426" s="1348"/>
      <c r="OLH426" s="1348"/>
      <c r="OLI426" s="1348"/>
      <c r="OLJ426" s="1348"/>
      <c r="OLK426" s="1348"/>
      <c r="OLL426" s="1348"/>
      <c r="OLM426" s="1348"/>
      <c r="OLN426" s="1348"/>
      <c r="OLO426" s="1348"/>
      <c r="OLP426" s="1348"/>
      <c r="OLQ426" s="1348"/>
      <c r="OLR426" s="1348"/>
      <c r="OLS426" s="1348"/>
      <c r="OLT426" s="1348"/>
      <c r="OLU426" s="1348"/>
      <c r="OLV426" s="1348"/>
      <c r="OLW426" s="1348"/>
      <c r="OLX426" s="1348"/>
      <c r="OLY426" s="1348"/>
      <c r="OLZ426" s="1348"/>
      <c r="OMA426" s="1348"/>
      <c r="OMB426" s="1348"/>
      <c r="OMC426" s="1348"/>
      <c r="OMD426" s="1348"/>
      <c r="OME426" s="1348"/>
      <c r="OMF426" s="1348"/>
      <c r="OMG426" s="1348"/>
      <c r="OMH426" s="1348"/>
      <c r="OMI426" s="1348"/>
      <c r="OMJ426" s="1348"/>
      <c r="OMK426" s="1348"/>
      <c r="OML426" s="1348"/>
      <c r="OMM426" s="1348"/>
      <c r="OMN426" s="1348"/>
      <c r="OMO426" s="1348"/>
      <c r="OMP426" s="1348"/>
      <c r="OMQ426" s="1348"/>
      <c r="OMR426" s="1348"/>
      <c r="OMS426" s="1348"/>
      <c r="OMT426" s="1348"/>
      <c r="OMU426" s="1348"/>
      <c r="OMV426" s="1348"/>
      <c r="OMW426" s="1348"/>
      <c r="OMX426" s="1348"/>
      <c r="OMY426" s="1348"/>
      <c r="OMZ426" s="1348"/>
      <c r="ONA426" s="1348"/>
      <c r="ONB426" s="1348"/>
      <c r="ONC426" s="1348"/>
      <c r="OND426" s="1348"/>
      <c r="ONE426" s="1348"/>
      <c r="ONF426" s="1348"/>
      <c r="ONG426" s="1348"/>
      <c r="ONH426" s="1348"/>
      <c r="ONI426" s="1348"/>
      <c r="ONJ426" s="1348"/>
      <c r="ONK426" s="1348"/>
      <c r="ONL426" s="1348"/>
      <c r="ONM426" s="1348"/>
      <c r="ONN426" s="1348"/>
      <c r="ONO426" s="1348"/>
      <c r="ONP426" s="1348"/>
      <c r="ONQ426" s="1348"/>
      <c r="ONR426" s="1348"/>
      <c r="ONS426" s="1348"/>
      <c r="ONT426" s="1348"/>
      <c r="ONU426" s="1348"/>
      <c r="ONV426" s="1348"/>
      <c r="ONW426" s="1348"/>
      <c r="ONX426" s="1348"/>
      <c r="ONY426" s="1348"/>
      <c r="ONZ426" s="1348"/>
      <c r="OOA426" s="1348"/>
      <c r="OOB426" s="1348"/>
      <c r="OOC426" s="1348"/>
      <c r="OOD426" s="1348"/>
      <c r="OOE426" s="1348"/>
      <c r="OOF426" s="1348"/>
      <c r="OOG426" s="1348"/>
      <c r="OOH426" s="1348"/>
      <c r="OOI426" s="1348"/>
      <c r="OOJ426" s="1348"/>
      <c r="OOK426" s="1348"/>
      <c r="OOL426" s="1348"/>
      <c r="OOM426" s="1348"/>
      <c r="OON426" s="1348"/>
      <c r="OOO426" s="1348"/>
      <c r="OOP426" s="1348"/>
      <c r="OOQ426" s="1348"/>
      <c r="OOR426" s="1348"/>
      <c r="OOS426" s="1348"/>
      <c r="OOT426" s="1348"/>
      <c r="OOU426" s="1348"/>
      <c r="OOV426" s="1348"/>
      <c r="OOW426" s="1348"/>
      <c r="OOX426" s="1348"/>
      <c r="OOY426" s="1348"/>
      <c r="OOZ426" s="1348"/>
      <c r="OPA426" s="1348"/>
      <c r="OPB426" s="1348"/>
      <c r="OPC426" s="1348"/>
      <c r="OPD426" s="1348"/>
      <c r="OPE426" s="1348"/>
      <c r="OPF426" s="1348"/>
      <c r="OPG426" s="1348"/>
      <c r="OPH426" s="1348"/>
      <c r="OPI426" s="1348"/>
      <c r="OPJ426" s="1348"/>
      <c r="OPK426" s="1348"/>
      <c r="OPL426" s="1348"/>
      <c r="OPM426" s="1348"/>
      <c r="OPN426" s="1348"/>
      <c r="OPO426" s="1348"/>
      <c r="OPP426" s="1348"/>
      <c r="OPQ426" s="1348"/>
      <c r="OPR426" s="1348"/>
      <c r="OPS426" s="1348"/>
      <c r="OPT426" s="1348"/>
      <c r="OPU426" s="1348"/>
      <c r="OPV426" s="1348"/>
      <c r="OPW426" s="1348"/>
      <c r="OPX426" s="1348"/>
      <c r="OPY426" s="1348"/>
      <c r="OPZ426" s="1348"/>
      <c r="OQA426" s="1348"/>
      <c r="OQB426" s="1348"/>
      <c r="OQC426" s="1348"/>
      <c r="OQD426" s="1348"/>
      <c r="OQE426" s="1348"/>
      <c r="OQF426" s="1348"/>
      <c r="OQG426" s="1348"/>
      <c r="OQH426" s="1348"/>
      <c r="OQI426" s="1348"/>
      <c r="OQJ426" s="1348"/>
      <c r="OQK426" s="1348"/>
      <c r="OQL426" s="1348"/>
      <c r="OQM426" s="1348"/>
      <c r="OQN426" s="1348"/>
      <c r="OQO426" s="1348"/>
      <c r="OQP426" s="1348"/>
      <c r="OQQ426" s="1348"/>
      <c r="OQR426" s="1348"/>
      <c r="OQS426" s="1348"/>
      <c r="OQT426" s="1348"/>
      <c r="OQU426" s="1348"/>
      <c r="OQV426" s="1348"/>
      <c r="OQW426" s="1348"/>
      <c r="OQX426" s="1348"/>
      <c r="OQY426" s="1348"/>
      <c r="OQZ426" s="1348"/>
      <c r="ORA426" s="1348"/>
      <c r="ORB426" s="1348"/>
      <c r="ORC426" s="1348"/>
      <c r="ORD426" s="1348"/>
      <c r="ORE426" s="1348"/>
      <c r="ORF426" s="1348"/>
      <c r="ORG426" s="1348"/>
      <c r="ORH426" s="1348"/>
      <c r="ORI426" s="1348"/>
      <c r="ORJ426" s="1348"/>
      <c r="ORK426" s="1348"/>
      <c r="ORL426" s="1348"/>
      <c r="ORM426" s="1348"/>
      <c r="ORN426" s="1348"/>
      <c r="ORO426" s="1348"/>
      <c r="ORP426" s="1348"/>
      <c r="ORQ426" s="1348"/>
      <c r="ORR426" s="1348"/>
      <c r="ORS426" s="1348"/>
      <c r="ORT426" s="1348"/>
      <c r="ORU426" s="1348"/>
      <c r="ORV426" s="1348"/>
      <c r="ORW426" s="1348"/>
      <c r="ORX426" s="1348"/>
      <c r="ORY426" s="1348"/>
      <c r="ORZ426" s="1348"/>
      <c r="OSA426" s="1348"/>
      <c r="OSB426" s="1348"/>
      <c r="OSC426" s="1348"/>
      <c r="OSD426" s="1348"/>
      <c r="OSE426" s="1348"/>
      <c r="OSF426" s="1348"/>
      <c r="OSG426" s="1348"/>
      <c r="OSH426" s="1348"/>
      <c r="OSI426" s="1348"/>
      <c r="OSJ426" s="1348"/>
      <c r="OSK426" s="1348"/>
      <c r="OSL426" s="1348"/>
      <c r="OSM426" s="1348"/>
      <c r="OSN426" s="1348"/>
      <c r="OSO426" s="1348"/>
      <c r="OSP426" s="1348"/>
      <c r="OSQ426" s="1348"/>
      <c r="OSR426" s="1348"/>
      <c r="OSS426" s="1348"/>
      <c r="OST426" s="1348"/>
      <c r="OSU426" s="1348"/>
      <c r="OSV426" s="1348"/>
      <c r="OSW426" s="1348"/>
      <c r="OSX426" s="1348"/>
      <c r="OSY426" s="1348"/>
      <c r="OSZ426" s="1348"/>
      <c r="OTA426" s="1348"/>
      <c r="OTB426" s="1348"/>
      <c r="OTC426" s="1348"/>
      <c r="OTD426" s="1348"/>
      <c r="OTE426" s="1348"/>
      <c r="OTF426" s="1348"/>
      <c r="OTG426" s="1348"/>
      <c r="OTH426" s="1348"/>
      <c r="OTI426" s="1348"/>
      <c r="OTJ426" s="1348"/>
      <c r="OTK426" s="1348"/>
      <c r="OTL426" s="1348"/>
      <c r="OTM426" s="1348"/>
      <c r="OTN426" s="1348"/>
      <c r="OTO426" s="1348"/>
      <c r="OTP426" s="1348"/>
      <c r="OTQ426" s="1348"/>
      <c r="OTR426" s="1348"/>
      <c r="OTS426" s="1348"/>
      <c r="OTT426" s="1348"/>
      <c r="OTU426" s="1348"/>
      <c r="OTV426" s="1348"/>
      <c r="OTW426" s="1348"/>
      <c r="OTX426" s="1348"/>
      <c r="OTY426" s="1348"/>
      <c r="OTZ426" s="1348"/>
      <c r="OUA426" s="1348"/>
      <c r="OUB426" s="1348"/>
      <c r="OUC426" s="1348"/>
      <c r="OUD426" s="1348"/>
      <c r="OUE426" s="1348"/>
      <c r="OUF426" s="1348"/>
      <c r="OUG426" s="1348"/>
      <c r="OUH426" s="1348"/>
      <c r="OUI426" s="1348"/>
      <c r="OUJ426" s="1348"/>
      <c r="OUK426" s="1348"/>
      <c r="OUL426" s="1348"/>
      <c r="OUM426" s="1348"/>
      <c r="OUN426" s="1348"/>
      <c r="OUO426" s="1348"/>
      <c r="OUP426" s="1348"/>
      <c r="OUQ426" s="1348"/>
      <c r="OUR426" s="1348"/>
      <c r="OUS426" s="1348"/>
      <c r="OUT426" s="1348"/>
      <c r="OUU426" s="1348"/>
      <c r="OUV426" s="1348"/>
      <c r="OUW426" s="1348"/>
      <c r="OUX426" s="1348"/>
      <c r="OUY426" s="1348"/>
      <c r="OUZ426" s="1348"/>
      <c r="OVA426" s="1348"/>
      <c r="OVB426" s="1348"/>
      <c r="OVC426" s="1348"/>
      <c r="OVD426" s="1348"/>
      <c r="OVE426" s="1348"/>
      <c r="OVF426" s="1348"/>
      <c r="OVG426" s="1348"/>
      <c r="OVH426" s="1348"/>
      <c r="OVI426" s="1348"/>
      <c r="OVJ426" s="1348"/>
      <c r="OVK426" s="1348"/>
      <c r="OVL426" s="1348"/>
      <c r="OVM426" s="1348"/>
      <c r="OVN426" s="1348"/>
      <c r="OVO426" s="1348"/>
      <c r="OVP426" s="1348"/>
      <c r="OVQ426" s="1348"/>
      <c r="OVR426" s="1348"/>
      <c r="OVS426" s="1348"/>
      <c r="OVT426" s="1348"/>
      <c r="OVU426" s="1348"/>
      <c r="OVV426" s="1348"/>
      <c r="OVW426" s="1348"/>
      <c r="OVX426" s="1348"/>
      <c r="OVY426" s="1348"/>
      <c r="OVZ426" s="1348"/>
      <c r="OWA426" s="1348"/>
      <c r="OWB426" s="1348"/>
      <c r="OWC426" s="1348"/>
      <c r="OWD426" s="1348"/>
      <c r="OWE426" s="1348"/>
      <c r="OWF426" s="1348"/>
      <c r="OWG426" s="1348"/>
      <c r="OWH426" s="1348"/>
      <c r="OWI426" s="1348"/>
      <c r="OWJ426" s="1348"/>
      <c r="OWK426" s="1348"/>
      <c r="OWL426" s="1348"/>
      <c r="OWM426" s="1348"/>
      <c r="OWN426" s="1348"/>
      <c r="OWO426" s="1348"/>
      <c r="OWP426" s="1348"/>
      <c r="OWQ426" s="1348"/>
      <c r="OWR426" s="1348"/>
      <c r="OWS426" s="1348"/>
      <c r="OWT426" s="1348"/>
      <c r="OWU426" s="1348"/>
      <c r="OWV426" s="1348"/>
      <c r="OWW426" s="1348"/>
      <c r="OWX426" s="1348"/>
      <c r="OWY426" s="1348"/>
      <c r="OWZ426" s="1348"/>
      <c r="OXA426" s="1348"/>
      <c r="OXB426" s="1348"/>
      <c r="OXC426" s="1348"/>
      <c r="OXD426" s="1348"/>
      <c r="OXE426" s="1348"/>
      <c r="OXF426" s="1348"/>
      <c r="OXG426" s="1348"/>
      <c r="OXH426" s="1348"/>
      <c r="OXI426" s="1348"/>
      <c r="OXJ426" s="1348"/>
      <c r="OXK426" s="1348"/>
      <c r="OXL426" s="1348"/>
      <c r="OXM426" s="1348"/>
      <c r="OXN426" s="1348"/>
      <c r="OXO426" s="1348"/>
      <c r="OXP426" s="1348"/>
      <c r="OXQ426" s="1348"/>
      <c r="OXR426" s="1348"/>
      <c r="OXS426" s="1348"/>
      <c r="OXT426" s="1348"/>
      <c r="OXU426" s="1348"/>
      <c r="OXV426" s="1348"/>
      <c r="OXW426" s="1348"/>
      <c r="OXX426" s="1348"/>
      <c r="OXY426" s="1348"/>
      <c r="OXZ426" s="1348"/>
      <c r="OYA426" s="1348"/>
      <c r="OYB426" s="1348"/>
      <c r="OYC426" s="1348"/>
      <c r="OYD426" s="1348"/>
      <c r="OYE426" s="1348"/>
      <c r="OYF426" s="1348"/>
      <c r="OYG426" s="1348"/>
      <c r="OYH426" s="1348"/>
      <c r="OYI426" s="1348"/>
      <c r="OYJ426" s="1348"/>
      <c r="OYK426" s="1348"/>
      <c r="OYL426" s="1348"/>
      <c r="OYM426" s="1348"/>
      <c r="OYN426" s="1348"/>
      <c r="OYO426" s="1348"/>
      <c r="OYP426" s="1348"/>
      <c r="OYQ426" s="1348"/>
      <c r="OYR426" s="1348"/>
      <c r="OYS426" s="1348"/>
      <c r="OYT426" s="1348"/>
      <c r="OYU426" s="1348"/>
      <c r="OYV426" s="1348"/>
      <c r="OYW426" s="1348"/>
      <c r="OYX426" s="1348"/>
      <c r="OYY426" s="1348"/>
      <c r="OYZ426" s="1348"/>
      <c r="OZA426" s="1348"/>
      <c r="OZB426" s="1348"/>
      <c r="OZC426" s="1348"/>
      <c r="OZD426" s="1348"/>
      <c r="OZE426" s="1348"/>
      <c r="OZF426" s="1348"/>
      <c r="OZG426" s="1348"/>
      <c r="OZH426" s="1348"/>
      <c r="OZI426" s="1348"/>
      <c r="OZJ426" s="1348"/>
      <c r="OZK426" s="1348"/>
      <c r="OZL426" s="1348"/>
      <c r="OZM426" s="1348"/>
      <c r="OZN426" s="1348"/>
      <c r="OZO426" s="1348"/>
      <c r="OZP426" s="1348"/>
      <c r="OZQ426" s="1348"/>
      <c r="OZR426" s="1348"/>
      <c r="OZS426" s="1348"/>
      <c r="OZT426" s="1348"/>
      <c r="OZU426" s="1348"/>
      <c r="OZV426" s="1348"/>
      <c r="OZW426" s="1348"/>
      <c r="OZX426" s="1348"/>
      <c r="OZY426" s="1348"/>
      <c r="OZZ426" s="1348"/>
      <c r="PAA426" s="1348"/>
      <c r="PAB426" s="1348"/>
      <c r="PAC426" s="1348"/>
      <c r="PAD426" s="1348"/>
      <c r="PAE426" s="1348"/>
      <c r="PAF426" s="1348"/>
      <c r="PAG426" s="1348"/>
      <c r="PAH426" s="1348"/>
      <c r="PAI426" s="1348"/>
      <c r="PAJ426" s="1348"/>
      <c r="PAK426" s="1348"/>
      <c r="PAL426" s="1348"/>
      <c r="PAM426" s="1348"/>
      <c r="PAN426" s="1348"/>
      <c r="PAO426" s="1348"/>
      <c r="PAP426" s="1348"/>
      <c r="PAQ426" s="1348"/>
      <c r="PAR426" s="1348"/>
      <c r="PAS426" s="1348"/>
      <c r="PAT426" s="1348"/>
      <c r="PAU426" s="1348"/>
      <c r="PAV426" s="1348"/>
      <c r="PAW426" s="1348"/>
      <c r="PAX426" s="1348"/>
      <c r="PAY426" s="1348"/>
      <c r="PAZ426" s="1348"/>
      <c r="PBA426" s="1348"/>
      <c r="PBB426" s="1348"/>
      <c r="PBC426" s="1348"/>
      <c r="PBD426" s="1348"/>
      <c r="PBE426" s="1348"/>
      <c r="PBF426" s="1348"/>
      <c r="PBG426" s="1348"/>
      <c r="PBH426" s="1348"/>
      <c r="PBI426" s="1348"/>
      <c r="PBJ426" s="1348"/>
      <c r="PBK426" s="1348"/>
      <c r="PBL426" s="1348"/>
      <c r="PBM426" s="1348"/>
      <c r="PBN426" s="1348"/>
      <c r="PBO426" s="1348"/>
      <c r="PBP426" s="1348"/>
      <c r="PBQ426" s="1348"/>
      <c r="PBR426" s="1348"/>
      <c r="PBS426" s="1348"/>
      <c r="PBT426" s="1348"/>
      <c r="PBU426" s="1348"/>
      <c r="PBV426" s="1348"/>
      <c r="PBW426" s="1348"/>
      <c r="PBX426" s="1348"/>
      <c r="PBY426" s="1348"/>
      <c r="PBZ426" s="1348"/>
      <c r="PCA426" s="1348"/>
      <c r="PCB426" s="1348"/>
      <c r="PCC426" s="1348"/>
      <c r="PCD426" s="1348"/>
      <c r="PCE426" s="1348"/>
      <c r="PCF426" s="1348"/>
      <c r="PCG426" s="1348"/>
      <c r="PCH426" s="1348"/>
      <c r="PCI426" s="1348"/>
      <c r="PCJ426" s="1348"/>
      <c r="PCK426" s="1348"/>
      <c r="PCL426" s="1348"/>
      <c r="PCM426" s="1348"/>
      <c r="PCN426" s="1348"/>
      <c r="PCO426" s="1348"/>
      <c r="PCP426" s="1348"/>
      <c r="PCQ426" s="1348"/>
      <c r="PCR426" s="1348"/>
      <c r="PCS426" s="1348"/>
      <c r="PCT426" s="1348"/>
      <c r="PCU426" s="1348"/>
      <c r="PCV426" s="1348"/>
      <c r="PCW426" s="1348"/>
      <c r="PCX426" s="1348"/>
      <c r="PCY426" s="1348"/>
      <c r="PCZ426" s="1348"/>
      <c r="PDA426" s="1348"/>
      <c r="PDB426" s="1348"/>
      <c r="PDC426" s="1348"/>
      <c r="PDD426" s="1348"/>
      <c r="PDE426" s="1348"/>
      <c r="PDF426" s="1348"/>
      <c r="PDG426" s="1348"/>
      <c r="PDH426" s="1348"/>
      <c r="PDI426" s="1348"/>
      <c r="PDJ426" s="1348"/>
      <c r="PDK426" s="1348"/>
      <c r="PDL426" s="1348"/>
      <c r="PDM426" s="1348"/>
      <c r="PDN426" s="1348"/>
      <c r="PDO426" s="1348"/>
      <c r="PDP426" s="1348"/>
      <c r="PDQ426" s="1348"/>
      <c r="PDR426" s="1348"/>
      <c r="PDS426" s="1348"/>
      <c r="PDT426" s="1348"/>
      <c r="PDU426" s="1348"/>
      <c r="PDV426" s="1348"/>
      <c r="PDW426" s="1348"/>
      <c r="PDX426" s="1348"/>
      <c r="PDY426" s="1348"/>
      <c r="PDZ426" s="1348"/>
      <c r="PEA426" s="1348"/>
      <c r="PEB426" s="1348"/>
      <c r="PEC426" s="1348"/>
      <c r="PED426" s="1348"/>
      <c r="PEE426" s="1348"/>
      <c r="PEF426" s="1348"/>
      <c r="PEG426" s="1348"/>
      <c r="PEH426" s="1348"/>
      <c r="PEI426" s="1348"/>
      <c r="PEJ426" s="1348"/>
      <c r="PEK426" s="1348"/>
      <c r="PEL426" s="1348"/>
      <c r="PEM426" s="1348"/>
      <c r="PEN426" s="1348"/>
      <c r="PEO426" s="1348"/>
      <c r="PEP426" s="1348"/>
      <c r="PEQ426" s="1348"/>
      <c r="PER426" s="1348"/>
      <c r="PES426" s="1348"/>
      <c r="PET426" s="1348"/>
      <c r="PEU426" s="1348"/>
      <c r="PEV426" s="1348"/>
      <c r="PEW426" s="1348"/>
      <c r="PEX426" s="1348"/>
      <c r="PEY426" s="1348"/>
      <c r="PEZ426" s="1348"/>
      <c r="PFA426" s="1348"/>
      <c r="PFB426" s="1348"/>
      <c r="PFC426" s="1348"/>
      <c r="PFD426" s="1348"/>
      <c r="PFE426" s="1348"/>
      <c r="PFF426" s="1348"/>
      <c r="PFG426" s="1348"/>
      <c r="PFH426" s="1348"/>
      <c r="PFI426" s="1348"/>
      <c r="PFJ426" s="1348"/>
      <c r="PFK426" s="1348"/>
      <c r="PFL426" s="1348"/>
      <c r="PFM426" s="1348"/>
      <c r="PFN426" s="1348"/>
      <c r="PFO426" s="1348"/>
      <c r="PFP426" s="1348"/>
      <c r="PFQ426" s="1348"/>
      <c r="PFR426" s="1348"/>
      <c r="PFS426" s="1348"/>
      <c r="PFT426" s="1348"/>
      <c r="PFU426" s="1348"/>
      <c r="PFV426" s="1348"/>
      <c r="PFW426" s="1348"/>
      <c r="PFX426" s="1348"/>
      <c r="PFY426" s="1348"/>
      <c r="PFZ426" s="1348"/>
      <c r="PGA426" s="1348"/>
      <c r="PGB426" s="1348"/>
      <c r="PGC426" s="1348"/>
      <c r="PGD426" s="1348"/>
      <c r="PGE426" s="1348"/>
      <c r="PGF426" s="1348"/>
      <c r="PGG426" s="1348"/>
      <c r="PGH426" s="1348"/>
      <c r="PGI426" s="1348"/>
      <c r="PGJ426" s="1348"/>
      <c r="PGK426" s="1348"/>
      <c r="PGL426" s="1348"/>
      <c r="PGM426" s="1348"/>
      <c r="PGN426" s="1348"/>
      <c r="PGO426" s="1348"/>
      <c r="PGP426" s="1348"/>
      <c r="PGQ426" s="1348"/>
      <c r="PGR426" s="1348"/>
      <c r="PGS426" s="1348"/>
      <c r="PGT426" s="1348"/>
      <c r="PGU426" s="1348"/>
      <c r="PGV426" s="1348"/>
      <c r="PGW426" s="1348"/>
      <c r="PGX426" s="1348"/>
      <c r="PGY426" s="1348"/>
      <c r="PGZ426" s="1348"/>
      <c r="PHA426" s="1348"/>
      <c r="PHB426" s="1348"/>
      <c r="PHC426" s="1348"/>
      <c r="PHD426" s="1348"/>
      <c r="PHE426" s="1348"/>
      <c r="PHF426" s="1348"/>
      <c r="PHG426" s="1348"/>
      <c r="PHH426" s="1348"/>
      <c r="PHI426" s="1348"/>
      <c r="PHJ426" s="1348"/>
      <c r="PHK426" s="1348"/>
      <c r="PHL426" s="1348"/>
      <c r="PHM426" s="1348"/>
      <c r="PHN426" s="1348"/>
      <c r="PHO426" s="1348"/>
      <c r="PHP426" s="1348"/>
      <c r="PHQ426" s="1348"/>
      <c r="PHR426" s="1348"/>
      <c r="PHS426" s="1348"/>
      <c r="PHT426" s="1348"/>
      <c r="PHU426" s="1348"/>
      <c r="PHV426" s="1348"/>
      <c r="PHW426" s="1348"/>
      <c r="PHX426" s="1348"/>
      <c r="PHY426" s="1348"/>
      <c r="PHZ426" s="1348"/>
      <c r="PIA426" s="1348"/>
      <c r="PIB426" s="1348"/>
      <c r="PIC426" s="1348"/>
      <c r="PID426" s="1348"/>
      <c r="PIE426" s="1348"/>
      <c r="PIF426" s="1348"/>
      <c r="PIG426" s="1348"/>
      <c r="PIH426" s="1348"/>
      <c r="PII426" s="1348"/>
      <c r="PIJ426" s="1348"/>
      <c r="PIK426" s="1348"/>
      <c r="PIL426" s="1348"/>
      <c r="PIM426" s="1348"/>
      <c r="PIN426" s="1348"/>
      <c r="PIO426" s="1348"/>
      <c r="PIP426" s="1348"/>
      <c r="PIQ426" s="1348"/>
      <c r="PIR426" s="1348"/>
      <c r="PIS426" s="1348"/>
      <c r="PIT426" s="1348"/>
      <c r="PIU426" s="1348"/>
      <c r="PIV426" s="1348"/>
      <c r="PIW426" s="1348"/>
      <c r="PIX426" s="1348"/>
      <c r="PIY426" s="1348"/>
      <c r="PIZ426" s="1348"/>
      <c r="PJA426" s="1348"/>
      <c r="PJB426" s="1348"/>
      <c r="PJC426" s="1348"/>
      <c r="PJD426" s="1348"/>
      <c r="PJE426" s="1348"/>
      <c r="PJF426" s="1348"/>
      <c r="PJG426" s="1348"/>
      <c r="PJH426" s="1348"/>
      <c r="PJI426" s="1348"/>
      <c r="PJJ426" s="1348"/>
      <c r="PJK426" s="1348"/>
      <c r="PJL426" s="1348"/>
      <c r="PJM426" s="1348"/>
      <c r="PJN426" s="1348"/>
      <c r="PJO426" s="1348"/>
      <c r="PJP426" s="1348"/>
      <c r="PJQ426" s="1348"/>
      <c r="PJR426" s="1348"/>
      <c r="PJS426" s="1348"/>
      <c r="PJT426" s="1348"/>
      <c r="PJU426" s="1348"/>
      <c r="PJV426" s="1348"/>
      <c r="PJW426" s="1348"/>
      <c r="PJX426" s="1348"/>
      <c r="PJY426" s="1348"/>
      <c r="PJZ426" s="1348"/>
      <c r="PKA426" s="1348"/>
      <c r="PKB426" s="1348"/>
      <c r="PKC426" s="1348"/>
      <c r="PKD426" s="1348"/>
      <c r="PKE426" s="1348"/>
      <c r="PKF426" s="1348"/>
      <c r="PKG426" s="1348"/>
      <c r="PKH426" s="1348"/>
      <c r="PKI426" s="1348"/>
      <c r="PKJ426" s="1348"/>
      <c r="PKK426" s="1348"/>
      <c r="PKL426" s="1348"/>
      <c r="PKM426" s="1348"/>
      <c r="PKN426" s="1348"/>
      <c r="PKO426" s="1348"/>
      <c r="PKP426" s="1348"/>
      <c r="PKQ426" s="1348"/>
      <c r="PKR426" s="1348"/>
      <c r="PKS426" s="1348"/>
      <c r="PKT426" s="1348"/>
      <c r="PKU426" s="1348"/>
      <c r="PKV426" s="1348"/>
      <c r="PKW426" s="1348"/>
      <c r="PKX426" s="1348"/>
      <c r="PKY426" s="1348"/>
      <c r="PKZ426" s="1348"/>
      <c r="PLA426" s="1348"/>
      <c r="PLB426" s="1348"/>
      <c r="PLC426" s="1348"/>
      <c r="PLD426" s="1348"/>
      <c r="PLE426" s="1348"/>
      <c r="PLF426" s="1348"/>
      <c r="PLG426" s="1348"/>
      <c r="PLH426" s="1348"/>
      <c r="PLI426" s="1348"/>
      <c r="PLJ426" s="1348"/>
      <c r="PLK426" s="1348"/>
      <c r="PLL426" s="1348"/>
      <c r="PLM426" s="1348"/>
      <c r="PLN426" s="1348"/>
      <c r="PLO426" s="1348"/>
      <c r="PLP426" s="1348"/>
      <c r="PLQ426" s="1348"/>
      <c r="PLR426" s="1348"/>
      <c r="PLS426" s="1348"/>
      <c r="PLT426" s="1348"/>
      <c r="PLU426" s="1348"/>
      <c r="PLV426" s="1348"/>
      <c r="PLW426" s="1348"/>
      <c r="PLX426" s="1348"/>
      <c r="PLY426" s="1348"/>
      <c r="PLZ426" s="1348"/>
      <c r="PMA426" s="1348"/>
      <c r="PMB426" s="1348"/>
      <c r="PMC426" s="1348"/>
      <c r="PMD426" s="1348"/>
      <c r="PME426" s="1348"/>
      <c r="PMF426" s="1348"/>
      <c r="PMG426" s="1348"/>
      <c r="PMH426" s="1348"/>
      <c r="PMI426" s="1348"/>
      <c r="PMJ426" s="1348"/>
      <c r="PMK426" s="1348"/>
      <c r="PML426" s="1348"/>
      <c r="PMM426" s="1348"/>
      <c r="PMN426" s="1348"/>
      <c r="PMO426" s="1348"/>
      <c r="PMP426" s="1348"/>
      <c r="PMQ426" s="1348"/>
      <c r="PMR426" s="1348"/>
      <c r="PMS426" s="1348"/>
      <c r="PMT426" s="1348"/>
      <c r="PMU426" s="1348"/>
      <c r="PMV426" s="1348"/>
      <c r="PMW426" s="1348"/>
      <c r="PMX426" s="1348"/>
      <c r="PMY426" s="1348"/>
      <c r="PMZ426" s="1348"/>
      <c r="PNA426" s="1348"/>
      <c r="PNB426" s="1348"/>
      <c r="PNC426" s="1348"/>
      <c r="PND426" s="1348"/>
      <c r="PNE426" s="1348"/>
      <c r="PNF426" s="1348"/>
      <c r="PNG426" s="1348"/>
      <c r="PNH426" s="1348"/>
      <c r="PNI426" s="1348"/>
      <c r="PNJ426" s="1348"/>
      <c r="PNK426" s="1348"/>
      <c r="PNL426" s="1348"/>
      <c r="PNM426" s="1348"/>
      <c r="PNN426" s="1348"/>
      <c r="PNO426" s="1348"/>
      <c r="PNP426" s="1348"/>
      <c r="PNQ426" s="1348"/>
      <c r="PNR426" s="1348"/>
      <c r="PNS426" s="1348"/>
      <c r="PNT426" s="1348"/>
      <c r="PNU426" s="1348"/>
      <c r="PNV426" s="1348"/>
      <c r="PNW426" s="1348"/>
      <c r="PNX426" s="1348"/>
      <c r="PNY426" s="1348"/>
      <c r="PNZ426" s="1348"/>
      <c r="POA426" s="1348"/>
      <c r="POB426" s="1348"/>
      <c r="POC426" s="1348"/>
      <c r="POD426" s="1348"/>
      <c r="POE426" s="1348"/>
      <c r="POF426" s="1348"/>
      <c r="POG426" s="1348"/>
      <c r="POH426" s="1348"/>
      <c r="POI426" s="1348"/>
      <c r="POJ426" s="1348"/>
      <c r="POK426" s="1348"/>
      <c r="POL426" s="1348"/>
      <c r="POM426" s="1348"/>
      <c r="PON426" s="1348"/>
      <c r="POO426" s="1348"/>
      <c r="POP426" s="1348"/>
      <c r="POQ426" s="1348"/>
      <c r="POR426" s="1348"/>
      <c r="POS426" s="1348"/>
      <c r="POT426" s="1348"/>
      <c r="POU426" s="1348"/>
      <c r="POV426" s="1348"/>
      <c r="POW426" s="1348"/>
      <c r="POX426" s="1348"/>
      <c r="POY426" s="1348"/>
      <c r="POZ426" s="1348"/>
      <c r="PPA426" s="1348"/>
      <c r="PPB426" s="1348"/>
      <c r="PPC426" s="1348"/>
      <c r="PPD426" s="1348"/>
      <c r="PPE426" s="1348"/>
      <c r="PPF426" s="1348"/>
      <c r="PPG426" s="1348"/>
      <c r="PPH426" s="1348"/>
      <c r="PPI426" s="1348"/>
      <c r="PPJ426" s="1348"/>
      <c r="PPK426" s="1348"/>
      <c r="PPL426" s="1348"/>
      <c r="PPM426" s="1348"/>
      <c r="PPN426" s="1348"/>
      <c r="PPO426" s="1348"/>
      <c r="PPP426" s="1348"/>
      <c r="PPQ426" s="1348"/>
      <c r="PPR426" s="1348"/>
      <c r="PPS426" s="1348"/>
      <c r="PPT426" s="1348"/>
      <c r="PPU426" s="1348"/>
      <c r="PPV426" s="1348"/>
      <c r="PPW426" s="1348"/>
      <c r="PPX426" s="1348"/>
      <c r="PPY426" s="1348"/>
      <c r="PPZ426" s="1348"/>
      <c r="PQA426" s="1348"/>
      <c r="PQB426" s="1348"/>
      <c r="PQC426" s="1348"/>
      <c r="PQD426" s="1348"/>
      <c r="PQE426" s="1348"/>
      <c r="PQF426" s="1348"/>
      <c r="PQG426" s="1348"/>
      <c r="PQH426" s="1348"/>
      <c r="PQI426" s="1348"/>
      <c r="PQJ426" s="1348"/>
      <c r="PQK426" s="1348"/>
      <c r="PQL426" s="1348"/>
      <c r="PQM426" s="1348"/>
      <c r="PQN426" s="1348"/>
      <c r="PQO426" s="1348"/>
      <c r="PQP426" s="1348"/>
      <c r="PQQ426" s="1348"/>
      <c r="PQR426" s="1348"/>
      <c r="PQS426" s="1348"/>
      <c r="PQT426" s="1348"/>
      <c r="PQU426" s="1348"/>
      <c r="PQV426" s="1348"/>
      <c r="PQW426" s="1348"/>
      <c r="PQX426" s="1348"/>
      <c r="PQY426" s="1348"/>
      <c r="PQZ426" s="1348"/>
      <c r="PRA426" s="1348"/>
      <c r="PRB426" s="1348"/>
      <c r="PRC426" s="1348"/>
      <c r="PRD426" s="1348"/>
      <c r="PRE426" s="1348"/>
      <c r="PRF426" s="1348"/>
      <c r="PRG426" s="1348"/>
      <c r="PRH426" s="1348"/>
      <c r="PRI426" s="1348"/>
      <c r="PRJ426" s="1348"/>
      <c r="PRK426" s="1348"/>
      <c r="PRL426" s="1348"/>
      <c r="PRM426" s="1348"/>
      <c r="PRN426" s="1348"/>
      <c r="PRO426" s="1348"/>
      <c r="PRP426" s="1348"/>
      <c r="PRQ426" s="1348"/>
      <c r="PRR426" s="1348"/>
      <c r="PRS426" s="1348"/>
      <c r="PRT426" s="1348"/>
      <c r="PRU426" s="1348"/>
      <c r="PRV426" s="1348"/>
      <c r="PRW426" s="1348"/>
      <c r="PRX426" s="1348"/>
      <c r="PRY426" s="1348"/>
      <c r="PRZ426" s="1348"/>
      <c r="PSA426" s="1348"/>
      <c r="PSB426" s="1348"/>
      <c r="PSC426" s="1348"/>
      <c r="PSD426" s="1348"/>
      <c r="PSE426" s="1348"/>
      <c r="PSF426" s="1348"/>
      <c r="PSG426" s="1348"/>
      <c r="PSH426" s="1348"/>
      <c r="PSI426" s="1348"/>
      <c r="PSJ426" s="1348"/>
      <c r="PSK426" s="1348"/>
      <c r="PSL426" s="1348"/>
      <c r="PSM426" s="1348"/>
      <c r="PSN426" s="1348"/>
      <c r="PSO426" s="1348"/>
      <c r="PSP426" s="1348"/>
      <c r="PSQ426" s="1348"/>
      <c r="PSR426" s="1348"/>
      <c r="PSS426" s="1348"/>
      <c r="PST426" s="1348"/>
      <c r="PSU426" s="1348"/>
      <c r="PSV426" s="1348"/>
      <c r="PSW426" s="1348"/>
      <c r="PSX426" s="1348"/>
      <c r="PSY426" s="1348"/>
      <c r="PSZ426" s="1348"/>
      <c r="PTA426" s="1348"/>
      <c r="PTB426" s="1348"/>
      <c r="PTC426" s="1348"/>
      <c r="PTD426" s="1348"/>
      <c r="PTE426" s="1348"/>
      <c r="PTF426" s="1348"/>
      <c r="PTG426" s="1348"/>
      <c r="PTH426" s="1348"/>
      <c r="PTI426" s="1348"/>
      <c r="PTJ426" s="1348"/>
      <c r="PTK426" s="1348"/>
      <c r="PTL426" s="1348"/>
      <c r="PTM426" s="1348"/>
      <c r="PTN426" s="1348"/>
      <c r="PTO426" s="1348"/>
      <c r="PTP426" s="1348"/>
      <c r="PTQ426" s="1348"/>
      <c r="PTR426" s="1348"/>
      <c r="PTS426" s="1348"/>
      <c r="PTT426" s="1348"/>
      <c r="PTU426" s="1348"/>
      <c r="PTV426" s="1348"/>
      <c r="PTW426" s="1348"/>
      <c r="PTX426" s="1348"/>
      <c r="PTY426" s="1348"/>
      <c r="PTZ426" s="1348"/>
      <c r="PUA426" s="1348"/>
      <c r="PUB426" s="1348"/>
      <c r="PUC426" s="1348"/>
      <c r="PUD426" s="1348"/>
      <c r="PUE426" s="1348"/>
      <c r="PUF426" s="1348"/>
      <c r="PUG426" s="1348"/>
      <c r="PUH426" s="1348"/>
      <c r="PUI426" s="1348"/>
      <c r="PUJ426" s="1348"/>
      <c r="PUK426" s="1348"/>
      <c r="PUL426" s="1348"/>
      <c r="PUM426" s="1348"/>
      <c r="PUN426" s="1348"/>
      <c r="PUO426" s="1348"/>
      <c r="PUP426" s="1348"/>
      <c r="PUQ426" s="1348"/>
      <c r="PUR426" s="1348"/>
      <c r="PUS426" s="1348"/>
      <c r="PUT426" s="1348"/>
      <c r="PUU426" s="1348"/>
      <c r="PUV426" s="1348"/>
      <c r="PUW426" s="1348"/>
      <c r="PUX426" s="1348"/>
      <c r="PUY426" s="1348"/>
      <c r="PUZ426" s="1348"/>
      <c r="PVA426" s="1348"/>
      <c r="PVB426" s="1348"/>
      <c r="PVC426" s="1348"/>
      <c r="PVD426" s="1348"/>
      <c r="PVE426" s="1348"/>
      <c r="PVF426" s="1348"/>
      <c r="PVG426" s="1348"/>
      <c r="PVH426" s="1348"/>
      <c r="PVI426" s="1348"/>
      <c r="PVJ426" s="1348"/>
      <c r="PVK426" s="1348"/>
      <c r="PVL426" s="1348"/>
      <c r="PVM426" s="1348"/>
      <c r="PVN426" s="1348"/>
      <c r="PVO426" s="1348"/>
      <c r="PVP426" s="1348"/>
      <c r="PVQ426" s="1348"/>
      <c r="PVR426" s="1348"/>
      <c r="PVS426" s="1348"/>
      <c r="PVT426" s="1348"/>
      <c r="PVU426" s="1348"/>
      <c r="PVV426" s="1348"/>
      <c r="PVW426" s="1348"/>
      <c r="PVX426" s="1348"/>
      <c r="PVY426" s="1348"/>
      <c r="PVZ426" s="1348"/>
      <c r="PWA426" s="1348"/>
      <c r="PWB426" s="1348"/>
      <c r="PWC426" s="1348"/>
      <c r="PWD426" s="1348"/>
      <c r="PWE426" s="1348"/>
      <c r="PWF426" s="1348"/>
      <c r="PWG426" s="1348"/>
      <c r="PWH426" s="1348"/>
      <c r="PWI426" s="1348"/>
      <c r="PWJ426" s="1348"/>
      <c r="PWK426" s="1348"/>
      <c r="PWL426" s="1348"/>
      <c r="PWM426" s="1348"/>
      <c r="PWN426" s="1348"/>
      <c r="PWO426" s="1348"/>
      <c r="PWP426" s="1348"/>
      <c r="PWQ426" s="1348"/>
      <c r="PWR426" s="1348"/>
      <c r="PWS426" s="1348"/>
      <c r="PWT426" s="1348"/>
      <c r="PWU426" s="1348"/>
      <c r="PWV426" s="1348"/>
      <c r="PWW426" s="1348"/>
      <c r="PWX426" s="1348"/>
      <c r="PWY426" s="1348"/>
      <c r="PWZ426" s="1348"/>
      <c r="PXA426" s="1348"/>
      <c r="PXB426" s="1348"/>
      <c r="PXC426" s="1348"/>
      <c r="PXD426" s="1348"/>
      <c r="PXE426" s="1348"/>
      <c r="PXF426" s="1348"/>
      <c r="PXG426" s="1348"/>
      <c r="PXH426" s="1348"/>
      <c r="PXI426" s="1348"/>
      <c r="PXJ426" s="1348"/>
      <c r="PXK426" s="1348"/>
      <c r="PXL426" s="1348"/>
      <c r="PXM426" s="1348"/>
      <c r="PXN426" s="1348"/>
      <c r="PXO426" s="1348"/>
      <c r="PXP426" s="1348"/>
      <c r="PXQ426" s="1348"/>
      <c r="PXR426" s="1348"/>
      <c r="PXS426" s="1348"/>
      <c r="PXT426" s="1348"/>
      <c r="PXU426" s="1348"/>
      <c r="PXV426" s="1348"/>
      <c r="PXW426" s="1348"/>
      <c r="PXX426" s="1348"/>
      <c r="PXY426" s="1348"/>
      <c r="PXZ426" s="1348"/>
      <c r="PYA426" s="1348"/>
      <c r="PYB426" s="1348"/>
      <c r="PYC426" s="1348"/>
      <c r="PYD426" s="1348"/>
      <c r="PYE426" s="1348"/>
      <c r="PYF426" s="1348"/>
      <c r="PYG426" s="1348"/>
      <c r="PYH426" s="1348"/>
      <c r="PYI426" s="1348"/>
      <c r="PYJ426" s="1348"/>
      <c r="PYK426" s="1348"/>
      <c r="PYL426" s="1348"/>
      <c r="PYM426" s="1348"/>
      <c r="PYN426" s="1348"/>
      <c r="PYO426" s="1348"/>
      <c r="PYP426" s="1348"/>
      <c r="PYQ426" s="1348"/>
      <c r="PYR426" s="1348"/>
      <c r="PYS426" s="1348"/>
      <c r="PYT426" s="1348"/>
      <c r="PYU426" s="1348"/>
      <c r="PYV426" s="1348"/>
      <c r="PYW426" s="1348"/>
      <c r="PYX426" s="1348"/>
      <c r="PYY426" s="1348"/>
      <c r="PYZ426" s="1348"/>
      <c r="PZA426" s="1348"/>
      <c r="PZB426" s="1348"/>
      <c r="PZC426" s="1348"/>
      <c r="PZD426" s="1348"/>
      <c r="PZE426" s="1348"/>
      <c r="PZF426" s="1348"/>
      <c r="PZG426" s="1348"/>
      <c r="PZH426" s="1348"/>
      <c r="PZI426" s="1348"/>
      <c r="PZJ426" s="1348"/>
      <c r="PZK426" s="1348"/>
      <c r="PZL426" s="1348"/>
      <c r="PZM426" s="1348"/>
      <c r="PZN426" s="1348"/>
      <c r="PZO426" s="1348"/>
      <c r="PZP426" s="1348"/>
      <c r="PZQ426" s="1348"/>
      <c r="PZR426" s="1348"/>
      <c r="PZS426" s="1348"/>
      <c r="PZT426" s="1348"/>
      <c r="PZU426" s="1348"/>
      <c r="PZV426" s="1348"/>
      <c r="PZW426" s="1348"/>
      <c r="PZX426" s="1348"/>
      <c r="PZY426" s="1348"/>
      <c r="PZZ426" s="1348"/>
      <c r="QAA426" s="1348"/>
      <c r="QAB426" s="1348"/>
      <c r="QAC426" s="1348"/>
      <c r="QAD426" s="1348"/>
      <c r="QAE426" s="1348"/>
      <c r="QAF426" s="1348"/>
      <c r="QAG426" s="1348"/>
      <c r="QAH426" s="1348"/>
      <c r="QAI426" s="1348"/>
      <c r="QAJ426" s="1348"/>
      <c r="QAK426" s="1348"/>
      <c r="QAL426" s="1348"/>
      <c r="QAM426" s="1348"/>
      <c r="QAN426" s="1348"/>
      <c r="QAO426" s="1348"/>
      <c r="QAP426" s="1348"/>
      <c r="QAQ426" s="1348"/>
      <c r="QAR426" s="1348"/>
      <c r="QAS426" s="1348"/>
      <c r="QAT426" s="1348"/>
      <c r="QAU426" s="1348"/>
      <c r="QAV426" s="1348"/>
      <c r="QAW426" s="1348"/>
      <c r="QAX426" s="1348"/>
      <c r="QAY426" s="1348"/>
      <c r="QAZ426" s="1348"/>
      <c r="QBA426" s="1348"/>
      <c r="QBB426" s="1348"/>
      <c r="QBC426" s="1348"/>
      <c r="QBD426" s="1348"/>
      <c r="QBE426" s="1348"/>
      <c r="QBF426" s="1348"/>
      <c r="QBG426" s="1348"/>
      <c r="QBH426" s="1348"/>
      <c r="QBI426" s="1348"/>
      <c r="QBJ426" s="1348"/>
      <c r="QBK426" s="1348"/>
      <c r="QBL426" s="1348"/>
      <c r="QBM426" s="1348"/>
      <c r="QBN426" s="1348"/>
      <c r="QBO426" s="1348"/>
      <c r="QBP426" s="1348"/>
      <c r="QBQ426" s="1348"/>
      <c r="QBR426" s="1348"/>
      <c r="QBS426" s="1348"/>
      <c r="QBT426" s="1348"/>
      <c r="QBU426" s="1348"/>
      <c r="QBV426" s="1348"/>
      <c r="QBW426" s="1348"/>
      <c r="QBX426" s="1348"/>
      <c r="QBY426" s="1348"/>
      <c r="QBZ426" s="1348"/>
      <c r="QCA426" s="1348"/>
      <c r="QCB426" s="1348"/>
      <c r="QCC426" s="1348"/>
      <c r="QCD426" s="1348"/>
      <c r="QCE426" s="1348"/>
      <c r="QCF426" s="1348"/>
      <c r="QCG426" s="1348"/>
      <c r="QCH426" s="1348"/>
      <c r="QCI426" s="1348"/>
      <c r="QCJ426" s="1348"/>
      <c r="QCK426" s="1348"/>
      <c r="QCL426" s="1348"/>
      <c r="QCM426" s="1348"/>
      <c r="QCN426" s="1348"/>
      <c r="QCO426" s="1348"/>
      <c r="QCP426" s="1348"/>
      <c r="QCQ426" s="1348"/>
      <c r="QCR426" s="1348"/>
      <c r="QCS426" s="1348"/>
      <c r="QCT426" s="1348"/>
      <c r="QCU426" s="1348"/>
      <c r="QCV426" s="1348"/>
      <c r="QCW426" s="1348"/>
      <c r="QCX426" s="1348"/>
      <c r="QCY426" s="1348"/>
      <c r="QCZ426" s="1348"/>
      <c r="QDA426" s="1348"/>
      <c r="QDB426" s="1348"/>
      <c r="QDC426" s="1348"/>
      <c r="QDD426" s="1348"/>
      <c r="QDE426" s="1348"/>
      <c r="QDF426" s="1348"/>
      <c r="QDG426" s="1348"/>
      <c r="QDH426" s="1348"/>
      <c r="QDI426" s="1348"/>
      <c r="QDJ426" s="1348"/>
      <c r="QDK426" s="1348"/>
      <c r="QDL426" s="1348"/>
      <c r="QDM426" s="1348"/>
      <c r="QDN426" s="1348"/>
      <c r="QDO426" s="1348"/>
      <c r="QDP426" s="1348"/>
      <c r="QDQ426" s="1348"/>
      <c r="QDR426" s="1348"/>
      <c r="QDS426" s="1348"/>
      <c r="QDT426" s="1348"/>
      <c r="QDU426" s="1348"/>
      <c r="QDV426" s="1348"/>
      <c r="QDW426" s="1348"/>
      <c r="QDX426" s="1348"/>
      <c r="QDY426" s="1348"/>
      <c r="QDZ426" s="1348"/>
      <c r="QEA426" s="1348"/>
      <c r="QEB426" s="1348"/>
      <c r="QEC426" s="1348"/>
      <c r="QED426" s="1348"/>
      <c r="QEE426" s="1348"/>
      <c r="QEF426" s="1348"/>
      <c r="QEG426" s="1348"/>
      <c r="QEH426" s="1348"/>
      <c r="QEI426" s="1348"/>
      <c r="QEJ426" s="1348"/>
      <c r="QEK426" s="1348"/>
      <c r="QEL426" s="1348"/>
      <c r="QEM426" s="1348"/>
      <c r="QEN426" s="1348"/>
      <c r="QEO426" s="1348"/>
      <c r="QEP426" s="1348"/>
      <c r="QEQ426" s="1348"/>
      <c r="QER426" s="1348"/>
      <c r="QES426" s="1348"/>
      <c r="QET426" s="1348"/>
      <c r="QEU426" s="1348"/>
      <c r="QEV426" s="1348"/>
      <c r="QEW426" s="1348"/>
      <c r="QEX426" s="1348"/>
      <c r="QEY426" s="1348"/>
      <c r="QEZ426" s="1348"/>
      <c r="QFA426" s="1348"/>
      <c r="QFB426" s="1348"/>
      <c r="QFC426" s="1348"/>
      <c r="QFD426" s="1348"/>
      <c r="QFE426" s="1348"/>
      <c r="QFF426" s="1348"/>
      <c r="QFG426" s="1348"/>
      <c r="QFH426" s="1348"/>
      <c r="QFI426" s="1348"/>
      <c r="QFJ426" s="1348"/>
      <c r="QFK426" s="1348"/>
      <c r="QFL426" s="1348"/>
      <c r="QFM426" s="1348"/>
      <c r="QFN426" s="1348"/>
      <c r="QFO426" s="1348"/>
      <c r="QFP426" s="1348"/>
      <c r="QFQ426" s="1348"/>
      <c r="QFR426" s="1348"/>
      <c r="QFS426" s="1348"/>
      <c r="QFT426" s="1348"/>
      <c r="QFU426" s="1348"/>
      <c r="QFV426" s="1348"/>
      <c r="QFW426" s="1348"/>
      <c r="QFX426" s="1348"/>
      <c r="QFY426" s="1348"/>
      <c r="QFZ426" s="1348"/>
      <c r="QGA426" s="1348"/>
      <c r="QGB426" s="1348"/>
      <c r="QGC426" s="1348"/>
      <c r="QGD426" s="1348"/>
      <c r="QGE426" s="1348"/>
      <c r="QGF426" s="1348"/>
      <c r="QGG426" s="1348"/>
      <c r="QGH426" s="1348"/>
      <c r="QGI426" s="1348"/>
      <c r="QGJ426" s="1348"/>
      <c r="QGK426" s="1348"/>
      <c r="QGL426" s="1348"/>
      <c r="QGM426" s="1348"/>
      <c r="QGN426" s="1348"/>
      <c r="QGO426" s="1348"/>
      <c r="QGP426" s="1348"/>
      <c r="QGQ426" s="1348"/>
      <c r="QGR426" s="1348"/>
      <c r="QGS426" s="1348"/>
      <c r="QGT426" s="1348"/>
      <c r="QGU426" s="1348"/>
      <c r="QGV426" s="1348"/>
      <c r="QGW426" s="1348"/>
      <c r="QGX426" s="1348"/>
      <c r="QGY426" s="1348"/>
      <c r="QGZ426" s="1348"/>
      <c r="QHA426" s="1348"/>
      <c r="QHB426" s="1348"/>
      <c r="QHC426" s="1348"/>
      <c r="QHD426" s="1348"/>
      <c r="QHE426" s="1348"/>
      <c r="QHF426" s="1348"/>
      <c r="QHG426" s="1348"/>
      <c r="QHH426" s="1348"/>
      <c r="QHI426" s="1348"/>
      <c r="QHJ426" s="1348"/>
      <c r="QHK426" s="1348"/>
      <c r="QHL426" s="1348"/>
      <c r="QHM426" s="1348"/>
      <c r="QHN426" s="1348"/>
      <c r="QHO426" s="1348"/>
      <c r="QHP426" s="1348"/>
      <c r="QHQ426" s="1348"/>
      <c r="QHR426" s="1348"/>
      <c r="QHS426" s="1348"/>
      <c r="QHT426" s="1348"/>
      <c r="QHU426" s="1348"/>
      <c r="QHV426" s="1348"/>
      <c r="QHW426" s="1348"/>
      <c r="QHX426" s="1348"/>
      <c r="QHY426" s="1348"/>
      <c r="QHZ426" s="1348"/>
      <c r="QIA426" s="1348"/>
      <c r="QIB426" s="1348"/>
      <c r="QIC426" s="1348"/>
      <c r="QID426" s="1348"/>
      <c r="QIE426" s="1348"/>
      <c r="QIF426" s="1348"/>
      <c r="QIG426" s="1348"/>
      <c r="QIH426" s="1348"/>
      <c r="QII426" s="1348"/>
      <c r="QIJ426" s="1348"/>
      <c r="QIK426" s="1348"/>
      <c r="QIL426" s="1348"/>
      <c r="QIM426" s="1348"/>
      <c r="QIN426" s="1348"/>
      <c r="QIO426" s="1348"/>
      <c r="QIP426" s="1348"/>
      <c r="QIQ426" s="1348"/>
      <c r="QIR426" s="1348"/>
      <c r="QIS426" s="1348"/>
      <c r="QIT426" s="1348"/>
      <c r="QIU426" s="1348"/>
      <c r="QIV426" s="1348"/>
      <c r="QIW426" s="1348"/>
      <c r="QIX426" s="1348"/>
      <c r="QIY426" s="1348"/>
      <c r="QIZ426" s="1348"/>
      <c r="QJA426" s="1348"/>
      <c r="QJB426" s="1348"/>
      <c r="QJC426" s="1348"/>
      <c r="QJD426" s="1348"/>
      <c r="QJE426" s="1348"/>
      <c r="QJF426" s="1348"/>
      <c r="QJG426" s="1348"/>
      <c r="QJH426" s="1348"/>
      <c r="QJI426" s="1348"/>
      <c r="QJJ426" s="1348"/>
      <c r="QJK426" s="1348"/>
      <c r="QJL426" s="1348"/>
      <c r="QJM426" s="1348"/>
      <c r="QJN426" s="1348"/>
      <c r="QJO426" s="1348"/>
      <c r="QJP426" s="1348"/>
      <c r="QJQ426" s="1348"/>
      <c r="QJR426" s="1348"/>
      <c r="QJS426" s="1348"/>
      <c r="QJT426" s="1348"/>
      <c r="QJU426" s="1348"/>
      <c r="QJV426" s="1348"/>
      <c r="QJW426" s="1348"/>
      <c r="QJX426" s="1348"/>
      <c r="QJY426" s="1348"/>
      <c r="QJZ426" s="1348"/>
      <c r="QKA426" s="1348"/>
      <c r="QKB426" s="1348"/>
      <c r="QKC426" s="1348"/>
      <c r="QKD426" s="1348"/>
      <c r="QKE426" s="1348"/>
      <c r="QKF426" s="1348"/>
      <c r="QKG426" s="1348"/>
      <c r="QKH426" s="1348"/>
      <c r="QKI426" s="1348"/>
      <c r="QKJ426" s="1348"/>
      <c r="QKK426" s="1348"/>
      <c r="QKL426" s="1348"/>
      <c r="QKM426" s="1348"/>
      <c r="QKN426" s="1348"/>
      <c r="QKO426" s="1348"/>
      <c r="QKP426" s="1348"/>
      <c r="QKQ426" s="1348"/>
      <c r="QKR426" s="1348"/>
      <c r="QKS426" s="1348"/>
      <c r="QKT426" s="1348"/>
      <c r="QKU426" s="1348"/>
      <c r="QKV426" s="1348"/>
      <c r="QKW426" s="1348"/>
      <c r="QKX426" s="1348"/>
      <c r="QKY426" s="1348"/>
      <c r="QKZ426" s="1348"/>
      <c r="QLA426" s="1348"/>
      <c r="QLB426" s="1348"/>
      <c r="QLC426" s="1348"/>
      <c r="QLD426" s="1348"/>
      <c r="QLE426" s="1348"/>
      <c r="QLF426" s="1348"/>
      <c r="QLG426" s="1348"/>
      <c r="QLH426" s="1348"/>
      <c r="QLI426" s="1348"/>
      <c r="QLJ426" s="1348"/>
      <c r="QLK426" s="1348"/>
      <c r="QLL426" s="1348"/>
      <c r="QLM426" s="1348"/>
      <c r="QLN426" s="1348"/>
      <c r="QLO426" s="1348"/>
      <c r="QLP426" s="1348"/>
      <c r="QLQ426" s="1348"/>
      <c r="QLR426" s="1348"/>
      <c r="QLS426" s="1348"/>
      <c r="QLT426" s="1348"/>
      <c r="QLU426" s="1348"/>
      <c r="QLV426" s="1348"/>
      <c r="QLW426" s="1348"/>
      <c r="QLX426" s="1348"/>
      <c r="QLY426" s="1348"/>
      <c r="QLZ426" s="1348"/>
      <c r="QMA426" s="1348"/>
      <c r="QMB426" s="1348"/>
      <c r="QMC426" s="1348"/>
      <c r="QMD426" s="1348"/>
      <c r="QME426" s="1348"/>
      <c r="QMF426" s="1348"/>
      <c r="QMG426" s="1348"/>
      <c r="QMH426" s="1348"/>
      <c r="QMI426" s="1348"/>
      <c r="QMJ426" s="1348"/>
      <c r="QMK426" s="1348"/>
      <c r="QML426" s="1348"/>
      <c r="QMM426" s="1348"/>
      <c r="QMN426" s="1348"/>
      <c r="QMO426" s="1348"/>
      <c r="QMP426" s="1348"/>
      <c r="QMQ426" s="1348"/>
      <c r="QMR426" s="1348"/>
      <c r="QMS426" s="1348"/>
      <c r="QMT426" s="1348"/>
      <c r="QMU426" s="1348"/>
      <c r="QMV426" s="1348"/>
      <c r="QMW426" s="1348"/>
      <c r="QMX426" s="1348"/>
      <c r="QMY426" s="1348"/>
      <c r="QMZ426" s="1348"/>
      <c r="QNA426" s="1348"/>
      <c r="QNB426" s="1348"/>
      <c r="QNC426" s="1348"/>
      <c r="QND426" s="1348"/>
      <c r="QNE426" s="1348"/>
      <c r="QNF426" s="1348"/>
      <c r="QNG426" s="1348"/>
      <c r="QNH426" s="1348"/>
      <c r="QNI426" s="1348"/>
      <c r="QNJ426" s="1348"/>
      <c r="QNK426" s="1348"/>
      <c r="QNL426" s="1348"/>
      <c r="QNM426" s="1348"/>
      <c r="QNN426" s="1348"/>
      <c r="QNO426" s="1348"/>
      <c r="QNP426" s="1348"/>
      <c r="QNQ426" s="1348"/>
      <c r="QNR426" s="1348"/>
      <c r="QNS426" s="1348"/>
      <c r="QNT426" s="1348"/>
      <c r="QNU426" s="1348"/>
      <c r="QNV426" s="1348"/>
      <c r="QNW426" s="1348"/>
      <c r="QNX426" s="1348"/>
      <c r="QNY426" s="1348"/>
      <c r="QNZ426" s="1348"/>
      <c r="QOA426" s="1348"/>
      <c r="QOB426" s="1348"/>
      <c r="QOC426" s="1348"/>
      <c r="QOD426" s="1348"/>
      <c r="QOE426" s="1348"/>
      <c r="QOF426" s="1348"/>
      <c r="QOG426" s="1348"/>
      <c r="QOH426" s="1348"/>
      <c r="QOI426" s="1348"/>
      <c r="QOJ426" s="1348"/>
      <c r="QOK426" s="1348"/>
      <c r="QOL426" s="1348"/>
      <c r="QOM426" s="1348"/>
      <c r="QON426" s="1348"/>
      <c r="QOO426" s="1348"/>
      <c r="QOP426" s="1348"/>
      <c r="QOQ426" s="1348"/>
      <c r="QOR426" s="1348"/>
      <c r="QOS426" s="1348"/>
      <c r="QOT426" s="1348"/>
      <c r="QOU426" s="1348"/>
      <c r="QOV426" s="1348"/>
      <c r="QOW426" s="1348"/>
      <c r="QOX426" s="1348"/>
      <c r="QOY426" s="1348"/>
      <c r="QOZ426" s="1348"/>
      <c r="QPA426" s="1348"/>
      <c r="QPB426" s="1348"/>
      <c r="QPC426" s="1348"/>
      <c r="QPD426" s="1348"/>
      <c r="QPE426" s="1348"/>
      <c r="QPF426" s="1348"/>
      <c r="QPG426" s="1348"/>
      <c r="QPH426" s="1348"/>
      <c r="QPI426" s="1348"/>
      <c r="QPJ426" s="1348"/>
      <c r="QPK426" s="1348"/>
      <c r="QPL426" s="1348"/>
      <c r="QPM426" s="1348"/>
      <c r="QPN426" s="1348"/>
      <c r="QPO426" s="1348"/>
      <c r="QPP426" s="1348"/>
      <c r="QPQ426" s="1348"/>
      <c r="QPR426" s="1348"/>
      <c r="QPS426" s="1348"/>
      <c r="QPT426" s="1348"/>
      <c r="QPU426" s="1348"/>
      <c r="QPV426" s="1348"/>
      <c r="QPW426" s="1348"/>
      <c r="QPX426" s="1348"/>
      <c r="QPY426" s="1348"/>
      <c r="QPZ426" s="1348"/>
      <c r="QQA426" s="1348"/>
      <c r="QQB426" s="1348"/>
      <c r="QQC426" s="1348"/>
      <c r="QQD426" s="1348"/>
      <c r="QQE426" s="1348"/>
      <c r="QQF426" s="1348"/>
      <c r="QQG426" s="1348"/>
      <c r="QQH426" s="1348"/>
      <c r="QQI426" s="1348"/>
      <c r="QQJ426" s="1348"/>
      <c r="QQK426" s="1348"/>
      <c r="QQL426" s="1348"/>
      <c r="QQM426" s="1348"/>
      <c r="QQN426" s="1348"/>
      <c r="QQO426" s="1348"/>
      <c r="QQP426" s="1348"/>
      <c r="QQQ426" s="1348"/>
      <c r="QQR426" s="1348"/>
      <c r="QQS426" s="1348"/>
      <c r="QQT426" s="1348"/>
      <c r="QQU426" s="1348"/>
      <c r="QQV426" s="1348"/>
      <c r="QQW426" s="1348"/>
      <c r="QQX426" s="1348"/>
      <c r="QQY426" s="1348"/>
      <c r="QQZ426" s="1348"/>
      <c r="QRA426" s="1348"/>
      <c r="QRB426" s="1348"/>
      <c r="QRC426" s="1348"/>
      <c r="QRD426" s="1348"/>
      <c r="QRE426" s="1348"/>
      <c r="QRF426" s="1348"/>
      <c r="QRG426" s="1348"/>
      <c r="QRH426" s="1348"/>
      <c r="QRI426" s="1348"/>
      <c r="QRJ426" s="1348"/>
      <c r="QRK426" s="1348"/>
      <c r="QRL426" s="1348"/>
      <c r="QRM426" s="1348"/>
      <c r="QRN426" s="1348"/>
      <c r="QRO426" s="1348"/>
      <c r="QRP426" s="1348"/>
      <c r="QRQ426" s="1348"/>
      <c r="QRR426" s="1348"/>
      <c r="QRS426" s="1348"/>
      <c r="QRT426" s="1348"/>
      <c r="QRU426" s="1348"/>
      <c r="QRV426" s="1348"/>
      <c r="QRW426" s="1348"/>
      <c r="QRX426" s="1348"/>
      <c r="QRY426" s="1348"/>
      <c r="QRZ426" s="1348"/>
      <c r="QSA426" s="1348"/>
      <c r="QSB426" s="1348"/>
      <c r="QSC426" s="1348"/>
      <c r="QSD426" s="1348"/>
      <c r="QSE426" s="1348"/>
      <c r="QSF426" s="1348"/>
      <c r="QSG426" s="1348"/>
      <c r="QSH426" s="1348"/>
      <c r="QSI426" s="1348"/>
      <c r="QSJ426" s="1348"/>
      <c r="QSK426" s="1348"/>
      <c r="QSL426" s="1348"/>
      <c r="QSM426" s="1348"/>
      <c r="QSN426" s="1348"/>
      <c r="QSO426" s="1348"/>
      <c r="QSP426" s="1348"/>
      <c r="QSQ426" s="1348"/>
      <c r="QSR426" s="1348"/>
      <c r="QSS426" s="1348"/>
      <c r="QST426" s="1348"/>
      <c r="QSU426" s="1348"/>
      <c r="QSV426" s="1348"/>
      <c r="QSW426" s="1348"/>
      <c r="QSX426" s="1348"/>
      <c r="QSY426" s="1348"/>
      <c r="QSZ426" s="1348"/>
      <c r="QTA426" s="1348"/>
      <c r="QTB426" s="1348"/>
      <c r="QTC426" s="1348"/>
      <c r="QTD426" s="1348"/>
      <c r="QTE426" s="1348"/>
      <c r="QTF426" s="1348"/>
      <c r="QTG426" s="1348"/>
      <c r="QTH426" s="1348"/>
      <c r="QTI426" s="1348"/>
      <c r="QTJ426" s="1348"/>
      <c r="QTK426" s="1348"/>
      <c r="QTL426" s="1348"/>
      <c r="QTM426" s="1348"/>
      <c r="QTN426" s="1348"/>
      <c r="QTO426" s="1348"/>
      <c r="QTP426" s="1348"/>
      <c r="QTQ426" s="1348"/>
      <c r="QTR426" s="1348"/>
      <c r="QTS426" s="1348"/>
      <c r="QTT426" s="1348"/>
      <c r="QTU426" s="1348"/>
      <c r="QTV426" s="1348"/>
      <c r="QTW426" s="1348"/>
      <c r="QTX426" s="1348"/>
      <c r="QTY426" s="1348"/>
      <c r="QTZ426" s="1348"/>
      <c r="QUA426" s="1348"/>
      <c r="QUB426" s="1348"/>
      <c r="QUC426" s="1348"/>
      <c r="QUD426" s="1348"/>
      <c r="QUE426" s="1348"/>
      <c r="QUF426" s="1348"/>
      <c r="QUG426" s="1348"/>
      <c r="QUH426" s="1348"/>
      <c r="QUI426" s="1348"/>
      <c r="QUJ426" s="1348"/>
      <c r="QUK426" s="1348"/>
      <c r="QUL426" s="1348"/>
      <c r="QUM426" s="1348"/>
      <c r="QUN426" s="1348"/>
      <c r="QUO426" s="1348"/>
      <c r="QUP426" s="1348"/>
      <c r="QUQ426" s="1348"/>
      <c r="QUR426" s="1348"/>
      <c r="QUS426" s="1348"/>
      <c r="QUT426" s="1348"/>
      <c r="QUU426" s="1348"/>
      <c r="QUV426" s="1348"/>
      <c r="QUW426" s="1348"/>
      <c r="QUX426" s="1348"/>
      <c r="QUY426" s="1348"/>
      <c r="QUZ426" s="1348"/>
      <c r="QVA426" s="1348"/>
      <c r="QVB426" s="1348"/>
      <c r="QVC426" s="1348"/>
      <c r="QVD426" s="1348"/>
      <c r="QVE426" s="1348"/>
      <c r="QVF426" s="1348"/>
      <c r="QVG426" s="1348"/>
      <c r="QVH426" s="1348"/>
      <c r="QVI426" s="1348"/>
      <c r="QVJ426" s="1348"/>
      <c r="QVK426" s="1348"/>
      <c r="QVL426" s="1348"/>
      <c r="QVM426" s="1348"/>
      <c r="QVN426" s="1348"/>
      <c r="QVO426" s="1348"/>
      <c r="QVP426" s="1348"/>
      <c r="QVQ426" s="1348"/>
      <c r="QVR426" s="1348"/>
      <c r="QVS426" s="1348"/>
      <c r="QVT426" s="1348"/>
      <c r="QVU426" s="1348"/>
      <c r="QVV426" s="1348"/>
      <c r="QVW426" s="1348"/>
      <c r="QVX426" s="1348"/>
      <c r="QVY426" s="1348"/>
      <c r="QVZ426" s="1348"/>
      <c r="QWA426" s="1348"/>
      <c r="QWB426" s="1348"/>
      <c r="QWC426" s="1348"/>
      <c r="QWD426" s="1348"/>
      <c r="QWE426" s="1348"/>
      <c r="QWF426" s="1348"/>
      <c r="QWG426" s="1348"/>
      <c r="QWH426" s="1348"/>
      <c r="QWI426" s="1348"/>
      <c r="QWJ426" s="1348"/>
      <c r="QWK426" s="1348"/>
      <c r="QWL426" s="1348"/>
      <c r="QWM426" s="1348"/>
      <c r="QWN426" s="1348"/>
      <c r="QWO426" s="1348"/>
      <c r="QWP426" s="1348"/>
      <c r="QWQ426" s="1348"/>
      <c r="QWR426" s="1348"/>
      <c r="QWS426" s="1348"/>
      <c r="QWT426" s="1348"/>
      <c r="QWU426" s="1348"/>
      <c r="QWV426" s="1348"/>
      <c r="QWW426" s="1348"/>
      <c r="QWX426" s="1348"/>
      <c r="QWY426" s="1348"/>
      <c r="QWZ426" s="1348"/>
      <c r="QXA426" s="1348"/>
      <c r="QXB426" s="1348"/>
      <c r="QXC426" s="1348"/>
      <c r="QXD426" s="1348"/>
      <c r="QXE426" s="1348"/>
      <c r="QXF426" s="1348"/>
      <c r="QXG426" s="1348"/>
      <c r="QXH426" s="1348"/>
      <c r="QXI426" s="1348"/>
      <c r="QXJ426" s="1348"/>
      <c r="QXK426" s="1348"/>
      <c r="QXL426" s="1348"/>
      <c r="QXM426" s="1348"/>
      <c r="QXN426" s="1348"/>
      <c r="QXO426" s="1348"/>
      <c r="QXP426" s="1348"/>
      <c r="QXQ426" s="1348"/>
      <c r="QXR426" s="1348"/>
      <c r="QXS426" s="1348"/>
      <c r="QXT426" s="1348"/>
      <c r="QXU426" s="1348"/>
      <c r="QXV426" s="1348"/>
      <c r="QXW426" s="1348"/>
      <c r="QXX426" s="1348"/>
      <c r="QXY426" s="1348"/>
      <c r="QXZ426" s="1348"/>
      <c r="QYA426" s="1348"/>
      <c r="QYB426" s="1348"/>
      <c r="QYC426" s="1348"/>
      <c r="QYD426" s="1348"/>
      <c r="QYE426" s="1348"/>
      <c r="QYF426" s="1348"/>
      <c r="QYG426" s="1348"/>
      <c r="QYH426" s="1348"/>
      <c r="QYI426" s="1348"/>
      <c r="QYJ426" s="1348"/>
      <c r="QYK426" s="1348"/>
      <c r="QYL426" s="1348"/>
      <c r="QYM426" s="1348"/>
      <c r="QYN426" s="1348"/>
      <c r="QYO426" s="1348"/>
      <c r="QYP426" s="1348"/>
      <c r="QYQ426" s="1348"/>
      <c r="QYR426" s="1348"/>
      <c r="QYS426" s="1348"/>
      <c r="QYT426" s="1348"/>
      <c r="QYU426" s="1348"/>
      <c r="QYV426" s="1348"/>
      <c r="QYW426" s="1348"/>
      <c r="QYX426" s="1348"/>
      <c r="QYY426" s="1348"/>
      <c r="QYZ426" s="1348"/>
      <c r="QZA426" s="1348"/>
      <c r="QZB426" s="1348"/>
      <c r="QZC426" s="1348"/>
      <c r="QZD426" s="1348"/>
      <c r="QZE426" s="1348"/>
      <c r="QZF426" s="1348"/>
      <c r="QZG426" s="1348"/>
      <c r="QZH426" s="1348"/>
      <c r="QZI426" s="1348"/>
      <c r="QZJ426" s="1348"/>
      <c r="QZK426" s="1348"/>
      <c r="QZL426" s="1348"/>
      <c r="QZM426" s="1348"/>
      <c r="QZN426" s="1348"/>
      <c r="QZO426" s="1348"/>
      <c r="QZP426" s="1348"/>
      <c r="QZQ426" s="1348"/>
      <c r="QZR426" s="1348"/>
      <c r="QZS426" s="1348"/>
      <c r="QZT426" s="1348"/>
      <c r="QZU426" s="1348"/>
      <c r="QZV426" s="1348"/>
      <c r="QZW426" s="1348"/>
      <c r="QZX426" s="1348"/>
      <c r="QZY426" s="1348"/>
      <c r="QZZ426" s="1348"/>
      <c r="RAA426" s="1348"/>
      <c r="RAB426" s="1348"/>
      <c r="RAC426" s="1348"/>
      <c r="RAD426" s="1348"/>
      <c r="RAE426" s="1348"/>
      <c r="RAF426" s="1348"/>
      <c r="RAG426" s="1348"/>
      <c r="RAH426" s="1348"/>
      <c r="RAI426" s="1348"/>
      <c r="RAJ426" s="1348"/>
      <c r="RAK426" s="1348"/>
      <c r="RAL426" s="1348"/>
      <c r="RAM426" s="1348"/>
      <c r="RAN426" s="1348"/>
      <c r="RAO426" s="1348"/>
      <c r="RAP426" s="1348"/>
      <c r="RAQ426" s="1348"/>
      <c r="RAR426" s="1348"/>
      <c r="RAS426" s="1348"/>
      <c r="RAT426" s="1348"/>
      <c r="RAU426" s="1348"/>
      <c r="RAV426" s="1348"/>
      <c r="RAW426" s="1348"/>
      <c r="RAX426" s="1348"/>
      <c r="RAY426" s="1348"/>
      <c r="RAZ426" s="1348"/>
      <c r="RBA426" s="1348"/>
      <c r="RBB426" s="1348"/>
      <c r="RBC426" s="1348"/>
      <c r="RBD426" s="1348"/>
      <c r="RBE426" s="1348"/>
      <c r="RBF426" s="1348"/>
      <c r="RBG426" s="1348"/>
      <c r="RBH426" s="1348"/>
      <c r="RBI426" s="1348"/>
      <c r="RBJ426" s="1348"/>
      <c r="RBK426" s="1348"/>
      <c r="RBL426" s="1348"/>
      <c r="RBM426" s="1348"/>
      <c r="RBN426" s="1348"/>
      <c r="RBO426" s="1348"/>
      <c r="RBP426" s="1348"/>
      <c r="RBQ426" s="1348"/>
      <c r="RBR426" s="1348"/>
      <c r="RBS426" s="1348"/>
      <c r="RBT426" s="1348"/>
      <c r="RBU426" s="1348"/>
      <c r="RBV426" s="1348"/>
      <c r="RBW426" s="1348"/>
      <c r="RBX426" s="1348"/>
      <c r="RBY426" s="1348"/>
      <c r="RBZ426" s="1348"/>
      <c r="RCA426" s="1348"/>
      <c r="RCB426" s="1348"/>
      <c r="RCC426" s="1348"/>
      <c r="RCD426" s="1348"/>
      <c r="RCE426" s="1348"/>
      <c r="RCF426" s="1348"/>
      <c r="RCG426" s="1348"/>
      <c r="RCH426" s="1348"/>
      <c r="RCI426" s="1348"/>
      <c r="RCJ426" s="1348"/>
      <c r="RCK426" s="1348"/>
      <c r="RCL426" s="1348"/>
      <c r="RCM426" s="1348"/>
      <c r="RCN426" s="1348"/>
      <c r="RCO426" s="1348"/>
      <c r="RCP426" s="1348"/>
      <c r="RCQ426" s="1348"/>
      <c r="RCR426" s="1348"/>
      <c r="RCS426" s="1348"/>
      <c r="RCT426" s="1348"/>
      <c r="RCU426" s="1348"/>
      <c r="RCV426" s="1348"/>
      <c r="RCW426" s="1348"/>
      <c r="RCX426" s="1348"/>
      <c r="RCY426" s="1348"/>
      <c r="RCZ426" s="1348"/>
      <c r="RDA426" s="1348"/>
      <c r="RDB426" s="1348"/>
      <c r="RDC426" s="1348"/>
      <c r="RDD426" s="1348"/>
      <c r="RDE426" s="1348"/>
      <c r="RDF426" s="1348"/>
      <c r="RDG426" s="1348"/>
      <c r="RDH426" s="1348"/>
      <c r="RDI426" s="1348"/>
      <c r="RDJ426" s="1348"/>
      <c r="RDK426" s="1348"/>
      <c r="RDL426" s="1348"/>
      <c r="RDM426" s="1348"/>
      <c r="RDN426" s="1348"/>
      <c r="RDO426" s="1348"/>
      <c r="RDP426" s="1348"/>
      <c r="RDQ426" s="1348"/>
      <c r="RDR426" s="1348"/>
      <c r="RDS426" s="1348"/>
      <c r="RDT426" s="1348"/>
      <c r="RDU426" s="1348"/>
      <c r="RDV426" s="1348"/>
      <c r="RDW426" s="1348"/>
      <c r="RDX426" s="1348"/>
      <c r="RDY426" s="1348"/>
      <c r="RDZ426" s="1348"/>
      <c r="REA426" s="1348"/>
      <c r="REB426" s="1348"/>
      <c r="REC426" s="1348"/>
      <c r="RED426" s="1348"/>
      <c r="REE426" s="1348"/>
      <c r="REF426" s="1348"/>
      <c r="REG426" s="1348"/>
      <c r="REH426" s="1348"/>
      <c r="REI426" s="1348"/>
      <c r="REJ426" s="1348"/>
      <c r="REK426" s="1348"/>
      <c r="REL426" s="1348"/>
      <c r="REM426" s="1348"/>
      <c r="REN426" s="1348"/>
      <c r="REO426" s="1348"/>
      <c r="REP426" s="1348"/>
      <c r="REQ426" s="1348"/>
      <c r="RER426" s="1348"/>
      <c r="RES426" s="1348"/>
      <c r="RET426" s="1348"/>
      <c r="REU426" s="1348"/>
      <c r="REV426" s="1348"/>
      <c r="REW426" s="1348"/>
      <c r="REX426" s="1348"/>
      <c r="REY426" s="1348"/>
      <c r="REZ426" s="1348"/>
      <c r="RFA426" s="1348"/>
      <c r="RFB426" s="1348"/>
      <c r="RFC426" s="1348"/>
      <c r="RFD426" s="1348"/>
      <c r="RFE426" s="1348"/>
      <c r="RFF426" s="1348"/>
      <c r="RFG426" s="1348"/>
      <c r="RFH426" s="1348"/>
      <c r="RFI426" s="1348"/>
      <c r="RFJ426" s="1348"/>
      <c r="RFK426" s="1348"/>
      <c r="RFL426" s="1348"/>
      <c r="RFM426" s="1348"/>
      <c r="RFN426" s="1348"/>
      <c r="RFO426" s="1348"/>
      <c r="RFP426" s="1348"/>
      <c r="RFQ426" s="1348"/>
      <c r="RFR426" s="1348"/>
      <c r="RFS426" s="1348"/>
      <c r="RFT426" s="1348"/>
      <c r="RFU426" s="1348"/>
      <c r="RFV426" s="1348"/>
      <c r="RFW426" s="1348"/>
      <c r="RFX426" s="1348"/>
      <c r="RFY426" s="1348"/>
      <c r="RFZ426" s="1348"/>
      <c r="RGA426" s="1348"/>
      <c r="RGB426" s="1348"/>
      <c r="RGC426" s="1348"/>
      <c r="RGD426" s="1348"/>
      <c r="RGE426" s="1348"/>
      <c r="RGF426" s="1348"/>
      <c r="RGG426" s="1348"/>
      <c r="RGH426" s="1348"/>
      <c r="RGI426" s="1348"/>
      <c r="RGJ426" s="1348"/>
      <c r="RGK426" s="1348"/>
      <c r="RGL426" s="1348"/>
      <c r="RGM426" s="1348"/>
      <c r="RGN426" s="1348"/>
      <c r="RGO426" s="1348"/>
      <c r="RGP426" s="1348"/>
      <c r="RGQ426" s="1348"/>
      <c r="RGR426" s="1348"/>
      <c r="RGS426" s="1348"/>
      <c r="RGT426" s="1348"/>
      <c r="RGU426" s="1348"/>
      <c r="RGV426" s="1348"/>
      <c r="RGW426" s="1348"/>
      <c r="RGX426" s="1348"/>
      <c r="RGY426" s="1348"/>
      <c r="RGZ426" s="1348"/>
      <c r="RHA426" s="1348"/>
      <c r="RHB426" s="1348"/>
      <c r="RHC426" s="1348"/>
      <c r="RHD426" s="1348"/>
      <c r="RHE426" s="1348"/>
      <c r="RHF426" s="1348"/>
      <c r="RHG426" s="1348"/>
      <c r="RHH426" s="1348"/>
      <c r="RHI426" s="1348"/>
      <c r="RHJ426" s="1348"/>
      <c r="RHK426" s="1348"/>
      <c r="RHL426" s="1348"/>
      <c r="RHM426" s="1348"/>
      <c r="RHN426" s="1348"/>
      <c r="RHO426" s="1348"/>
      <c r="RHP426" s="1348"/>
      <c r="RHQ426" s="1348"/>
      <c r="RHR426" s="1348"/>
      <c r="RHS426" s="1348"/>
      <c r="RHT426" s="1348"/>
      <c r="RHU426" s="1348"/>
      <c r="RHV426" s="1348"/>
      <c r="RHW426" s="1348"/>
      <c r="RHX426" s="1348"/>
      <c r="RHY426" s="1348"/>
      <c r="RHZ426" s="1348"/>
      <c r="RIA426" s="1348"/>
      <c r="RIB426" s="1348"/>
      <c r="RIC426" s="1348"/>
      <c r="RID426" s="1348"/>
      <c r="RIE426" s="1348"/>
      <c r="RIF426" s="1348"/>
      <c r="RIG426" s="1348"/>
      <c r="RIH426" s="1348"/>
      <c r="RII426" s="1348"/>
      <c r="RIJ426" s="1348"/>
      <c r="RIK426" s="1348"/>
      <c r="RIL426" s="1348"/>
      <c r="RIM426" s="1348"/>
      <c r="RIN426" s="1348"/>
      <c r="RIO426" s="1348"/>
      <c r="RIP426" s="1348"/>
      <c r="RIQ426" s="1348"/>
      <c r="RIR426" s="1348"/>
      <c r="RIS426" s="1348"/>
      <c r="RIT426" s="1348"/>
      <c r="RIU426" s="1348"/>
      <c r="RIV426" s="1348"/>
      <c r="RIW426" s="1348"/>
      <c r="RIX426" s="1348"/>
      <c r="RIY426" s="1348"/>
      <c r="RIZ426" s="1348"/>
      <c r="RJA426" s="1348"/>
      <c r="RJB426" s="1348"/>
      <c r="RJC426" s="1348"/>
      <c r="RJD426" s="1348"/>
      <c r="RJE426" s="1348"/>
      <c r="RJF426" s="1348"/>
      <c r="RJG426" s="1348"/>
      <c r="RJH426" s="1348"/>
      <c r="RJI426" s="1348"/>
      <c r="RJJ426" s="1348"/>
      <c r="RJK426" s="1348"/>
      <c r="RJL426" s="1348"/>
      <c r="RJM426" s="1348"/>
      <c r="RJN426" s="1348"/>
      <c r="RJO426" s="1348"/>
      <c r="RJP426" s="1348"/>
      <c r="RJQ426" s="1348"/>
      <c r="RJR426" s="1348"/>
      <c r="RJS426" s="1348"/>
      <c r="RJT426" s="1348"/>
      <c r="RJU426" s="1348"/>
      <c r="RJV426" s="1348"/>
      <c r="RJW426" s="1348"/>
      <c r="RJX426" s="1348"/>
      <c r="RJY426" s="1348"/>
      <c r="RJZ426" s="1348"/>
      <c r="RKA426" s="1348"/>
      <c r="RKB426" s="1348"/>
      <c r="RKC426" s="1348"/>
      <c r="RKD426" s="1348"/>
      <c r="RKE426" s="1348"/>
      <c r="RKF426" s="1348"/>
      <c r="RKG426" s="1348"/>
      <c r="RKH426" s="1348"/>
      <c r="RKI426" s="1348"/>
      <c r="RKJ426" s="1348"/>
      <c r="RKK426" s="1348"/>
      <c r="RKL426" s="1348"/>
      <c r="RKM426" s="1348"/>
      <c r="RKN426" s="1348"/>
      <c r="RKO426" s="1348"/>
      <c r="RKP426" s="1348"/>
      <c r="RKQ426" s="1348"/>
      <c r="RKR426" s="1348"/>
      <c r="RKS426" s="1348"/>
      <c r="RKT426" s="1348"/>
      <c r="RKU426" s="1348"/>
      <c r="RKV426" s="1348"/>
      <c r="RKW426" s="1348"/>
      <c r="RKX426" s="1348"/>
      <c r="RKY426" s="1348"/>
      <c r="RKZ426" s="1348"/>
      <c r="RLA426" s="1348"/>
      <c r="RLB426" s="1348"/>
      <c r="RLC426" s="1348"/>
      <c r="RLD426" s="1348"/>
      <c r="RLE426" s="1348"/>
      <c r="RLF426" s="1348"/>
      <c r="RLG426" s="1348"/>
      <c r="RLH426" s="1348"/>
      <c r="RLI426" s="1348"/>
      <c r="RLJ426" s="1348"/>
      <c r="RLK426" s="1348"/>
      <c r="RLL426" s="1348"/>
      <c r="RLM426" s="1348"/>
      <c r="RLN426" s="1348"/>
      <c r="RLO426" s="1348"/>
      <c r="RLP426" s="1348"/>
      <c r="RLQ426" s="1348"/>
      <c r="RLR426" s="1348"/>
      <c r="RLS426" s="1348"/>
      <c r="RLT426" s="1348"/>
      <c r="RLU426" s="1348"/>
      <c r="RLV426" s="1348"/>
      <c r="RLW426" s="1348"/>
      <c r="RLX426" s="1348"/>
      <c r="RLY426" s="1348"/>
      <c r="RLZ426" s="1348"/>
      <c r="RMA426" s="1348"/>
      <c r="RMB426" s="1348"/>
      <c r="RMC426" s="1348"/>
      <c r="RMD426" s="1348"/>
      <c r="RME426" s="1348"/>
      <c r="RMF426" s="1348"/>
      <c r="RMG426" s="1348"/>
      <c r="RMH426" s="1348"/>
      <c r="RMI426" s="1348"/>
      <c r="RMJ426" s="1348"/>
      <c r="RMK426" s="1348"/>
      <c r="RML426" s="1348"/>
      <c r="RMM426" s="1348"/>
      <c r="RMN426" s="1348"/>
      <c r="RMO426" s="1348"/>
      <c r="RMP426" s="1348"/>
      <c r="RMQ426" s="1348"/>
      <c r="RMR426" s="1348"/>
      <c r="RMS426" s="1348"/>
      <c r="RMT426" s="1348"/>
      <c r="RMU426" s="1348"/>
      <c r="RMV426" s="1348"/>
      <c r="RMW426" s="1348"/>
      <c r="RMX426" s="1348"/>
      <c r="RMY426" s="1348"/>
      <c r="RMZ426" s="1348"/>
      <c r="RNA426" s="1348"/>
      <c r="RNB426" s="1348"/>
      <c r="RNC426" s="1348"/>
      <c r="RND426" s="1348"/>
      <c r="RNE426" s="1348"/>
      <c r="RNF426" s="1348"/>
      <c r="RNG426" s="1348"/>
      <c r="RNH426" s="1348"/>
      <c r="RNI426" s="1348"/>
      <c r="RNJ426" s="1348"/>
      <c r="RNK426" s="1348"/>
      <c r="RNL426" s="1348"/>
      <c r="RNM426" s="1348"/>
      <c r="RNN426" s="1348"/>
      <c r="RNO426" s="1348"/>
      <c r="RNP426" s="1348"/>
      <c r="RNQ426" s="1348"/>
      <c r="RNR426" s="1348"/>
      <c r="RNS426" s="1348"/>
      <c r="RNT426" s="1348"/>
      <c r="RNU426" s="1348"/>
      <c r="RNV426" s="1348"/>
      <c r="RNW426" s="1348"/>
      <c r="RNX426" s="1348"/>
      <c r="RNY426" s="1348"/>
      <c r="RNZ426" s="1348"/>
      <c r="ROA426" s="1348"/>
      <c r="ROB426" s="1348"/>
      <c r="ROC426" s="1348"/>
      <c r="ROD426" s="1348"/>
      <c r="ROE426" s="1348"/>
      <c r="ROF426" s="1348"/>
      <c r="ROG426" s="1348"/>
      <c r="ROH426" s="1348"/>
      <c r="ROI426" s="1348"/>
      <c r="ROJ426" s="1348"/>
      <c r="ROK426" s="1348"/>
      <c r="ROL426" s="1348"/>
      <c r="ROM426" s="1348"/>
      <c r="RON426" s="1348"/>
      <c r="ROO426" s="1348"/>
      <c r="ROP426" s="1348"/>
      <c r="ROQ426" s="1348"/>
      <c r="ROR426" s="1348"/>
      <c r="ROS426" s="1348"/>
      <c r="ROT426" s="1348"/>
      <c r="ROU426" s="1348"/>
      <c r="ROV426" s="1348"/>
      <c r="ROW426" s="1348"/>
      <c r="ROX426" s="1348"/>
      <c r="ROY426" s="1348"/>
      <c r="ROZ426" s="1348"/>
      <c r="RPA426" s="1348"/>
      <c r="RPB426" s="1348"/>
      <c r="RPC426" s="1348"/>
      <c r="RPD426" s="1348"/>
      <c r="RPE426" s="1348"/>
      <c r="RPF426" s="1348"/>
      <c r="RPG426" s="1348"/>
      <c r="RPH426" s="1348"/>
      <c r="RPI426" s="1348"/>
      <c r="RPJ426" s="1348"/>
      <c r="RPK426" s="1348"/>
      <c r="RPL426" s="1348"/>
      <c r="RPM426" s="1348"/>
      <c r="RPN426" s="1348"/>
      <c r="RPO426" s="1348"/>
      <c r="RPP426" s="1348"/>
      <c r="RPQ426" s="1348"/>
      <c r="RPR426" s="1348"/>
      <c r="RPS426" s="1348"/>
      <c r="RPT426" s="1348"/>
      <c r="RPU426" s="1348"/>
      <c r="RPV426" s="1348"/>
      <c r="RPW426" s="1348"/>
      <c r="RPX426" s="1348"/>
      <c r="RPY426" s="1348"/>
      <c r="RPZ426" s="1348"/>
      <c r="RQA426" s="1348"/>
      <c r="RQB426" s="1348"/>
      <c r="RQC426" s="1348"/>
      <c r="RQD426" s="1348"/>
      <c r="RQE426" s="1348"/>
      <c r="RQF426" s="1348"/>
      <c r="RQG426" s="1348"/>
      <c r="RQH426" s="1348"/>
      <c r="RQI426" s="1348"/>
      <c r="RQJ426" s="1348"/>
      <c r="RQK426" s="1348"/>
      <c r="RQL426" s="1348"/>
      <c r="RQM426" s="1348"/>
      <c r="RQN426" s="1348"/>
      <c r="RQO426" s="1348"/>
      <c r="RQP426" s="1348"/>
      <c r="RQQ426" s="1348"/>
      <c r="RQR426" s="1348"/>
      <c r="RQS426" s="1348"/>
      <c r="RQT426" s="1348"/>
      <c r="RQU426" s="1348"/>
      <c r="RQV426" s="1348"/>
      <c r="RQW426" s="1348"/>
      <c r="RQX426" s="1348"/>
      <c r="RQY426" s="1348"/>
      <c r="RQZ426" s="1348"/>
      <c r="RRA426" s="1348"/>
      <c r="RRB426" s="1348"/>
      <c r="RRC426" s="1348"/>
      <c r="RRD426" s="1348"/>
      <c r="RRE426" s="1348"/>
      <c r="RRF426" s="1348"/>
      <c r="RRG426" s="1348"/>
      <c r="RRH426" s="1348"/>
      <c r="RRI426" s="1348"/>
      <c r="RRJ426" s="1348"/>
      <c r="RRK426" s="1348"/>
      <c r="RRL426" s="1348"/>
      <c r="RRM426" s="1348"/>
      <c r="RRN426" s="1348"/>
      <c r="RRO426" s="1348"/>
      <c r="RRP426" s="1348"/>
      <c r="RRQ426" s="1348"/>
      <c r="RRR426" s="1348"/>
      <c r="RRS426" s="1348"/>
      <c r="RRT426" s="1348"/>
      <c r="RRU426" s="1348"/>
      <c r="RRV426" s="1348"/>
      <c r="RRW426" s="1348"/>
      <c r="RRX426" s="1348"/>
      <c r="RRY426" s="1348"/>
      <c r="RRZ426" s="1348"/>
      <c r="RSA426" s="1348"/>
      <c r="RSB426" s="1348"/>
      <c r="RSC426" s="1348"/>
      <c r="RSD426" s="1348"/>
      <c r="RSE426" s="1348"/>
      <c r="RSF426" s="1348"/>
      <c r="RSG426" s="1348"/>
      <c r="RSH426" s="1348"/>
      <c r="RSI426" s="1348"/>
      <c r="RSJ426" s="1348"/>
      <c r="RSK426" s="1348"/>
      <c r="RSL426" s="1348"/>
      <c r="RSM426" s="1348"/>
      <c r="RSN426" s="1348"/>
      <c r="RSO426" s="1348"/>
      <c r="RSP426" s="1348"/>
      <c r="RSQ426" s="1348"/>
      <c r="RSR426" s="1348"/>
      <c r="RSS426" s="1348"/>
      <c r="RST426" s="1348"/>
      <c r="RSU426" s="1348"/>
      <c r="RSV426" s="1348"/>
      <c r="RSW426" s="1348"/>
      <c r="RSX426" s="1348"/>
      <c r="RSY426" s="1348"/>
      <c r="RSZ426" s="1348"/>
      <c r="RTA426" s="1348"/>
      <c r="RTB426" s="1348"/>
      <c r="RTC426" s="1348"/>
      <c r="RTD426" s="1348"/>
      <c r="RTE426" s="1348"/>
      <c r="RTF426" s="1348"/>
      <c r="RTG426" s="1348"/>
      <c r="RTH426" s="1348"/>
      <c r="RTI426" s="1348"/>
      <c r="RTJ426" s="1348"/>
      <c r="RTK426" s="1348"/>
      <c r="RTL426" s="1348"/>
      <c r="RTM426" s="1348"/>
      <c r="RTN426" s="1348"/>
      <c r="RTO426" s="1348"/>
      <c r="RTP426" s="1348"/>
      <c r="RTQ426" s="1348"/>
      <c r="RTR426" s="1348"/>
      <c r="RTS426" s="1348"/>
      <c r="RTT426" s="1348"/>
      <c r="RTU426" s="1348"/>
      <c r="RTV426" s="1348"/>
      <c r="RTW426" s="1348"/>
      <c r="RTX426" s="1348"/>
      <c r="RTY426" s="1348"/>
      <c r="RTZ426" s="1348"/>
      <c r="RUA426" s="1348"/>
      <c r="RUB426" s="1348"/>
      <c r="RUC426" s="1348"/>
      <c r="RUD426" s="1348"/>
      <c r="RUE426" s="1348"/>
      <c r="RUF426" s="1348"/>
      <c r="RUG426" s="1348"/>
      <c r="RUH426" s="1348"/>
      <c r="RUI426" s="1348"/>
      <c r="RUJ426" s="1348"/>
      <c r="RUK426" s="1348"/>
      <c r="RUL426" s="1348"/>
      <c r="RUM426" s="1348"/>
      <c r="RUN426" s="1348"/>
      <c r="RUO426" s="1348"/>
      <c r="RUP426" s="1348"/>
      <c r="RUQ426" s="1348"/>
      <c r="RUR426" s="1348"/>
      <c r="RUS426" s="1348"/>
      <c r="RUT426" s="1348"/>
      <c r="RUU426" s="1348"/>
      <c r="RUV426" s="1348"/>
      <c r="RUW426" s="1348"/>
      <c r="RUX426" s="1348"/>
      <c r="RUY426" s="1348"/>
      <c r="RUZ426" s="1348"/>
      <c r="RVA426" s="1348"/>
      <c r="RVB426" s="1348"/>
      <c r="RVC426" s="1348"/>
      <c r="RVD426" s="1348"/>
      <c r="RVE426" s="1348"/>
      <c r="RVF426" s="1348"/>
      <c r="RVG426" s="1348"/>
      <c r="RVH426" s="1348"/>
      <c r="RVI426" s="1348"/>
      <c r="RVJ426" s="1348"/>
      <c r="RVK426" s="1348"/>
      <c r="RVL426" s="1348"/>
      <c r="RVM426" s="1348"/>
      <c r="RVN426" s="1348"/>
      <c r="RVO426" s="1348"/>
      <c r="RVP426" s="1348"/>
      <c r="RVQ426" s="1348"/>
      <c r="RVR426" s="1348"/>
      <c r="RVS426" s="1348"/>
      <c r="RVT426" s="1348"/>
      <c r="RVU426" s="1348"/>
      <c r="RVV426" s="1348"/>
      <c r="RVW426" s="1348"/>
      <c r="RVX426" s="1348"/>
      <c r="RVY426" s="1348"/>
      <c r="RVZ426" s="1348"/>
      <c r="RWA426" s="1348"/>
      <c r="RWB426" s="1348"/>
      <c r="RWC426" s="1348"/>
      <c r="RWD426" s="1348"/>
      <c r="RWE426" s="1348"/>
      <c r="RWF426" s="1348"/>
      <c r="RWG426" s="1348"/>
      <c r="RWH426" s="1348"/>
      <c r="RWI426" s="1348"/>
      <c r="RWJ426" s="1348"/>
      <c r="RWK426" s="1348"/>
      <c r="RWL426" s="1348"/>
      <c r="RWM426" s="1348"/>
      <c r="RWN426" s="1348"/>
      <c r="RWO426" s="1348"/>
      <c r="RWP426" s="1348"/>
      <c r="RWQ426" s="1348"/>
      <c r="RWR426" s="1348"/>
      <c r="RWS426" s="1348"/>
      <c r="RWT426" s="1348"/>
      <c r="RWU426" s="1348"/>
      <c r="RWV426" s="1348"/>
      <c r="RWW426" s="1348"/>
      <c r="RWX426" s="1348"/>
      <c r="RWY426" s="1348"/>
      <c r="RWZ426" s="1348"/>
      <c r="RXA426" s="1348"/>
      <c r="RXB426" s="1348"/>
      <c r="RXC426" s="1348"/>
      <c r="RXD426" s="1348"/>
      <c r="RXE426" s="1348"/>
      <c r="RXF426" s="1348"/>
      <c r="RXG426" s="1348"/>
      <c r="RXH426" s="1348"/>
      <c r="RXI426" s="1348"/>
      <c r="RXJ426" s="1348"/>
      <c r="RXK426" s="1348"/>
      <c r="RXL426" s="1348"/>
      <c r="RXM426" s="1348"/>
      <c r="RXN426" s="1348"/>
      <c r="RXO426" s="1348"/>
      <c r="RXP426" s="1348"/>
      <c r="RXQ426" s="1348"/>
      <c r="RXR426" s="1348"/>
      <c r="RXS426" s="1348"/>
      <c r="RXT426" s="1348"/>
      <c r="RXU426" s="1348"/>
      <c r="RXV426" s="1348"/>
      <c r="RXW426" s="1348"/>
      <c r="RXX426" s="1348"/>
      <c r="RXY426" s="1348"/>
      <c r="RXZ426" s="1348"/>
      <c r="RYA426" s="1348"/>
      <c r="RYB426" s="1348"/>
      <c r="RYC426" s="1348"/>
      <c r="RYD426" s="1348"/>
      <c r="RYE426" s="1348"/>
      <c r="RYF426" s="1348"/>
      <c r="RYG426" s="1348"/>
      <c r="RYH426" s="1348"/>
      <c r="RYI426" s="1348"/>
      <c r="RYJ426" s="1348"/>
      <c r="RYK426" s="1348"/>
      <c r="RYL426" s="1348"/>
      <c r="RYM426" s="1348"/>
      <c r="RYN426" s="1348"/>
      <c r="RYO426" s="1348"/>
      <c r="RYP426" s="1348"/>
      <c r="RYQ426" s="1348"/>
      <c r="RYR426" s="1348"/>
      <c r="RYS426" s="1348"/>
      <c r="RYT426" s="1348"/>
      <c r="RYU426" s="1348"/>
      <c r="RYV426" s="1348"/>
      <c r="RYW426" s="1348"/>
      <c r="RYX426" s="1348"/>
      <c r="RYY426" s="1348"/>
      <c r="RYZ426" s="1348"/>
      <c r="RZA426" s="1348"/>
      <c r="RZB426" s="1348"/>
      <c r="RZC426" s="1348"/>
      <c r="RZD426" s="1348"/>
      <c r="RZE426" s="1348"/>
      <c r="RZF426" s="1348"/>
      <c r="RZG426" s="1348"/>
      <c r="RZH426" s="1348"/>
      <c r="RZI426" s="1348"/>
      <c r="RZJ426" s="1348"/>
      <c r="RZK426" s="1348"/>
      <c r="RZL426" s="1348"/>
      <c r="RZM426" s="1348"/>
      <c r="RZN426" s="1348"/>
      <c r="RZO426" s="1348"/>
      <c r="RZP426" s="1348"/>
      <c r="RZQ426" s="1348"/>
      <c r="RZR426" s="1348"/>
      <c r="RZS426" s="1348"/>
      <c r="RZT426" s="1348"/>
      <c r="RZU426" s="1348"/>
      <c r="RZV426" s="1348"/>
      <c r="RZW426" s="1348"/>
      <c r="RZX426" s="1348"/>
      <c r="RZY426" s="1348"/>
      <c r="RZZ426" s="1348"/>
      <c r="SAA426" s="1348"/>
      <c r="SAB426" s="1348"/>
      <c r="SAC426" s="1348"/>
      <c r="SAD426" s="1348"/>
      <c r="SAE426" s="1348"/>
      <c r="SAF426" s="1348"/>
      <c r="SAG426" s="1348"/>
      <c r="SAH426" s="1348"/>
      <c r="SAI426" s="1348"/>
      <c r="SAJ426" s="1348"/>
      <c r="SAK426" s="1348"/>
      <c r="SAL426" s="1348"/>
      <c r="SAM426" s="1348"/>
      <c r="SAN426" s="1348"/>
      <c r="SAO426" s="1348"/>
      <c r="SAP426" s="1348"/>
      <c r="SAQ426" s="1348"/>
      <c r="SAR426" s="1348"/>
      <c r="SAS426" s="1348"/>
      <c r="SAT426" s="1348"/>
      <c r="SAU426" s="1348"/>
      <c r="SAV426" s="1348"/>
      <c r="SAW426" s="1348"/>
      <c r="SAX426" s="1348"/>
      <c r="SAY426" s="1348"/>
      <c r="SAZ426" s="1348"/>
      <c r="SBA426" s="1348"/>
      <c r="SBB426" s="1348"/>
      <c r="SBC426" s="1348"/>
      <c r="SBD426" s="1348"/>
      <c r="SBE426" s="1348"/>
      <c r="SBF426" s="1348"/>
      <c r="SBG426" s="1348"/>
      <c r="SBH426" s="1348"/>
      <c r="SBI426" s="1348"/>
      <c r="SBJ426" s="1348"/>
      <c r="SBK426" s="1348"/>
      <c r="SBL426" s="1348"/>
      <c r="SBM426" s="1348"/>
      <c r="SBN426" s="1348"/>
      <c r="SBO426" s="1348"/>
      <c r="SBP426" s="1348"/>
      <c r="SBQ426" s="1348"/>
      <c r="SBR426" s="1348"/>
      <c r="SBS426" s="1348"/>
      <c r="SBT426" s="1348"/>
      <c r="SBU426" s="1348"/>
      <c r="SBV426" s="1348"/>
      <c r="SBW426" s="1348"/>
      <c r="SBX426" s="1348"/>
      <c r="SBY426" s="1348"/>
      <c r="SBZ426" s="1348"/>
      <c r="SCA426" s="1348"/>
      <c r="SCB426" s="1348"/>
      <c r="SCC426" s="1348"/>
      <c r="SCD426" s="1348"/>
      <c r="SCE426" s="1348"/>
      <c r="SCF426" s="1348"/>
      <c r="SCG426" s="1348"/>
      <c r="SCH426" s="1348"/>
      <c r="SCI426" s="1348"/>
      <c r="SCJ426" s="1348"/>
      <c r="SCK426" s="1348"/>
      <c r="SCL426" s="1348"/>
      <c r="SCM426" s="1348"/>
      <c r="SCN426" s="1348"/>
      <c r="SCO426" s="1348"/>
      <c r="SCP426" s="1348"/>
      <c r="SCQ426" s="1348"/>
      <c r="SCR426" s="1348"/>
      <c r="SCS426" s="1348"/>
      <c r="SCT426" s="1348"/>
      <c r="SCU426" s="1348"/>
      <c r="SCV426" s="1348"/>
      <c r="SCW426" s="1348"/>
      <c r="SCX426" s="1348"/>
      <c r="SCY426" s="1348"/>
      <c r="SCZ426" s="1348"/>
      <c r="SDA426" s="1348"/>
      <c r="SDB426" s="1348"/>
      <c r="SDC426" s="1348"/>
      <c r="SDD426" s="1348"/>
      <c r="SDE426" s="1348"/>
      <c r="SDF426" s="1348"/>
      <c r="SDG426" s="1348"/>
      <c r="SDH426" s="1348"/>
      <c r="SDI426" s="1348"/>
      <c r="SDJ426" s="1348"/>
      <c r="SDK426" s="1348"/>
      <c r="SDL426" s="1348"/>
      <c r="SDM426" s="1348"/>
      <c r="SDN426" s="1348"/>
      <c r="SDO426" s="1348"/>
      <c r="SDP426" s="1348"/>
      <c r="SDQ426" s="1348"/>
      <c r="SDR426" s="1348"/>
      <c r="SDS426" s="1348"/>
      <c r="SDT426" s="1348"/>
      <c r="SDU426" s="1348"/>
      <c r="SDV426" s="1348"/>
      <c r="SDW426" s="1348"/>
      <c r="SDX426" s="1348"/>
      <c r="SDY426" s="1348"/>
      <c r="SDZ426" s="1348"/>
      <c r="SEA426" s="1348"/>
      <c r="SEB426" s="1348"/>
      <c r="SEC426" s="1348"/>
      <c r="SED426" s="1348"/>
      <c r="SEE426" s="1348"/>
      <c r="SEF426" s="1348"/>
      <c r="SEG426" s="1348"/>
      <c r="SEH426" s="1348"/>
      <c r="SEI426" s="1348"/>
      <c r="SEJ426" s="1348"/>
      <c r="SEK426" s="1348"/>
      <c r="SEL426" s="1348"/>
      <c r="SEM426" s="1348"/>
      <c r="SEN426" s="1348"/>
      <c r="SEO426" s="1348"/>
      <c r="SEP426" s="1348"/>
      <c r="SEQ426" s="1348"/>
      <c r="SER426" s="1348"/>
      <c r="SES426" s="1348"/>
      <c r="SET426" s="1348"/>
      <c r="SEU426" s="1348"/>
      <c r="SEV426" s="1348"/>
      <c r="SEW426" s="1348"/>
      <c r="SEX426" s="1348"/>
      <c r="SEY426" s="1348"/>
      <c r="SEZ426" s="1348"/>
      <c r="SFA426" s="1348"/>
      <c r="SFB426" s="1348"/>
      <c r="SFC426" s="1348"/>
      <c r="SFD426" s="1348"/>
      <c r="SFE426" s="1348"/>
      <c r="SFF426" s="1348"/>
      <c r="SFG426" s="1348"/>
      <c r="SFH426" s="1348"/>
      <c r="SFI426" s="1348"/>
      <c r="SFJ426" s="1348"/>
      <c r="SFK426" s="1348"/>
      <c r="SFL426" s="1348"/>
      <c r="SFM426" s="1348"/>
      <c r="SFN426" s="1348"/>
      <c r="SFO426" s="1348"/>
      <c r="SFP426" s="1348"/>
      <c r="SFQ426" s="1348"/>
      <c r="SFR426" s="1348"/>
      <c r="SFS426" s="1348"/>
      <c r="SFT426" s="1348"/>
      <c r="SFU426" s="1348"/>
      <c r="SFV426" s="1348"/>
      <c r="SFW426" s="1348"/>
      <c r="SFX426" s="1348"/>
      <c r="SFY426" s="1348"/>
      <c r="SFZ426" s="1348"/>
      <c r="SGA426" s="1348"/>
      <c r="SGB426" s="1348"/>
      <c r="SGC426" s="1348"/>
      <c r="SGD426" s="1348"/>
      <c r="SGE426" s="1348"/>
      <c r="SGF426" s="1348"/>
      <c r="SGG426" s="1348"/>
      <c r="SGH426" s="1348"/>
      <c r="SGI426" s="1348"/>
      <c r="SGJ426" s="1348"/>
      <c r="SGK426" s="1348"/>
      <c r="SGL426" s="1348"/>
      <c r="SGM426" s="1348"/>
      <c r="SGN426" s="1348"/>
      <c r="SGO426" s="1348"/>
      <c r="SGP426" s="1348"/>
      <c r="SGQ426" s="1348"/>
      <c r="SGR426" s="1348"/>
      <c r="SGS426" s="1348"/>
      <c r="SGT426" s="1348"/>
      <c r="SGU426" s="1348"/>
      <c r="SGV426" s="1348"/>
      <c r="SGW426" s="1348"/>
      <c r="SGX426" s="1348"/>
      <c r="SGY426" s="1348"/>
      <c r="SGZ426" s="1348"/>
      <c r="SHA426" s="1348"/>
      <c r="SHB426" s="1348"/>
      <c r="SHC426" s="1348"/>
      <c r="SHD426" s="1348"/>
      <c r="SHE426" s="1348"/>
      <c r="SHF426" s="1348"/>
      <c r="SHG426" s="1348"/>
      <c r="SHH426" s="1348"/>
      <c r="SHI426" s="1348"/>
      <c r="SHJ426" s="1348"/>
      <c r="SHK426" s="1348"/>
      <c r="SHL426" s="1348"/>
      <c r="SHM426" s="1348"/>
      <c r="SHN426" s="1348"/>
      <c r="SHO426" s="1348"/>
      <c r="SHP426" s="1348"/>
      <c r="SHQ426" s="1348"/>
      <c r="SHR426" s="1348"/>
      <c r="SHS426" s="1348"/>
      <c r="SHT426" s="1348"/>
      <c r="SHU426" s="1348"/>
      <c r="SHV426" s="1348"/>
      <c r="SHW426" s="1348"/>
      <c r="SHX426" s="1348"/>
      <c r="SHY426" s="1348"/>
      <c r="SHZ426" s="1348"/>
      <c r="SIA426" s="1348"/>
      <c r="SIB426" s="1348"/>
      <c r="SIC426" s="1348"/>
      <c r="SID426" s="1348"/>
      <c r="SIE426" s="1348"/>
      <c r="SIF426" s="1348"/>
      <c r="SIG426" s="1348"/>
      <c r="SIH426" s="1348"/>
      <c r="SII426" s="1348"/>
      <c r="SIJ426" s="1348"/>
      <c r="SIK426" s="1348"/>
      <c r="SIL426" s="1348"/>
      <c r="SIM426" s="1348"/>
      <c r="SIN426" s="1348"/>
      <c r="SIO426" s="1348"/>
      <c r="SIP426" s="1348"/>
      <c r="SIQ426" s="1348"/>
      <c r="SIR426" s="1348"/>
      <c r="SIS426" s="1348"/>
      <c r="SIT426" s="1348"/>
      <c r="SIU426" s="1348"/>
      <c r="SIV426" s="1348"/>
      <c r="SIW426" s="1348"/>
      <c r="SIX426" s="1348"/>
      <c r="SIY426" s="1348"/>
      <c r="SIZ426" s="1348"/>
      <c r="SJA426" s="1348"/>
      <c r="SJB426" s="1348"/>
      <c r="SJC426" s="1348"/>
      <c r="SJD426" s="1348"/>
      <c r="SJE426" s="1348"/>
      <c r="SJF426" s="1348"/>
      <c r="SJG426" s="1348"/>
      <c r="SJH426" s="1348"/>
      <c r="SJI426" s="1348"/>
      <c r="SJJ426" s="1348"/>
      <c r="SJK426" s="1348"/>
      <c r="SJL426" s="1348"/>
      <c r="SJM426" s="1348"/>
      <c r="SJN426" s="1348"/>
      <c r="SJO426" s="1348"/>
      <c r="SJP426" s="1348"/>
      <c r="SJQ426" s="1348"/>
      <c r="SJR426" s="1348"/>
      <c r="SJS426" s="1348"/>
      <c r="SJT426" s="1348"/>
      <c r="SJU426" s="1348"/>
      <c r="SJV426" s="1348"/>
      <c r="SJW426" s="1348"/>
      <c r="SJX426" s="1348"/>
      <c r="SJY426" s="1348"/>
      <c r="SJZ426" s="1348"/>
      <c r="SKA426" s="1348"/>
      <c r="SKB426" s="1348"/>
      <c r="SKC426" s="1348"/>
      <c r="SKD426" s="1348"/>
      <c r="SKE426" s="1348"/>
      <c r="SKF426" s="1348"/>
      <c r="SKG426" s="1348"/>
      <c r="SKH426" s="1348"/>
      <c r="SKI426" s="1348"/>
      <c r="SKJ426" s="1348"/>
      <c r="SKK426" s="1348"/>
      <c r="SKL426" s="1348"/>
      <c r="SKM426" s="1348"/>
      <c r="SKN426" s="1348"/>
      <c r="SKO426" s="1348"/>
      <c r="SKP426" s="1348"/>
      <c r="SKQ426" s="1348"/>
      <c r="SKR426" s="1348"/>
      <c r="SKS426" s="1348"/>
      <c r="SKT426" s="1348"/>
      <c r="SKU426" s="1348"/>
      <c r="SKV426" s="1348"/>
      <c r="SKW426" s="1348"/>
      <c r="SKX426" s="1348"/>
      <c r="SKY426" s="1348"/>
      <c r="SKZ426" s="1348"/>
      <c r="SLA426" s="1348"/>
      <c r="SLB426" s="1348"/>
      <c r="SLC426" s="1348"/>
      <c r="SLD426" s="1348"/>
      <c r="SLE426" s="1348"/>
      <c r="SLF426" s="1348"/>
      <c r="SLG426" s="1348"/>
      <c r="SLH426" s="1348"/>
      <c r="SLI426" s="1348"/>
      <c r="SLJ426" s="1348"/>
      <c r="SLK426" s="1348"/>
      <c r="SLL426" s="1348"/>
      <c r="SLM426" s="1348"/>
      <c r="SLN426" s="1348"/>
      <c r="SLO426" s="1348"/>
      <c r="SLP426" s="1348"/>
      <c r="SLQ426" s="1348"/>
      <c r="SLR426" s="1348"/>
      <c r="SLS426" s="1348"/>
      <c r="SLT426" s="1348"/>
      <c r="SLU426" s="1348"/>
      <c r="SLV426" s="1348"/>
      <c r="SLW426" s="1348"/>
      <c r="SLX426" s="1348"/>
      <c r="SLY426" s="1348"/>
      <c r="SLZ426" s="1348"/>
      <c r="SMA426" s="1348"/>
      <c r="SMB426" s="1348"/>
      <c r="SMC426" s="1348"/>
      <c r="SMD426" s="1348"/>
      <c r="SME426" s="1348"/>
      <c r="SMF426" s="1348"/>
      <c r="SMG426" s="1348"/>
      <c r="SMH426" s="1348"/>
      <c r="SMI426" s="1348"/>
      <c r="SMJ426" s="1348"/>
      <c r="SMK426" s="1348"/>
      <c r="SML426" s="1348"/>
      <c r="SMM426" s="1348"/>
      <c r="SMN426" s="1348"/>
      <c r="SMO426" s="1348"/>
      <c r="SMP426" s="1348"/>
      <c r="SMQ426" s="1348"/>
      <c r="SMR426" s="1348"/>
      <c r="SMS426" s="1348"/>
      <c r="SMT426" s="1348"/>
      <c r="SMU426" s="1348"/>
      <c r="SMV426" s="1348"/>
      <c r="SMW426" s="1348"/>
      <c r="SMX426" s="1348"/>
      <c r="SMY426" s="1348"/>
      <c r="SMZ426" s="1348"/>
      <c r="SNA426" s="1348"/>
      <c r="SNB426" s="1348"/>
      <c r="SNC426" s="1348"/>
      <c r="SND426" s="1348"/>
      <c r="SNE426" s="1348"/>
      <c r="SNF426" s="1348"/>
      <c r="SNG426" s="1348"/>
      <c r="SNH426" s="1348"/>
      <c r="SNI426" s="1348"/>
      <c r="SNJ426" s="1348"/>
      <c r="SNK426" s="1348"/>
      <c r="SNL426" s="1348"/>
      <c r="SNM426" s="1348"/>
      <c r="SNN426" s="1348"/>
      <c r="SNO426" s="1348"/>
      <c r="SNP426" s="1348"/>
      <c r="SNQ426" s="1348"/>
      <c r="SNR426" s="1348"/>
      <c r="SNS426" s="1348"/>
      <c r="SNT426" s="1348"/>
      <c r="SNU426" s="1348"/>
      <c r="SNV426" s="1348"/>
      <c r="SNW426" s="1348"/>
      <c r="SNX426" s="1348"/>
      <c r="SNY426" s="1348"/>
      <c r="SNZ426" s="1348"/>
      <c r="SOA426" s="1348"/>
      <c r="SOB426" s="1348"/>
      <c r="SOC426" s="1348"/>
      <c r="SOD426" s="1348"/>
      <c r="SOE426" s="1348"/>
      <c r="SOF426" s="1348"/>
      <c r="SOG426" s="1348"/>
      <c r="SOH426" s="1348"/>
      <c r="SOI426" s="1348"/>
      <c r="SOJ426" s="1348"/>
      <c r="SOK426" s="1348"/>
      <c r="SOL426" s="1348"/>
      <c r="SOM426" s="1348"/>
      <c r="SON426" s="1348"/>
      <c r="SOO426" s="1348"/>
      <c r="SOP426" s="1348"/>
      <c r="SOQ426" s="1348"/>
      <c r="SOR426" s="1348"/>
      <c r="SOS426" s="1348"/>
      <c r="SOT426" s="1348"/>
      <c r="SOU426" s="1348"/>
      <c r="SOV426" s="1348"/>
      <c r="SOW426" s="1348"/>
      <c r="SOX426" s="1348"/>
      <c r="SOY426" s="1348"/>
      <c r="SOZ426" s="1348"/>
      <c r="SPA426" s="1348"/>
      <c r="SPB426" s="1348"/>
      <c r="SPC426" s="1348"/>
      <c r="SPD426" s="1348"/>
      <c r="SPE426" s="1348"/>
      <c r="SPF426" s="1348"/>
      <c r="SPG426" s="1348"/>
      <c r="SPH426" s="1348"/>
      <c r="SPI426" s="1348"/>
      <c r="SPJ426" s="1348"/>
      <c r="SPK426" s="1348"/>
      <c r="SPL426" s="1348"/>
      <c r="SPM426" s="1348"/>
      <c r="SPN426" s="1348"/>
      <c r="SPO426" s="1348"/>
      <c r="SPP426" s="1348"/>
      <c r="SPQ426" s="1348"/>
      <c r="SPR426" s="1348"/>
      <c r="SPS426" s="1348"/>
      <c r="SPT426" s="1348"/>
      <c r="SPU426" s="1348"/>
      <c r="SPV426" s="1348"/>
      <c r="SPW426" s="1348"/>
      <c r="SPX426" s="1348"/>
      <c r="SPY426" s="1348"/>
      <c r="SPZ426" s="1348"/>
      <c r="SQA426" s="1348"/>
      <c r="SQB426" s="1348"/>
      <c r="SQC426" s="1348"/>
      <c r="SQD426" s="1348"/>
      <c r="SQE426" s="1348"/>
      <c r="SQF426" s="1348"/>
      <c r="SQG426" s="1348"/>
      <c r="SQH426" s="1348"/>
      <c r="SQI426" s="1348"/>
      <c r="SQJ426" s="1348"/>
      <c r="SQK426" s="1348"/>
      <c r="SQL426" s="1348"/>
      <c r="SQM426" s="1348"/>
      <c r="SQN426" s="1348"/>
      <c r="SQO426" s="1348"/>
      <c r="SQP426" s="1348"/>
      <c r="SQQ426" s="1348"/>
      <c r="SQR426" s="1348"/>
      <c r="SQS426" s="1348"/>
      <c r="SQT426" s="1348"/>
      <c r="SQU426" s="1348"/>
      <c r="SQV426" s="1348"/>
      <c r="SQW426" s="1348"/>
      <c r="SQX426" s="1348"/>
      <c r="SQY426" s="1348"/>
      <c r="SQZ426" s="1348"/>
      <c r="SRA426" s="1348"/>
      <c r="SRB426" s="1348"/>
      <c r="SRC426" s="1348"/>
      <c r="SRD426" s="1348"/>
      <c r="SRE426" s="1348"/>
      <c r="SRF426" s="1348"/>
      <c r="SRG426" s="1348"/>
      <c r="SRH426" s="1348"/>
      <c r="SRI426" s="1348"/>
      <c r="SRJ426" s="1348"/>
      <c r="SRK426" s="1348"/>
      <c r="SRL426" s="1348"/>
      <c r="SRM426" s="1348"/>
      <c r="SRN426" s="1348"/>
      <c r="SRO426" s="1348"/>
      <c r="SRP426" s="1348"/>
      <c r="SRQ426" s="1348"/>
      <c r="SRR426" s="1348"/>
      <c r="SRS426" s="1348"/>
      <c r="SRT426" s="1348"/>
      <c r="SRU426" s="1348"/>
      <c r="SRV426" s="1348"/>
      <c r="SRW426" s="1348"/>
      <c r="SRX426" s="1348"/>
      <c r="SRY426" s="1348"/>
      <c r="SRZ426" s="1348"/>
      <c r="SSA426" s="1348"/>
      <c r="SSB426" s="1348"/>
      <c r="SSC426" s="1348"/>
      <c r="SSD426" s="1348"/>
      <c r="SSE426" s="1348"/>
      <c r="SSF426" s="1348"/>
      <c r="SSG426" s="1348"/>
      <c r="SSH426" s="1348"/>
      <c r="SSI426" s="1348"/>
      <c r="SSJ426" s="1348"/>
      <c r="SSK426" s="1348"/>
      <c r="SSL426" s="1348"/>
      <c r="SSM426" s="1348"/>
      <c r="SSN426" s="1348"/>
      <c r="SSO426" s="1348"/>
      <c r="SSP426" s="1348"/>
      <c r="SSQ426" s="1348"/>
      <c r="SSR426" s="1348"/>
      <c r="SSS426" s="1348"/>
      <c r="SST426" s="1348"/>
      <c r="SSU426" s="1348"/>
      <c r="SSV426" s="1348"/>
      <c r="SSW426" s="1348"/>
      <c r="SSX426" s="1348"/>
      <c r="SSY426" s="1348"/>
      <c r="SSZ426" s="1348"/>
      <c r="STA426" s="1348"/>
      <c r="STB426" s="1348"/>
      <c r="STC426" s="1348"/>
      <c r="STD426" s="1348"/>
      <c r="STE426" s="1348"/>
      <c r="STF426" s="1348"/>
      <c r="STG426" s="1348"/>
      <c r="STH426" s="1348"/>
      <c r="STI426" s="1348"/>
      <c r="STJ426" s="1348"/>
      <c r="STK426" s="1348"/>
      <c r="STL426" s="1348"/>
      <c r="STM426" s="1348"/>
      <c r="STN426" s="1348"/>
      <c r="STO426" s="1348"/>
      <c r="STP426" s="1348"/>
      <c r="STQ426" s="1348"/>
      <c r="STR426" s="1348"/>
      <c r="STS426" s="1348"/>
      <c r="STT426" s="1348"/>
      <c r="STU426" s="1348"/>
      <c r="STV426" s="1348"/>
      <c r="STW426" s="1348"/>
      <c r="STX426" s="1348"/>
      <c r="STY426" s="1348"/>
      <c r="STZ426" s="1348"/>
      <c r="SUA426" s="1348"/>
      <c r="SUB426" s="1348"/>
      <c r="SUC426" s="1348"/>
      <c r="SUD426" s="1348"/>
      <c r="SUE426" s="1348"/>
      <c r="SUF426" s="1348"/>
      <c r="SUG426" s="1348"/>
      <c r="SUH426" s="1348"/>
      <c r="SUI426" s="1348"/>
      <c r="SUJ426" s="1348"/>
      <c r="SUK426" s="1348"/>
      <c r="SUL426" s="1348"/>
      <c r="SUM426" s="1348"/>
      <c r="SUN426" s="1348"/>
      <c r="SUO426" s="1348"/>
      <c r="SUP426" s="1348"/>
      <c r="SUQ426" s="1348"/>
      <c r="SUR426" s="1348"/>
      <c r="SUS426" s="1348"/>
      <c r="SUT426" s="1348"/>
      <c r="SUU426" s="1348"/>
      <c r="SUV426" s="1348"/>
      <c r="SUW426" s="1348"/>
      <c r="SUX426" s="1348"/>
      <c r="SUY426" s="1348"/>
      <c r="SUZ426" s="1348"/>
      <c r="SVA426" s="1348"/>
      <c r="SVB426" s="1348"/>
      <c r="SVC426" s="1348"/>
      <c r="SVD426" s="1348"/>
      <c r="SVE426" s="1348"/>
      <c r="SVF426" s="1348"/>
      <c r="SVG426" s="1348"/>
      <c r="SVH426" s="1348"/>
      <c r="SVI426" s="1348"/>
      <c r="SVJ426" s="1348"/>
      <c r="SVK426" s="1348"/>
      <c r="SVL426" s="1348"/>
      <c r="SVM426" s="1348"/>
      <c r="SVN426" s="1348"/>
      <c r="SVO426" s="1348"/>
      <c r="SVP426" s="1348"/>
      <c r="SVQ426" s="1348"/>
      <c r="SVR426" s="1348"/>
      <c r="SVS426" s="1348"/>
      <c r="SVT426" s="1348"/>
      <c r="SVU426" s="1348"/>
      <c r="SVV426" s="1348"/>
      <c r="SVW426" s="1348"/>
      <c r="SVX426" s="1348"/>
      <c r="SVY426" s="1348"/>
      <c r="SVZ426" s="1348"/>
      <c r="SWA426" s="1348"/>
      <c r="SWB426" s="1348"/>
      <c r="SWC426" s="1348"/>
      <c r="SWD426" s="1348"/>
      <c r="SWE426" s="1348"/>
      <c r="SWF426" s="1348"/>
      <c r="SWG426" s="1348"/>
      <c r="SWH426" s="1348"/>
      <c r="SWI426" s="1348"/>
      <c r="SWJ426" s="1348"/>
      <c r="SWK426" s="1348"/>
      <c r="SWL426" s="1348"/>
      <c r="SWM426" s="1348"/>
      <c r="SWN426" s="1348"/>
      <c r="SWO426" s="1348"/>
      <c r="SWP426" s="1348"/>
      <c r="SWQ426" s="1348"/>
      <c r="SWR426" s="1348"/>
      <c r="SWS426" s="1348"/>
      <c r="SWT426" s="1348"/>
      <c r="SWU426" s="1348"/>
      <c r="SWV426" s="1348"/>
      <c r="SWW426" s="1348"/>
      <c r="SWX426" s="1348"/>
      <c r="SWY426" s="1348"/>
      <c r="SWZ426" s="1348"/>
      <c r="SXA426" s="1348"/>
      <c r="SXB426" s="1348"/>
      <c r="SXC426" s="1348"/>
      <c r="SXD426" s="1348"/>
      <c r="SXE426" s="1348"/>
      <c r="SXF426" s="1348"/>
      <c r="SXG426" s="1348"/>
      <c r="SXH426" s="1348"/>
      <c r="SXI426" s="1348"/>
      <c r="SXJ426" s="1348"/>
      <c r="SXK426" s="1348"/>
      <c r="SXL426" s="1348"/>
      <c r="SXM426" s="1348"/>
      <c r="SXN426" s="1348"/>
      <c r="SXO426" s="1348"/>
      <c r="SXP426" s="1348"/>
      <c r="SXQ426" s="1348"/>
      <c r="SXR426" s="1348"/>
      <c r="SXS426" s="1348"/>
      <c r="SXT426" s="1348"/>
      <c r="SXU426" s="1348"/>
      <c r="SXV426" s="1348"/>
      <c r="SXW426" s="1348"/>
      <c r="SXX426" s="1348"/>
      <c r="SXY426" s="1348"/>
      <c r="SXZ426" s="1348"/>
      <c r="SYA426" s="1348"/>
      <c r="SYB426" s="1348"/>
      <c r="SYC426" s="1348"/>
      <c r="SYD426" s="1348"/>
      <c r="SYE426" s="1348"/>
      <c r="SYF426" s="1348"/>
      <c r="SYG426" s="1348"/>
      <c r="SYH426" s="1348"/>
      <c r="SYI426" s="1348"/>
      <c r="SYJ426" s="1348"/>
      <c r="SYK426" s="1348"/>
      <c r="SYL426" s="1348"/>
      <c r="SYM426" s="1348"/>
      <c r="SYN426" s="1348"/>
      <c r="SYO426" s="1348"/>
      <c r="SYP426" s="1348"/>
      <c r="SYQ426" s="1348"/>
      <c r="SYR426" s="1348"/>
      <c r="SYS426" s="1348"/>
      <c r="SYT426" s="1348"/>
      <c r="SYU426" s="1348"/>
      <c r="SYV426" s="1348"/>
      <c r="SYW426" s="1348"/>
      <c r="SYX426" s="1348"/>
      <c r="SYY426" s="1348"/>
      <c r="SYZ426" s="1348"/>
      <c r="SZA426" s="1348"/>
      <c r="SZB426" s="1348"/>
      <c r="SZC426" s="1348"/>
      <c r="SZD426" s="1348"/>
      <c r="SZE426" s="1348"/>
      <c r="SZF426" s="1348"/>
      <c r="SZG426" s="1348"/>
      <c r="SZH426" s="1348"/>
      <c r="SZI426" s="1348"/>
      <c r="SZJ426" s="1348"/>
      <c r="SZK426" s="1348"/>
      <c r="SZL426" s="1348"/>
      <c r="SZM426" s="1348"/>
      <c r="SZN426" s="1348"/>
      <c r="SZO426" s="1348"/>
      <c r="SZP426" s="1348"/>
      <c r="SZQ426" s="1348"/>
      <c r="SZR426" s="1348"/>
      <c r="SZS426" s="1348"/>
      <c r="SZT426" s="1348"/>
      <c r="SZU426" s="1348"/>
      <c r="SZV426" s="1348"/>
      <c r="SZW426" s="1348"/>
      <c r="SZX426" s="1348"/>
      <c r="SZY426" s="1348"/>
      <c r="SZZ426" s="1348"/>
      <c r="TAA426" s="1348"/>
      <c r="TAB426" s="1348"/>
      <c r="TAC426" s="1348"/>
      <c r="TAD426" s="1348"/>
      <c r="TAE426" s="1348"/>
      <c r="TAF426" s="1348"/>
      <c r="TAG426" s="1348"/>
      <c r="TAH426" s="1348"/>
      <c r="TAI426" s="1348"/>
      <c r="TAJ426" s="1348"/>
      <c r="TAK426" s="1348"/>
      <c r="TAL426" s="1348"/>
      <c r="TAM426" s="1348"/>
      <c r="TAN426" s="1348"/>
      <c r="TAO426" s="1348"/>
      <c r="TAP426" s="1348"/>
      <c r="TAQ426" s="1348"/>
      <c r="TAR426" s="1348"/>
      <c r="TAS426" s="1348"/>
      <c r="TAT426" s="1348"/>
      <c r="TAU426" s="1348"/>
      <c r="TAV426" s="1348"/>
      <c r="TAW426" s="1348"/>
      <c r="TAX426" s="1348"/>
      <c r="TAY426" s="1348"/>
      <c r="TAZ426" s="1348"/>
      <c r="TBA426" s="1348"/>
      <c r="TBB426" s="1348"/>
      <c r="TBC426" s="1348"/>
      <c r="TBD426" s="1348"/>
      <c r="TBE426" s="1348"/>
      <c r="TBF426" s="1348"/>
      <c r="TBG426" s="1348"/>
      <c r="TBH426" s="1348"/>
      <c r="TBI426" s="1348"/>
      <c r="TBJ426" s="1348"/>
      <c r="TBK426" s="1348"/>
      <c r="TBL426" s="1348"/>
      <c r="TBM426" s="1348"/>
      <c r="TBN426" s="1348"/>
      <c r="TBO426" s="1348"/>
      <c r="TBP426" s="1348"/>
      <c r="TBQ426" s="1348"/>
      <c r="TBR426" s="1348"/>
      <c r="TBS426" s="1348"/>
      <c r="TBT426" s="1348"/>
      <c r="TBU426" s="1348"/>
      <c r="TBV426" s="1348"/>
      <c r="TBW426" s="1348"/>
      <c r="TBX426" s="1348"/>
      <c r="TBY426" s="1348"/>
      <c r="TBZ426" s="1348"/>
      <c r="TCA426" s="1348"/>
      <c r="TCB426" s="1348"/>
      <c r="TCC426" s="1348"/>
      <c r="TCD426" s="1348"/>
      <c r="TCE426" s="1348"/>
      <c r="TCF426" s="1348"/>
      <c r="TCG426" s="1348"/>
      <c r="TCH426" s="1348"/>
      <c r="TCI426" s="1348"/>
      <c r="TCJ426" s="1348"/>
      <c r="TCK426" s="1348"/>
      <c r="TCL426" s="1348"/>
      <c r="TCM426" s="1348"/>
      <c r="TCN426" s="1348"/>
      <c r="TCO426" s="1348"/>
      <c r="TCP426" s="1348"/>
      <c r="TCQ426" s="1348"/>
      <c r="TCR426" s="1348"/>
      <c r="TCS426" s="1348"/>
      <c r="TCT426" s="1348"/>
      <c r="TCU426" s="1348"/>
      <c r="TCV426" s="1348"/>
      <c r="TCW426" s="1348"/>
      <c r="TCX426" s="1348"/>
      <c r="TCY426" s="1348"/>
      <c r="TCZ426" s="1348"/>
      <c r="TDA426" s="1348"/>
      <c r="TDB426" s="1348"/>
      <c r="TDC426" s="1348"/>
      <c r="TDD426" s="1348"/>
      <c r="TDE426" s="1348"/>
      <c r="TDF426" s="1348"/>
      <c r="TDG426" s="1348"/>
      <c r="TDH426" s="1348"/>
      <c r="TDI426" s="1348"/>
      <c r="TDJ426" s="1348"/>
      <c r="TDK426" s="1348"/>
      <c r="TDL426" s="1348"/>
      <c r="TDM426" s="1348"/>
      <c r="TDN426" s="1348"/>
      <c r="TDO426" s="1348"/>
      <c r="TDP426" s="1348"/>
      <c r="TDQ426" s="1348"/>
      <c r="TDR426" s="1348"/>
      <c r="TDS426" s="1348"/>
      <c r="TDT426" s="1348"/>
      <c r="TDU426" s="1348"/>
      <c r="TDV426" s="1348"/>
      <c r="TDW426" s="1348"/>
      <c r="TDX426" s="1348"/>
      <c r="TDY426" s="1348"/>
      <c r="TDZ426" s="1348"/>
      <c r="TEA426" s="1348"/>
      <c r="TEB426" s="1348"/>
      <c r="TEC426" s="1348"/>
      <c r="TED426" s="1348"/>
      <c r="TEE426" s="1348"/>
      <c r="TEF426" s="1348"/>
      <c r="TEG426" s="1348"/>
      <c r="TEH426" s="1348"/>
      <c r="TEI426" s="1348"/>
      <c r="TEJ426" s="1348"/>
      <c r="TEK426" s="1348"/>
      <c r="TEL426" s="1348"/>
      <c r="TEM426" s="1348"/>
      <c r="TEN426" s="1348"/>
      <c r="TEO426" s="1348"/>
      <c r="TEP426" s="1348"/>
      <c r="TEQ426" s="1348"/>
      <c r="TER426" s="1348"/>
      <c r="TES426" s="1348"/>
      <c r="TET426" s="1348"/>
      <c r="TEU426" s="1348"/>
      <c r="TEV426" s="1348"/>
      <c r="TEW426" s="1348"/>
      <c r="TEX426" s="1348"/>
      <c r="TEY426" s="1348"/>
      <c r="TEZ426" s="1348"/>
      <c r="TFA426" s="1348"/>
      <c r="TFB426" s="1348"/>
      <c r="TFC426" s="1348"/>
      <c r="TFD426" s="1348"/>
      <c r="TFE426" s="1348"/>
      <c r="TFF426" s="1348"/>
      <c r="TFG426" s="1348"/>
      <c r="TFH426" s="1348"/>
      <c r="TFI426" s="1348"/>
      <c r="TFJ426" s="1348"/>
      <c r="TFK426" s="1348"/>
      <c r="TFL426" s="1348"/>
      <c r="TFM426" s="1348"/>
      <c r="TFN426" s="1348"/>
      <c r="TFO426" s="1348"/>
      <c r="TFP426" s="1348"/>
      <c r="TFQ426" s="1348"/>
      <c r="TFR426" s="1348"/>
      <c r="TFS426" s="1348"/>
      <c r="TFT426" s="1348"/>
      <c r="TFU426" s="1348"/>
      <c r="TFV426" s="1348"/>
      <c r="TFW426" s="1348"/>
      <c r="TFX426" s="1348"/>
      <c r="TFY426" s="1348"/>
      <c r="TFZ426" s="1348"/>
      <c r="TGA426" s="1348"/>
      <c r="TGB426" s="1348"/>
      <c r="TGC426" s="1348"/>
      <c r="TGD426" s="1348"/>
      <c r="TGE426" s="1348"/>
      <c r="TGF426" s="1348"/>
      <c r="TGG426" s="1348"/>
      <c r="TGH426" s="1348"/>
      <c r="TGI426" s="1348"/>
      <c r="TGJ426" s="1348"/>
      <c r="TGK426" s="1348"/>
      <c r="TGL426" s="1348"/>
      <c r="TGM426" s="1348"/>
      <c r="TGN426" s="1348"/>
      <c r="TGO426" s="1348"/>
      <c r="TGP426" s="1348"/>
      <c r="TGQ426" s="1348"/>
      <c r="TGR426" s="1348"/>
      <c r="TGS426" s="1348"/>
      <c r="TGT426" s="1348"/>
      <c r="TGU426" s="1348"/>
      <c r="TGV426" s="1348"/>
      <c r="TGW426" s="1348"/>
      <c r="TGX426" s="1348"/>
      <c r="TGY426" s="1348"/>
      <c r="TGZ426" s="1348"/>
      <c r="THA426" s="1348"/>
      <c r="THB426" s="1348"/>
      <c r="THC426" s="1348"/>
      <c r="THD426" s="1348"/>
      <c r="THE426" s="1348"/>
      <c r="THF426" s="1348"/>
      <c r="THG426" s="1348"/>
      <c r="THH426" s="1348"/>
      <c r="THI426" s="1348"/>
      <c r="THJ426" s="1348"/>
      <c r="THK426" s="1348"/>
      <c r="THL426" s="1348"/>
      <c r="THM426" s="1348"/>
      <c r="THN426" s="1348"/>
      <c r="THO426" s="1348"/>
      <c r="THP426" s="1348"/>
      <c r="THQ426" s="1348"/>
      <c r="THR426" s="1348"/>
      <c r="THS426" s="1348"/>
      <c r="THT426" s="1348"/>
      <c r="THU426" s="1348"/>
      <c r="THV426" s="1348"/>
      <c r="THW426" s="1348"/>
      <c r="THX426" s="1348"/>
      <c r="THY426" s="1348"/>
      <c r="THZ426" s="1348"/>
      <c r="TIA426" s="1348"/>
      <c r="TIB426" s="1348"/>
      <c r="TIC426" s="1348"/>
      <c r="TID426" s="1348"/>
      <c r="TIE426" s="1348"/>
      <c r="TIF426" s="1348"/>
      <c r="TIG426" s="1348"/>
      <c r="TIH426" s="1348"/>
      <c r="TII426" s="1348"/>
      <c r="TIJ426" s="1348"/>
      <c r="TIK426" s="1348"/>
      <c r="TIL426" s="1348"/>
      <c r="TIM426" s="1348"/>
      <c r="TIN426" s="1348"/>
      <c r="TIO426" s="1348"/>
      <c r="TIP426" s="1348"/>
      <c r="TIQ426" s="1348"/>
      <c r="TIR426" s="1348"/>
      <c r="TIS426" s="1348"/>
      <c r="TIT426" s="1348"/>
      <c r="TIU426" s="1348"/>
      <c r="TIV426" s="1348"/>
      <c r="TIW426" s="1348"/>
      <c r="TIX426" s="1348"/>
      <c r="TIY426" s="1348"/>
      <c r="TIZ426" s="1348"/>
      <c r="TJA426" s="1348"/>
      <c r="TJB426" s="1348"/>
      <c r="TJC426" s="1348"/>
      <c r="TJD426" s="1348"/>
      <c r="TJE426" s="1348"/>
      <c r="TJF426" s="1348"/>
      <c r="TJG426" s="1348"/>
      <c r="TJH426" s="1348"/>
      <c r="TJI426" s="1348"/>
      <c r="TJJ426" s="1348"/>
      <c r="TJK426" s="1348"/>
      <c r="TJL426" s="1348"/>
      <c r="TJM426" s="1348"/>
      <c r="TJN426" s="1348"/>
      <c r="TJO426" s="1348"/>
      <c r="TJP426" s="1348"/>
      <c r="TJQ426" s="1348"/>
      <c r="TJR426" s="1348"/>
      <c r="TJS426" s="1348"/>
      <c r="TJT426" s="1348"/>
      <c r="TJU426" s="1348"/>
      <c r="TJV426" s="1348"/>
      <c r="TJW426" s="1348"/>
      <c r="TJX426" s="1348"/>
      <c r="TJY426" s="1348"/>
      <c r="TJZ426" s="1348"/>
      <c r="TKA426" s="1348"/>
      <c r="TKB426" s="1348"/>
      <c r="TKC426" s="1348"/>
      <c r="TKD426" s="1348"/>
      <c r="TKE426" s="1348"/>
      <c r="TKF426" s="1348"/>
      <c r="TKG426" s="1348"/>
      <c r="TKH426" s="1348"/>
      <c r="TKI426" s="1348"/>
      <c r="TKJ426" s="1348"/>
      <c r="TKK426" s="1348"/>
      <c r="TKL426" s="1348"/>
      <c r="TKM426" s="1348"/>
      <c r="TKN426" s="1348"/>
      <c r="TKO426" s="1348"/>
      <c r="TKP426" s="1348"/>
      <c r="TKQ426" s="1348"/>
      <c r="TKR426" s="1348"/>
      <c r="TKS426" s="1348"/>
      <c r="TKT426" s="1348"/>
      <c r="TKU426" s="1348"/>
      <c r="TKV426" s="1348"/>
      <c r="TKW426" s="1348"/>
      <c r="TKX426" s="1348"/>
      <c r="TKY426" s="1348"/>
      <c r="TKZ426" s="1348"/>
      <c r="TLA426" s="1348"/>
      <c r="TLB426" s="1348"/>
      <c r="TLC426" s="1348"/>
      <c r="TLD426" s="1348"/>
      <c r="TLE426" s="1348"/>
      <c r="TLF426" s="1348"/>
      <c r="TLG426" s="1348"/>
      <c r="TLH426" s="1348"/>
      <c r="TLI426" s="1348"/>
      <c r="TLJ426" s="1348"/>
      <c r="TLK426" s="1348"/>
      <c r="TLL426" s="1348"/>
      <c r="TLM426" s="1348"/>
      <c r="TLN426" s="1348"/>
      <c r="TLO426" s="1348"/>
      <c r="TLP426" s="1348"/>
      <c r="TLQ426" s="1348"/>
      <c r="TLR426" s="1348"/>
      <c r="TLS426" s="1348"/>
      <c r="TLT426" s="1348"/>
      <c r="TLU426" s="1348"/>
      <c r="TLV426" s="1348"/>
      <c r="TLW426" s="1348"/>
      <c r="TLX426" s="1348"/>
      <c r="TLY426" s="1348"/>
      <c r="TLZ426" s="1348"/>
      <c r="TMA426" s="1348"/>
      <c r="TMB426" s="1348"/>
      <c r="TMC426" s="1348"/>
      <c r="TMD426" s="1348"/>
      <c r="TME426" s="1348"/>
      <c r="TMF426" s="1348"/>
      <c r="TMG426" s="1348"/>
      <c r="TMH426" s="1348"/>
      <c r="TMI426" s="1348"/>
      <c r="TMJ426" s="1348"/>
      <c r="TMK426" s="1348"/>
      <c r="TML426" s="1348"/>
      <c r="TMM426" s="1348"/>
      <c r="TMN426" s="1348"/>
      <c r="TMO426" s="1348"/>
      <c r="TMP426" s="1348"/>
      <c r="TMQ426" s="1348"/>
      <c r="TMR426" s="1348"/>
      <c r="TMS426" s="1348"/>
      <c r="TMT426" s="1348"/>
      <c r="TMU426" s="1348"/>
      <c r="TMV426" s="1348"/>
      <c r="TMW426" s="1348"/>
      <c r="TMX426" s="1348"/>
      <c r="TMY426" s="1348"/>
      <c r="TMZ426" s="1348"/>
      <c r="TNA426" s="1348"/>
      <c r="TNB426" s="1348"/>
      <c r="TNC426" s="1348"/>
      <c r="TND426" s="1348"/>
      <c r="TNE426" s="1348"/>
      <c r="TNF426" s="1348"/>
      <c r="TNG426" s="1348"/>
      <c r="TNH426" s="1348"/>
      <c r="TNI426" s="1348"/>
      <c r="TNJ426" s="1348"/>
      <c r="TNK426" s="1348"/>
      <c r="TNL426" s="1348"/>
      <c r="TNM426" s="1348"/>
      <c r="TNN426" s="1348"/>
      <c r="TNO426" s="1348"/>
      <c r="TNP426" s="1348"/>
      <c r="TNQ426" s="1348"/>
      <c r="TNR426" s="1348"/>
      <c r="TNS426" s="1348"/>
      <c r="TNT426" s="1348"/>
      <c r="TNU426" s="1348"/>
      <c r="TNV426" s="1348"/>
      <c r="TNW426" s="1348"/>
      <c r="TNX426" s="1348"/>
      <c r="TNY426" s="1348"/>
      <c r="TNZ426" s="1348"/>
      <c r="TOA426" s="1348"/>
      <c r="TOB426" s="1348"/>
      <c r="TOC426" s="1348"/>
      <c r="TOD426" s="1348"/>
      <c r="TOE426" s="1348"/>
      <c r="TOF426" s="1348"/>
      <c r="TOG426" s="1348"/>
      <c r="TOH426" s="1348"/>
      <c r="TOI426" s="1348"/>
      <c r="TOJ426" s="1348"/>
      <c r="TOK426" s="1348"/>
      <c r="TOL426" s="1348"/>
      <c r="TOM426" s="1348"/>
      <c r="TON426" s="1348"/>
      <c r="TOO426" s="1348"/>
      <c r="TOP426" s="1348"/>
      <c r="TOQ426" s="1348"/>
      <c r="TOR426" s="1348"/>
      <c r="TOS426" s="1348"/>
      <c r="TOT426" s="1348"/>
      <c r="TOU426" s="1348"/>
      <c r="TOV426" s="1348"/>
      <c r="TOW426" s="1348"/>
      <c r="TOX426" s="1348"/>
      <c r="TOY426" s="1348"/>
      <c r="TOZ426" s="1348"/>
      <c r="TPA426" s="1348"/>
      <c r="TPB426" s="1348"/>
      <c r="TPC426" s="1348"/>
      <c r="TPD426" s="1348"/>
      <c r="TPE426" s="1348"/>
      <c r="TPF426" s="1348"/>
      <c r="TPG426" s="1348"/>
      <c r="TPH426" s="1348"/>
      <c r="TPI426" s="1348"/>
      <c r="TPJ426" s="1348"/>
      <c r="TPK426" s="1348"/>
      <c r="TPL426" s="1348"/>
      <c r="TPM426" s="1348"/>
      <c r="TPN426" s="1348"/>
      <c r="TPO426" s="1348"/>
      <c r="TPP426" s="1348"/>
      <c r="TPQ426" s="1348"/>
      <c r="TPR426" s="1348"/>
      <c r="TPS426" s="1348"/>
      <c r="TPT426" s="1348"/>
      <c r="TPU426" s="1348"/>
      <c r="TPV426" s="1348"/>
      <c r="TPW426" s="1348"/>
      <c r="TPX426" s="1348"/>
      <c r="TPY426" s="1348"/>
      <c r="TPZ426" s="1348"/>
      <c r="TQA426" s="1348"/>
      <c r="TQB426" s="1348"/>
      <c r="TQC426" s="1348"/>
      <c r="TQD426" s="1348"/>
      <c r="TQE426" s="1348"/>
      <c r="TQF426" s="1348"/>
      <c r="TQG426" s="1348"/>
      <c r="TQH426" s="1348"/>
      <c r="TQI426" s="1348"/>
      <c r="TQJ426" s="1348"/>
      <c r="TQK426" s="1348"/>
      <c r="TQL426" s="1348"/>
      <c r="TQM426" s="1348"/>
      <c r="TQN426" s="1348"/>
      <c r="TQO426" s="1348"/>
      <c r="TQP426" s="1348"/>
      <c r="TQQ426" s="1348"/>
      <c r="TQR426" s="1348"/>
      <c r="TQS426" s="1348"/>
      <c r="TQT426" s="1348"/>
      <c r="TQU426" s="1348"/>
      <c r="TQV426" s="1348"/>
      <c r="TQW426" s="1348"/>
      <c r="TQX426" s="1348"/>
      <c r="TQY426" s="1348"/>
      <c r="TQZ426" s="1348"/>
      <c r="TRA426" s="1348"/>
      <c r="TRB426" s="1348"/>
      <c r="TRC426" s="1348"/>
      <c r="TRD426" s="1348"/>
      <c r="TRE426" s="1348"/>
      <c r="TRF426" s="1348"/>
      <c r="TRG426" s="1348"/>
      <c r="TRH426" s="1348"/>
      <c r="TRI426" s="1348"/>
      <c r="TRJ426" s="1348"/>
      <c r="TRK426" s="1348"/>
      <c r="TRL426" s="1348"/>
      <c r="TRM426" s="1348"/>
      <c r="TRN426" s="1348"/>
      <c r="TRO426" s="1348"/>
      <c r="TRP426" s="1348"/>
      <c r="TRQ426" s="1348"/>
      <c r="TRR426" s="1348"/>
      <c r="TRS426" s="1348"/>
      <c r="TRT426" s="1348"/>
      <c r="TRU426" s="1348"/>
      <c r="TRV426" s="1348"/>
      <c r="TRW426" s="1348"/>
      <c r="TRX426" s="1348"/>
      <c r="TRY426" s="1348"/>
      <c r="TRZ426" s="1348"/>
      <c r="TSA426" s="1348"/>
      <c r="TSB426" s="1348"/>
      <c r="TSC426" s="1348"/>
      <c r="TSD426" s="1348"/>
      <c r="TSE426" s="1348"/>
      <c r="TSF426" s="1348"/>
      <c r="TSG426" s="1348"/>
      <c r="TSH426" s="1348"/>
      <c r="TSI426" s="1348"/>
      <c r="TSJ426" s="1348"/>
      <c r="TSK426" s="1348"/>
      <c r="TSL426" s="1348"/>
      <c r="TSM426" s="1348"/>
      <c r="TSN426" s="1348"/>
      <c r="TSO426" s="1348"/>
      <c r="TSP426" s="1348"/>
      <c r="TSQ426" s="1348"/>
      <c r="TSR426" s="1348"/>
      <c r="TSS426" s="1348"/>
      <c r="TST426" s="1348"/>
      <c r="TSU426" s="1348"/>
      <c r="TSV426" s="1348"/>
      <c r="TSW426" s="1348"/>
      <c r="TSX426" s="1348"/>
      <c r="TSY426" s="1348"/>
      <c r="TSZ426" s="1348"/>
      <c r="TTA426" s="1348"/>
      <c r="TTB426" s="1348"/>
      <c r="TTC426" s="1348"/>
      <c r="TTD426" s="1348"/>
      <c r="TTE426" s="1348"/>
      <c r="TTF426" s="1348"/>
      <c r="TTG426" s="1348"/>
      <c r="TTH426" s="1348"/>
      <c r="TTI426" s="1348"/>
      <c r="TTJ426" s="1348"/>
      <c r="TTK426" s="1348"/>
      <c r="TTL426" s="1348"/>
      <c r="TTM426" s="1348"/>
      <c r="TTN426" s="1348"/>
      <c r="TTO426" s="1348"/>
      <c r="TTP426" s="1348"/>
      <c r="TTQ426" s="1348"/>
      <c r="TTR426" s="1348"/>
      <c r="TTS426" s="1348"/>
      <c r="TTT426" s="1348"/>
      <c r="TTU426" s="1348"/>
      <c r="TTV426" s="1348"/>
      <c r="TTW426" s="1348"/>
      <c r="TTX426" s="1348"/>
      <c r="TTY426" s="1348"/>
      <c r="TTZ426" s="1348"/>
      <c r="TUA426" s="1348"/>
      <c r="TUB426" s="1348"/>
      <c r="TUC426" s="1348"/>
      <c r="TUD426" s="1348"/>
      <c r="TUE426" s="1348"/>
      <c r="TUF426" s="1348"/>
      <c r="TUG426" s="1348"/>
      <c r="TUH426" s="1348"/>
      <c r="TUI426" s="1348"/>
      <c r="TUJ426" s="1348"/>
      <c r="TUK426" s="1348"/>
      <c r="TUL426" s="1348"/>
      <c r="TUM426" s="1348"/>
      <c r="TUN426" s="1348"/>
      <c r="TUO426" s="1348"/>
      <c r="TUP426" s="1348"/>
      <c r="TUQ426" s="1348"/>
      <c r="TUR426" s="1348"/>
      <c r="TUS426" s="1348"/>
      <c r="TUT426" s="1348"/>
      <c r="TUU426" s="1348"/>
      <c r="TUV426" s="1348"/>
      <c r="TUW426" s="1348"/>
      <c r="TUX426" s="1348"/>
      <c r="TUY426" s="1348"/>
      <c r="TUZ426" s="1348"/>
      <c r="TVA426" s="1348"/>
      <c r="TVB426" s="1348"/>
      <c r="TVC426" s="1348"/>
      <c r="TVD426" s="1348"/>
      <c r="TVE426" s="1348"/>
      <c r="TVF426" s="1348"/>
      <c r="TVG426" s="1348"/>
      <c r="TVH426" s="1348"/>
      <c r="TVI426" s="1348"/>
      <c r="TVJ426" s="1348"/>
      <c r="TVK426" s="1348"/>
      <c r="TVL426" s="1348"/>
      <c r="TVM426" s="1348"/>
      <c r="TVN426" s="1348"/>
      <c r="TVO426" s="1348"/>
      <c r="TVP426" s="1348"/>
      <c r="TVQ426" s="1348"/>
      <c r="TVR426" s="1348"/>
      <c r="TVS426" s="1348"/>
      <c r="TVT426" s="1348"/>
      <c r="TVU426" s="1348"/>
      <c r="TVV426" s="1348"/>
      <c r="TVW426" s="1348"/>
      <c r="TVX426" s="1348"/>
      <c r="TVY426" s="1348"/>
      <c r="TVZ426" s="1348"/>
      <c r="TWA426" s="1348"/>
      <c r="TWB426" s="1348"/>
      <c r="TWC426" s="1348"/>
      <c r="TWD426" s="1348"/>
      <c r="TWE426" s="1348"/>
      <c r="TWF426" s="1348"/>
      <c r="TWG426" s="1348"/>
      <c r="TWH426" s="1348"/>
      <c r="TWI426" s="1348"/>
      <c r="TWJ426" s="1348"/>
      <c r="TWK426" s="1348"/>
      <c r="TWL426" s="1348"/>
      <c r="TWM426" s="1348"/>
      <c r="TWN426" s="1348"/>
      <c r="TWO426" s="1348"/>
      <c r="TWP426" s="1348"/>
      <c r="TWQ426" s="1348"/>
      <c r="TWR426" s="1348"/>
      <c r="TWS426" s="1348"/>
      <c r="TWT426" s="1348"/>
      <c r="TWU426" s="1348"/>
      <c r="TWV426" s="1348"/>
      <c r="TWW426" s="1348"/>
      <c r="TWX426" s="1348"/>
      <c r="TWY426" s="1348"/>
      <c r="TWZ426" s="1348"/>
      <c r="TXA426" s="1348"/>
      <c r="TXB426" s="1348"/>
      <c r="TXC426" s="1348"/>
      <c r="TXD426" s="1348"/>
      <c r="TXE426" s="1348"/>
      <c r="TXF426" s="1348"/>
      <c r="TXG426" s="1348"/>
      <c r="TXH426" s="1348"/>
      <c r="TXI426" s="1348"/>
      <c r="TXJ426" s="1348"/>
      <c r="TXK426" s="1348"/>
      <c r="TXL426" s="1348"/>
      <c r="TXM426" s="1348"/>
      <c r="TXN426" s="1348"/>
      <c r="TXO426" s="1348"/>
      <c r="TXP426" s="1348"/>
      <c r="TXQ426" s="1348"/>
      <c r="TXR426" s="1348"/>
      <c r="TXS426" s="1348"/>
      <c r="TXT426" s="1348"/>
      <c r="TXU426" s="1348"/>
      <c r="TXV426" s="1348"/>
      <c r="TXW426" s="1348"/>
      <c r="TXX426" s="1348"/>
      <c r="TXY426" s="1348"/>
      <c r="TXZ426" s="1348"/>
      <c r="TYA426" s="1348"/>
      <c r="TYB426" s="1348"/>
      <c r="TYC426" s="1348"/>
      <c r="TYD426" s="1348"/>
      <c r="TYE426" s="1348"/>
      <c r="TYF426" s="1348"/>
      <c r="TYG426" s="1348"/>
      <c r="TYH426" s="1348"/>
      <c r="TYI426" s="1348"/>
      <c r="TYJ426" s="1348"/>
      <c r="TYK426" s="1348"/>
      <c r="TYL426" s="1348"/>
      <c r="TYM426" s="1348"/>
      <c r="TYN426" s="1348"/>
      <c r="TYO426" s="1348"/>
      <c r="TYP426" s="1348"/>
      <c r="TYQ426" s="1348"/>
      <c r="TYR426" s="1348"/>
      <c r="TYS426" s="1348"/>
      <c r="TYT426" s="1348"/>
      <c r="TYU426" s="1348"/>
      <c r="TYV426" s="1348"/>
      <c r="TYW426" s="1348"/>
      <c r="TYX426" s="1348"/>
      <c r="TYY426" s="1348"/>
      <c r="TYZ426" s="1348"/>
      <c r="TZA426" s="1348"/>
      <c r="TZB426" s="1348"/>
      <c r="TZC426" s="1348"/>
      <c r="TZD426" s="1348"/>
      <c r="TZE426" s="1348"/>
      <c r="TZF426" s="1348"/>
      <c r="TZG426" s="1348"/>
      <c r="TZH426" s="1348"/>
      <c r="TZI426" s="1348"/>
      <c r="TZJ426" s="1348"/>
      <c r="TZK426" s="1348"/>
      <c r="TZL426" s="1348"/>
      <c r="TZM426" s="1348"/>
      <c r="TZN426" s="1348"/>
      <c r="TZO426" s="1348"/>
      <c r="TZP426" s="1348"/>
      <c r="TZQ426" s="1348"/>
      <c r="TZR426" s="1348"/>
      <c r="TZS426" s="1348"/>
      <c r="TZT426" s="1348"/>
      <c r="TZU426" s="1348"/>
      <c r="TZV426" s="1348"/>
      <c r="TZW426" s="1348"/>
      <c r="TZX426" s="1348"/>
      <c r="TZY426" s="1348"/>
      <c r="TZZ426" s="1348"/>
      <c r="UAA426" s="1348"/>
      <c r="UAB426" s="1348"/>
      <c r="UAC426" s="1348"/>
      <c r="UAD426" s="1348"/>
      <c r="UAE426" s="1348"/>
      <c r="UAF426" s="1348"/>
      <c r="UAG426" s="1348"/>
      <c r="UAH426" s="1348"/>
      <c r="UAI426" s="1348"/>
      <c r="UAJ426" s="1348"/>
      <c r="UAK426" s="1348"/>
      <c r="UAL426" s="1348"/>
      <c r="UAM426" s="1348"/>
      <c r="UAN426" s="1348"/>
      <c r="UAO426" s="1348"/>
      <c r="UAP426" s="1348"/>
      <c r="UAQ426" s="1348"/>
      <c r="UAR426" s="1348"/>
      <c r="UAS426" s="1348"/>
      <c r="UAT426" s="1348"/>
      <c r="UAU426" s="1348"/>
      <c r="UAV426" s="1348"/>
      <c r="UAW426" s="1348"/>
      <c r="UAX426" s="1348"/>
      <c r="UAY426" s="1348"/>
      <c r="UAZ426" s="1348"/>
      <c r="UBA426" s="1348"/>
      <c r="UBB426" s="1348"/>
      <c r="UBC426" s="1348"/>
      <c r="UBD426" s="1348"/>
      <c r="UBE426" s="1348"/>
      <c r="UBF426" s="1348"/>
      <c r="UBG426" s="1348"/>
      <c r="UBH426" s="1348"/>
      <c r="UBI426" s="1348"/>
      <c r="UBJ426" s="1348"/>
      <c r="UBK426" s="1348"/>
      <c r="UBL426" s="1348"/>
      <c r="UBM426" s="1348"/>
      <c r="UBN426" s="1348"/>
      <c r="UBO426" s="1348"/>
      <c r="UBP426" s="1348"/>
      <c r="UBQ426" s="1348"/>
      <c r="UBR426" s="1348"/>
      <c r="UBS426" s="1348"/>
      <c r="UBT426" s="1348"/>
      <c r="UBU426" s="1348"/>
      <c r="UBV426" s="1348"/>
      <c r="UBW426" s="1348"/>
      <c r="UBX426" s="1348"/>
      <c r="UBY426" s="1348"/>
      <c r="UBZ426" s="1348"/>
      <c r="UCA426" s="1348"/>
      <c r="UCB426" s="1348"/>
      <c r="UCC426" s="1348"/>
      <c r="UCD426" s="1348"/>
      <c r="UCE426" s="1348"/>
      <c r="UCF426" s="1348"/>
      <c r="UCG426" s="1348"/>
      <c r="UCH426" s="1348"/>
      <c r="UCI426" s="1348"/>
      <c r="UCJ426" s="1348"/>
      <c r="UCK426" s="1348"/>
      <c r="UCL426" s="1348"/>
      <c r="UCM426" s="1348"/>
      <c r="UCN426" s="1348"/>
      <c r="UCO426" s="1348"/>
      <c r="UCP426" s="1348"/>
      <c r="UCQ426" s="1348"/>
      <c r="UCR426" s="1348"/>
      <c r="UCS426" s="1348"/>
      <c r="UCT426" s="1348"/>
      <c r="UCU426" s="1348"/>
      <c r="UCV426" s="1348"/>
      <c r="UCW426" s="1348"/>
      <c r="UCX426" s="1348"/>
      <c r="UCY426" s="1348"/>
      <c r="UCZ426" s="1348"/>
      <c r="UDA426" s="1348"/>
      <c r="UDB426" s="1348"/>
      <c r="UDC426" s="1348"/>
      <c r="UDD426" s="1348"/>
      <c r="UDE426" s="1348"/>
      <c r="UDF426" s="1348"/>
      <c r="UDG426" s="1348"/>
      <c r="UDH426" s="1348"/>
      <c r="UDI426" s="1348"/>
      <c r="UDJ426" s="1348"/>
      <c r="UDK426" s="1348"/>
      <c r="UDL426" s="1348"/>
      <c r="UDM426" s="1348"/>
      <c r="UDN426" s="1348"/>
      <c r="UDO426" s="1348"/>
      <c r="UDP426" s="1348"/>
      <c r="UDQ426" s="1348"/>
      <c r="UDR426" s="1348"/>
      <c r="UDS426" s="1348"/>
      <c r="UDT426" s="1348"/>
      <c r="UDU426" s="1348"/>
      <c r="UDV426" s="1348"/>
      <c r="UDW426" s="1348"/>
      <c r="UDX426" s="1348"/>
      <c r="UDY426" s="1348"/>
      <c r="UDZ426" s="1348"/>
      <c r="UEA426" s="1348"/>
      <c r="UEB426" s="1348"/>
      <c r="UEC426" s="1348"/>
      <c r="UED426" s="1348"/>
      <c r="UEE426" s="1348"/>
      <c r="UEF426" s="1348"/>
      <c r="UEG426" s="1348"/>
      <c r="UEH426" s="1348"/>
      <c r="UEI426" s="1348"/>
      <c r="UEJ426" s="1348"/>
      <c r="UEK426" s="1348"/>
      <c r="UEL426" s="1348"/>
      <c r="UEM426" s="1348"/>
      <c r="UEN426" s="1348"/>
      <c r="UEO426" s="1348"/>
      <c r="UEP426" s="1348"/>
      <c r="UEQ426" s="1348"/>
      <c r="UER426" s="1348"/>
      <c r="UES426" s="1348"/>
      <c r="UET426" s="1348"/>
      <c r="UEU426" s="1348"/>
      <c r="UEV426" s="1348"/>
      <c r="UEW426" s="1348"/>
      <c r="UEX426" s="1348"/>
      <c r="UEY426" s="1348"/>
      <c r="UEZ426" s="1348"/>
      <c r="UFA426" s="1348"/>
      <c r="UFB426" s="1348"/>
      <c r="UFC426" s="1348"/>
      <c r="UFD426" s="1348"/>
      <c r="UFE426" s="1348"/>
      <c r="UFF426" s="1348"/>
      <c r="UFG426" s="1348"/>
      <c r="UFH426" s="1348"/>
      <c r="UFI426" s="1348"/>
      <c r="UFJ426" s="1348"/>
      <c r="UFK426" s="1348"/>
      <c r="UFL426" s="1348"/>
      <c r="UFM426" s="1348"/>
      <c r="UFN426" s="1348"/>
      <c r="UFO426" s="1348"/>
      <c r="UFP426" s="1348"/>
      <c r="UFQ426" s="1348"/>
      <c r="UFR426" s="1348"/>
      <c r="UFS426" s="1348"/>
      <c r="UFT426" s="1348"/>
      <c r="UFU426" s="1348"/>
      <c r="UFV426" s="1348"/>
      <c r="UFW426" s="1348"/>
      <c r="UFX426" s="1348"/>
      <c r="UFY426" s="1348"/>
      <c r="UFZ426" s="1348"/>
      <c r="UGA426" s="1348"/>
      <c r="UGB426" s="1348"/>
      <c r="UGC426" s="1348"/>
      <c r="UGD426" s="1348"/>
      <c r="UGE426" s="1348"/>
      <c r="UGF426" s="1348"/>
      <c r="UGG426" s="1348"/>
      <c r="UGH426" s="1348"/>
      <c r="UGI426" s="1348"/>
      <c r="UGJ426" s="1348"/>
      <c r="UGK426" s="1348"/>
      <c r="UGL426" s="1348"/>
      <c r="UGM426" s="1348"/>
      <c r="UGN426" s="1348"/>
      <c r="UGO426" s="1348"/>
      <c r="UGP426" s="1348"/>
      <c r="UGQ426" s="1348"/>
      <c r="UGR426" s="1348"/>
      <c r="UGS426" s="1348"/>
      <c r="UGT426" s="1348"/>
      <c r="UGU426" s="1348"/>
      <c r="UGV426" s="1348"/>
      <c r="UGW426" s="1348"/>
      <c r="UGX426" s="1348"/>
      <c r="UGY426" s="1348"/>
      <c r="UGZ426" s="1348"/>
      <c r="UHA426" s="1348"/>
      <c r="UHB426" s="1348"/>
      <c r="UHC426" s="1348"/>
      <c r="UHD426" s="1348"/>
      <c r="UHE426" s="1348"/>
      <c r="UHF426" s="1348"/>
      <c r="UHG426" s="1348"/>
      <c r="UHH426" s="1348"/>
      <c r="UHI426" s="1348"/>
      <c r="UHJ426" s="1348"/>
      <c r="UHK426" s="1348"/>
      <c r="UHL426" s="1348"/>
      <c r="UHM426" s="1348"/>
      <c r="UHN426" s="1348"/>
      <c r="UHO426" s="1348"/>
      <c r="UHP426" s="1348"/>
      <c r="UHQ426" s="1348"/>
      <c r="UHR426" s="1348"/>
      <c r="UHS426" s="1348"/>
      <c r="UHT426" s="1348"/>
      <c r="UHU426" s="1348"/>
      <c r="UHV426" s="1348"/>
      <c r="UHW426" s="1348"/>
      <c r="UHX426" s="1348"/>
      <c r="UHY426" s="1348"/>
      <c r="UHZ426" s="1348"/>
      <c r="UIA426" s="1348"/>
      <c r="UIB426" s="1348"/>
      <c r="UIC426" s="1348"/>
      <c r="UID426" s="1348"/>
      <c r="UIE426" s="1348"/>
      <c r="UIF426" s="1348"/>
      <c r="UIG426" s="1348"/>
      <c r="UIH426" s="1348"/>
      <c r="UII426" s="1348"/>
      <c r="UIJ426" s="1348"/>
      <c r="UIK426" s="1348"/>
      <c r="UIL426" s="1348"/>
      <c r="UIM426" s="1348"/>
      <c r="UIN426" s="1348"/>
      <c r="UIO426" s="1348"/>
      <c r="UIP426" s="1348"/>
      <c r="UIQ426" s="1348"/>
      <c r="UIR426" s="1348"/>
      <c r="UIS426" s="1348"/>
      <c r="UIT426" s="1348"/>
      <c r="UIU426" s="1348"/>
      <c r="UIV426" s="1348"/>
      <c r="UIW426" s="1348"/>
      <c r="UIX426" s="1348"/>
      <c r="UIY426" s="1348"/>
      <c r="UIZ426" s="1348"/>
      <c r="UJA426" s="1348"/>
      <c r="UJB426" s="1348"/>
      <c r="UJC426" s="1348"/>
      <c r="UJD426" s="1348"/>
      <c r="UJE426" s="1348"/>
      <c r="UJF426" s="1348"/>
      <c r="UJG426" s="1348"/>
      <c r="UJH426" s="1348"/>
      <c r="UJI426" s="1348"/>
      <c r="UJJ426" s="1348"/>
      <c r="UJK426" s="1348"/>
      <c r="UJL426" s="1348"/>
      <c r="UJM426" s="1348"/>
      <c r="UJN426" s="1348"/>
      <c r="UJO426" s="1348"/>
      <c r="UJP426" s="1348"/>
      <c r="UJQ426" s="1348"/>
      <c r="UJR426" s="1348"/>
      <c r="UJS426" s="1348"/>
      <c r="UJT426" s="1348"/>
      <c r="UJU426" s="1348"/>
      <c r="UJV426" s="1348"/>
      <c r="UJW426" s="1348"/>
      <c r="UJX426" s="1348"/>
      <c r="UJY426" s="1348"/>
      <c r="UJZ426" s="1348"/>
      <c r="UKA426" s="1348"/>
      <c r="UKB426" s="1348"/>
      <c r="UKC426" s="1348"/>
      <c r="UKD426" s="1348"/>
      <c r="UKE426" s="1348"/>
      <c r="UKF426" s="1348"/>
      <c r="UKG426" s="1348"/>
      <c r="UKH426" s="1348"/>
      <c r="UKI426" s="1348"/>
      <c r="UKJ426" s="1348"/>
      <c r="UKK426" s="1348"/>
      <c r="UKL426" s="1348"/>
      <c r="UKM426" s="1348"/>
      <c r="UKN426" s="1348"/>
      <c r="UKO426" s="1348"/>
      <c r="UKP426" s="1348"/>
      <c r="UKQ426" s="1348"/>
      <c r="UKR426" s="1348"/>
      <c r="UKS426" s="1348"/>
      <c r="UKT426" s="1348"/>
      <c r="UKU426" s="1348"/>
      <c r="UKV426" s="1348"/>
      <c r="UKW426" s="1348"/>
      <c r="UKX426" s="1348"/>
      <c r="UKY426" s="1348"/>
      <c r="UKZ426" s="1348"/>
      <c r="ULA426" s="1348"/>
      <c r="ULB426" s="1348"/>
      <c r="ULC426" s="1348"/>
      <c r="ULD426" s="1348"/>
      <c r="ULE426" s="1348"/>
      <c r="ULF426" s="1348"/>
      <c r="ULG426" s="1348"/>
      <c r="ULH426" s="1348"/>
      <c r="ULI426" s="1348"/>
      <c r="ULJ426" s="1348"/>
      <c r="ULK426" s="1348"/>
      <c r="ULL426" s="1348"/>
      <c r="ULM426" s="1348"/>
      <c r="ULN426" s="1348"/>
      <c r="ULO426" s="1348"/>
      <c r="ULP426" s="1348"/>
      <c r="ULQ426" s="1348"/>
      <c r="ULR426" s="1348"/>
      <c r="ULS426" s="1348"/>
      <c r="ULT426" s="1348"/>
      <c r="ULU426" s="1348"/>
      <c r="ULV426" s="1348"/>
      <c r="ULW426" s="1348"/>
      <c r="ULX426" s="1348"/>
      <c r="ULY426" s="1348"/>
      <c r="ULZ426" s="1348"/>
      <c r="UMA426" s="1348"/>
      <c r="UMB426" s="1348"/>
      <c r="UMC426" s="1348"/>
      <c r="UMD426" s="1348"/>
      <c r="UME426" s="1348"/>
      <c r="UMF426" s="1348"/>
      <c r="UMG426" s="1348"/>
      <c r="UMH426" s="1348"/>
      <c r="UMI426" s="1348"/>
      <c r="UMJ426" s="1348"/>
      <c r="UMK426" s="1348"/>
      <c r="UML426" s="1348"/>
      <c r="UMM426" s="1348"/>
      <c r="UMN426" s="1348"/>
      <c r="UMO426" s="1348"/>
      <c r="UMP426" s="1348"/>
      <c r="UMQ426" s="1348"/>
      <c r="UMR426" s="1348"/>
      <c r="UMS426" s="1348"/>
      <c r="UMT426" s="1348"/>
      <c r="UMU426" s="1348"/>
      <c r="UMV426" s="1348"/>
      <c r="UMW426" s="1348"/>
      <c r="UMX426" s="1348"/>
      <c r="UMY426" s="1348"/>
      <c r="UMZ426" s="1348"/>
      <c r="UNA426" s="1348"/>
      <c r="UNB426" s="1348"/>
      <c r="UNC426" s="1348"/>
      <c r="UND426" s="1348"/>
      <c r="UNE426" s="1348"/>
      <c r="UNF426" s="1348"/>
      <c r="UNG426" s="1348"/>
      <c r="UNH426" s="1348"/>
      <c r="UNI426" s="1348"/>
      <c r="UNJ426" s="1348"/>
      <c r="UNK426" s="1348"/>
      <c r="UNL426" s="1348"/>
      <c r="UNM426" s="1348"/>
      <c r="UNN426" s="1348"/>
      <c r="UNO426" s="1348"/>
      <c r="UNP426" s="1348"/>
      <c r="UNQ426" s="1348"/>
      <c r="UNR426" s="1348"/>
      <c r="UNS426" s="1348"/>
      <c r="UNT426" s="1348"/>
      <c r="UNU426" s="1348"/>
      <c r="UNV426" s="1348"/>
      <c r="UNW426" s="1348"/>
      <c r="UNX426" s="1348"/>
      <c r="UNY426" s="1348"/>
      <c r="UNZ426" s="1348"/>
      <c r="UOA426" s="1348"/>
      <c r="UOB426" s="1348"/>
      <c r="UOC426" s="1348"/>
      <c r="UOD426" s="1348"/>
      <c r="UOE426" s="1348"/>
      <c r="UOF426" s="1348"/>
      <c r="UOG426" s="1348"/>
      <c r="UOH426" s="1348"/>
      <c r="UOI426" s="1348"/>
      <c r="UOJ426" s="1348"/>
      <c r="UOK426" s="1348"/>
      <c r="UOL426" s="1348"/>
      <c r="UOM426" s="1348"/>
      <c r="UON426" s="1348"/>
      <c r="UOO426" s="1348"/>
      <c r="UOP426" s="1348"/>
      <c r="UOQ426" s="1348"/>
      <c r="UOR426" s="1348"/>
      <c r="UOS426" s="1348"/>
      <c r="UOT426" s="1348"/>
      <c r="UOU426" s="1348"/>
      <c r="UOV426" s="1348"/>
      <c r="UOW426" s="1348"/>
      <c r="UOX426" s="1348"/>
      <c r="UOY426" s="1348"/>
      <c r="UOZ426" s="1348"/>
      <c r="UPA426" s="1348"/>
      <c r="UPB426" s="1348"/>
      <c r="UPC426" s="1348"/>
      <c r="UPD426" s="1348"/>
      <c r="UPE426" s="1348"/>
      <c r="UPF426" s="1348"/>
      <c r="UPG426" s="1348"/>
      <c r="UPH426" s="1348"/>
      <c r="UPI426" s="1348"/>
      <c r="UPJ426" s="1348"/>
      <c r="UPK426" s="1348"/>
      <c r="UPL426" s="1348"/>
      <c r="UPM426" s="1348"/>
      <c r="UPN426" s="1348"/>
      <c r="UPO426" s="1348"/>
      <c r="UPP426" s="1348"/>
      <c r="UPQ426" s="1348"/>
      <c r="UPR426" s="1348"/>
      <c r="UPS426" s="1348"/>
      <c r="UPT426" s="1348"/>
      <c r="UPU426" s="1348"/>
      <c r="UPV426" s="1348"/>
      <c r="UPW426" s="1348"/>
      <c r="UPX426" s="1348"/>
      <c r="UPY426" s="1348"/>
      <c r="UPZ426" s="1348"/>
      <c r="UQA426" s="1348"/>
      <c r="UQB426" s="1348"/>
      <c r="UQC426" s="1348"/>
      <c r="UQD426" s="1348"/>
      <c r="UQE426" s="1348"/>
      <c r="UQF426" s="1348"/>
      <c r="UQG426" s="1348"/>
      <c r="UQH426" s="1348"/>
      <c r="UQI426" s="1348"/>
      <c r="UQJ426" s="1348"/>
      <c r="UQK426" s="1348"/>
      <c r="UQL426" s="1348"/>
      <c r="UQM426" s="1348"/>
      <c r="UQN426" s="1348"/>
      <c r="UQO426" s="1348"/>
      <c r="UQP426" s="1348"/>
      <c r="UQQ426" s="1348"/>
      <c r="UQR426" s="1348"/>
      <c r="UQS426" s="1348"/>
      <c r="UQT426" s="1348"/>
      <c r="UQU426" s="1348"/>
      <c r="UQV426" s="1348"/>
      <c r="UQW426" s="1348"/>
      <c r="UQX426" s="1348"/>
      <c r="UQY426" s="1348"/>
      <c r="UQZ426" s="1348"/>
      <c r="URA426" s="1348"/>
      <c r="URB426" s="1348"/>
      <c r="URC426" s="1348"/>
      <c r="URD426" s="1348"/>
      <c r="URE426" s="1348"/>
      <c r="URF426" s="1348"/>
      <c r="URG426" s="1348"/>
      <c r="URH426" s="1348"/>
      <c r="URI426" s="1348"/>
      <c r="URJ426" s="1348"/>
      <c r="URK426" s="1348"/>
      <c r="URL426" s="1348"/>
      <c r="URM426" s="1348"/>
      <c r="URN426" s="1348"/>
      <c r="URO426" s="1348"/>
      <c r="URP426" s="1348"/>
      <c r="URQ426" s="1348"/>
      <c r="URR426" s="1348"/>
      <c r="URS426" s="1348"/>
      <c r="URT426" s="1348"/>
      <c r="URU426" s="1348"/>
      <c r="URV426" s="1348"/>
      <c r="URW426" s="1348"/>
      <c r="URX426" s="1348"/>
      <c r="URY426" s="1348"/>
      <c r="URZ426" s="1348"/>
      <c r="USA426" s="1348"/>
      <c r="USB426" s="1348"/>
      <c r="USC426" s="1348"/>
      <c r="USD426" s="1348"/>
      <c r="USE426" s="1348"/>
      <c r="USF426" s="1348"/>
      <c r="USG426" s="1348"/>
      <c r="USH426" s="1348"/>
      <c r="USI426" s="1348"/>
      <c r="USJ426" s="1348"/>
      <c r="USK426" s="1348"/>
      <c r="USL426" s="1348"/>
      <c r="USM426" s="1348"/>
      <c r="USN426" s="1348"/>
      <c r="USO426" s="1348"/>
      <c r="USP426" s="1348"/>
      <c r="USQ426" s="1348"/>
      <c r="USR426" s="1348"/>
      <c r="USS426" s="1348"/>
      <c r="UST426" s="1348"/>
      <c r="USU426" s="1348"/>
      <c r="USV426" s="1348"/>
      <c r="USW426" s="1348"/>
      <c r="USX426" s="1348"/>
      <c r="USY426" s="1348"/>
      <c r="USZ426" s="1348"/>
      <c r="UTA426" s="1348"/>
      <c r="UTB426" s="1348"/>
      <c r="UTC426" s="1348"/>
      <c r="UTD426" s="1348"/>
      <c r="UTE426" s="1348"/>
      <c r="UTF426" s="1348"/>
      <c r="UTG426" s="1348"/>
      <c r="UTH426" s="1348"/>
      <c r="UTI426" s="1348"/>
      <c r="UTJ426" s="1348"/>
      <c r="UTK426" s="1348"/>
      <c r="UTL426" s="1348"/>
      <c r="UTM426" s="1348"/>
      <c r="UTN426" s="1348"/>
      <c r="UTO426" s="1348"/>
      <c r="UTP426" s="1348"/>
      <c r="UTQ426" s="1348"/>
      <c r="UTR426" s="1348"/>
      <c r="UTS426" s="1348"/>
      <c r="UTT426" s="1348"/>
      <c r="UTU426" s="1348"/>
      <c r="UTV426" s="1348"/>
      <c r="UTW426" s="1348"/>
      <c r="UTX426" s="1348"/>
      <c r="UTY426" s="1348"/>
      <c r="UTZ426" s="1348"/>
      <c r="UUA426" s="1348"/>
      <c r="UUB426" s="1348"/>
      <c r="UUC426" s="1348"/>
      <c r="UUD426" s="1348"/>
      <c r="UUE426" s="1348"/>
      <c r="UUF426" s="1348"/>
      <c r="UUG426" s="1348"/>
      <c r="UUH426" s="1348"/>
      <c r="UUI426" s="1348"/>
      <c r="UUJ426" s="1348"/>
      <c r="UUK426" s="1348"/>
      <c r="UUL426" s="1348"/>
      <c r="UUM426" s="1348"/>
      <c r="UUN426" s="1348"/>
      <c r="UUO426" s="1348"/>
      <c r="UUP426" s="1348"/>
      <c r="UUQ426" s="1348"/>
      <c r="UUR426" s="1348"/>
      <c r="UUS426" s="1348"/>
      <c r="UUT426" s="1348"/>
      <c r="UUU426" s="1348"/>
      <c r="UUV426" s="1348"/>
      <c r="UUW426" s="1348"/>
      <c r="UUX426" s="1348"/>
      <c r="UUY426" s="1348"/>
      <c r="UUZ426" s="1348"/>
      <c r="UVA426" s="1348"/>
      <c r="UVB426" s="1348"/>
      <c r="UVC426" s="1348"/>
      <c r="UVD426" s="1348"/>
      <c r="UVE426" s="1348"/>
      <c r="UVF426" s="1348"/>
      <c r="UVG426" s="1348"/>
      <c r="UVH426" s="1348"/>
      <c r="UVI426" s="1348"/>
      <c r="UVJ426" s="1348"/>
      <c r="UVK426" s="1348"/>
      <c r="UVL426" s="1348"/>
      <c r="UVM426" s="1348"/>
      <c r="UVN426" s="1348"/>
      <c r="UVO426" s="1348"/>
      <c r="UVP426" s="1348"/>
      <c r="UVQ426" s="1348"/>
      <c r="UVR426" s="1348"/>
      <c r="UVS426" s="1348"/>
      <c r="UVT426" s="1348"/>
      <c r="UVU426" s="1348"/>
      <c r="UVV426" s="1348"/>
      <c r="UVW426" s="1348"/>
      <c r="UVX426" s="1348"/>
      <c r="UVY426" s="1348"/>
      <c r="UVZ426" s="1348"/>
      <c r="UWA426" s="1348"/>
      <c r="UWB426" s="1348"/>
      <c r="UWC426" s="1348"/>
      <c r="UWD426" s="1348"/>
      <c r="UWE426" s="1348"/>
      <c r="UWF426" s="1348"/>
      <c r="UWG426" s="1348"/>
      <c r="UWH426" s="1348"/>
      <c r="UWI426" s="1348"/>
      <c r="UWJ426" s="1348"/>
      <c r="UWK426" s="1348"/>
      <c r="UWL426" s="1348"/>
      <c r="UWM426" s="1348"/>
      <c r="UWN426" s="1348"/>
      <c r="UWO426" s="1348"/>
      <c r="UWP426" s="1348"/>
      <c r="UWQ426" s="1348"/>
      <c r="UWR426" s="1348"/>
      <c r="UWS426" s="1348"/>
      <c r="UWT426" s="1348"/>
      <c r="UWU426" s="1348"/>
      <c r="UWV426" s="1348"/>
      <c r="UWW426" s="1348"/>
      <c r="UWX426" s="1348"/>
      <c r="UWY426" s="1348"/>
      <c r="UWZ426" s="1348"/>
      <c r="UXA426" s="1348"/>
      <c r="UXB426" s="1348"/>
      <c r="UXC426" s="1348"/>
      <c r="UXD426" s="1348"/>
      <c r="UXE426" s="1348"/>
      <c r="UXF426" s="1348"/>
      <c r="UXG426" s="1348"/>
      <c r="UXH426" s="1348"/>
      <c r="UXI426" s="1348"/>
      <c r="UXJ426" s="1348"/>
      <c r="UXK426" s="1348"/>
      <c r="UXL426" s="1348"/>
      <c r="UXM426" s="1348"/>
      <c r="UXN426" s="1348"/>
      <c r="UXO426" s="1348"/>
      <c r="UXP426" s="1348"/>
      <c r="UXQ426" s="1348"/>
      <c r="UXR426" s="1348"/>
      <c r="UXS426" s="1348"/>
      <c r="UXT426" s="1348"/>
      <c r="UXU426" s="1348"/>
      <c r="UXV426" s="1348"/>
      <c r="UXW426" s="1348"/>
      <c r="UXX426" s="1348"/>
      <c r="UXY426" s="1348"/>
      <c r="UXZ426" s="1348"/>
      <c r="UYA426" s="1348"/>
      <c r="UYB426" s="1348"/>
      <c r="UYC426" s="1348"/>
      <c r="UYD426" s="1348"/>
      <c r="UYE426" s="1348"/>
      <c r="UYF426" s="1348"/>
      <c r="UYG426" s="1348"/>
      <c r="UYH426" s="1348"/>
      <c r="UYI426" s="1348"/>
      <c r="UYJ426" s="1348"/>
      <c r="UYK426" s="1348"/>
      <c r="UYL426" s="1348"/>
      <c r="UYM426" s="1348"/>
      <c r="UYN426" s="1348"/>
      <c r="UYO426" s="1348"/>
      <c r="UYP426" s="1348"/>
      <c r="UYQ426" s="1348"/>
      <c r="UYR426" s="1348"/>
      <c r="UYS426" s="1348"/>
      <c r="UYT426" s="1348"/>
      <c r="UYU426" s="1348"/>
      <c r="UYV426" s="1348"/>
      <c r="UYW426" s="1348"/>
      <c r="UYX426" s="1348"/>
      <c r="UYY426" s="1348"/>
      <c r="UYZ426" s="1348"/>
      <c r="UZA426" s="1348"/>
      <c r="UZB426" s="1348"/>
      <c r="UZC426" s="1348"/>
      <c r="UZD426" s="1348"/>
      <c r="UZE426" s="1348"/>
      <c r="UZF426" s="1348"/>
      <c r="UZG426" s="1348"/>
      <c r="UZH426" s="1348"/>
      <c r="UZI426" s="1348"/>
      <c r="UZJ426" s="1348"/>
      <c r="UZK426" s="1348"/>
      <c r="UZL426" s="1348"/>
      <c r="UZM426" s="1348"/>
      <c r="UZN426" s="1348"/>
      <c r="UZO426" s="1348"/>
      <c r="UZP426" s="1348"/>
      <c r="UZQ426" s="1348"/>
      <c r="UZR426" s="1348"/>
      <c r="UZS426" s="1348"/>
      <c r="UZT426" s="1348"/>
      <c r="UZU426" s="1348"/>
      <c r="UZV426" s="1348"/>
      <c r="UZW426" s="1348"/>
      <c r="UZX426" s="1348"/>
      <c r="UZY426" s="1348"/>
      <c r="UZZ426" s="1348"/>
      <c r="VAA426" s="1348"/>
      <c r="VAB426" s="1348"/>
      <c r="VAC426" s="1348"/>
      <c r="VAD426" s="1348"/>
      <c r="VAE426" s="1348"/>
      <c r="VAF426" s="1348"/>
      <c r="VAG426" s="1348"/>
      <c r="VAH426" s="1348"/>
      <c r="VAI426" s="1348"/>
      <c r="VAJ426" s="1348"/>
      <c r="VAK426" s="1348"/>
      <c r="VAL426" s="1348"/>
      <c r="VAM426" s="1348"/>
      <c r="VAN426" s="1348"/>
      <c r="VAO426" s="1348"/>
      <c r="VAP426" s="1348"/>
      <c r="VAQ426" s="1348"/>
      <c r="VAR426" s="1348"/>
      <c r="VAS426" s="1348"/>
      <c r="VAT426" s="1348"/>
      <c r="VAU426" s="1348"/>
      <c r="VAV426" s="1348"/>
      <c r="VAW426" s="1348"/>
      <c r="VAX426" s="1348"/>
      <c r="VAY426" s="1348"/>
      <c r="VAZ426" s="1348"/>
      <c r="VBA426" s="1348"/>
      <c r="VBB426" s="1348"/>
      <c r="VBC426" s="1348"/>
      <c r="VBD426" s="1348"/>
      <c r="VBE426" s="1348"/>
      <c r="VBF426" s="1348"/>
      <c r="VBG426" s="1348"/>
      <c r="VBH426" s="1348"/>
      <c r="VBI426" s="1348"/>
      <c r="VBJ426" s="1348"/>
      <c r="VBK426" s="1348"/>
      <c r="VBL426" s="1348"/>
      <c r="VBM426" s="1348"/>
      <c r="VBN426" s="1348"/>
      <c r="VBO426" s="1348"/>
      <c r="VBP426" s="1348"/>
      <c r="VBQ426" s="1348"/>
      <c r="VBR426" s="1348"/>
      <c r="VBS426" s="1348"/>
      <c r="VBT426" s="1348"/>
      <c r="VBU426" s="1348"/>
      <c r="VBV426" s="1348"/>
      <c r="VBW426" s="1348"/>
      <c r="VBX426" s="1348"/>
      <c r="VBY426" s="1348"/>
      <c r="VBZ426" s="1348"/>
      <c r="VCA426" s="1348"/>
      <c r="VCB426" s="1348"/>
      <c r="VCC426" s="1348"/>
      <c r="VCD426" s="1348"/>
      <c r="VCE426" s="1348"/>
      <c r="VCF426" s="1348"/>
      <c r="VCG426" s="1348"/>
      <c r="VCH426" s="1348"/>
      <c r="VCI426" s="1348"/>
      <c r="VCJ426" s="1348"/>
      <c r="VCK426" s="1348"/>
      <c r="VCL426" s="1348"/>
      <c r="VCM426" s="1348"/>
      <c r="VCN426" s="1348"/>
      <c r="VCO426" s="1348"/>
      <c r="VCP426" s="1348"/>
      <c r="VCQ426" s="1348"/>
      <c r="VCR426" s="1348"/>
      <c r="VCS426" s="1348"/>
      <c r="VCT426" s="1348"/>
      <c r="VCU426" s="1348"/>
      <c r="VCV426" s="1348"/>
      <c r="VCW426" s="1348"/>
      <c r="VCX426" s="1348"/>
      <c r="VCY426" s="1348"/>
      <c r="VCZ426" s="1348"/>
      <c r="VDA426" s="1348"/>
      <c r="VDB426" s="1348"/>
      <c r="VDC426" s="1348"/>
      <c r="VDD426" s="1348"/>
      <c r="VDE426" s="1348"/>
      <c r="VDF426" s="1348"/>
      <c r="VDG426" s="1348"/>
      <c r="VDH426" s="1348"/>
      <c r="VDI426" s="1348"/>
      <c r="VDJ426" s="1348"/>
      <c r="VDK426" s="1348"/>
      <c r="VDL426" s="1348"/>
      <c r="VDM426" s="1348"/>
      <c r="VDN426" s="1348"/>
      <c r="VDO426" s="1348"/>
      <c r="VDP426" s="1348"/>
      <c r="VDQ426" s="1348"/>
      <c r="VDR426" s="1348"/>
      <c r="VDS426" s="1348"/>
      <c r="VDT426" s="1348"/>
      <c r="VDU426" s="1348"/>
      <c r="VDV426" s="1348"/>
      <c r="VDW426" s="1348"/>
      <c r="VDX426" s="1348"/>
      <c r="VDY426" s="1348"/>
      <c r="VDZ426" s="1348"/>
      <c r="VEA426" s="1348"/>
      <c r="VEB426" s="1348"/>
      <c r="VEC426" s="1348"/>
      <c r="VED426" s="1348"/>
      <c r="VEE426" s="1348"/>
      <c r="VEF426" s="1348"/>
      <c r="VEG426" s="1348"/>
      <c r="VEH426" s="1348"/>
      <c r="VEI426" s="1348"/>
      <c r="VEJ426" s="1348"/>
      <c r="VEK426" s="1348"/>
      <c r="VEL426" s="1348"/>
      <c r="VEM426" s="1348"/>
      <c r="VEN426" s="1348"/>
      <c r="VEO426" s="1348"/>
      <c r="VEP426" s="1348"/>
      <c r="VEQ426" s="1348"/>
      <c r="VER426" s="1348"/>
      <c r="VES426" s="1348"/>
      <c r="VET426" s="1348"/>
      <c r="VEU426" s="1348"/>
      <c r="VEV426" s="1348"/>
      <c r="VEW426" s="1348"/>
      <c r="VEX426" s="1348"/>
      <c r="VEY426" s="1348"/>
      <c r="VEZ426" s="1348"/>
      <c r="VFA426" s="1348"/>
      <c r="VFB426" s="1348"/>
      <c r="VFC426" s="1348"/>
      <c r="VFD426" s="1348"/>
      <c r="VFE426" s="1348"/>
      <c r="VFF426" s="1348"/>
      <c r="VFG426" s="1348"/>
      <c r="VFH426" s="1348"/>
      <c r="VFI426" s="1348"/>
      <c r="VFJ426" s="1348"/>
      <c r="VFK426" s="1348"/>
      <c r="VFL426" s="1348"/>
      <c r="VFM426" s="1348"/>
      <c r="VFN426" s="1348"/>
      <c r="VFO426" s="1348"/>
      <c r="VFP426" s="1348"/>
      <c r="VFQ426" s="1348"/>
      <c r="VFR426" s="1348"/>
      <c r="VFS426" s="1348"/>
      <c r="VFT426" s="1348"/>
      <c r="VFU426" s="1348"/>
      <c r="VFV426" s="1348"/>
      <c r="VFW426" s="1348"/>
      <c r="VFX426" s="1348"/>
      <c r="VFY426" s="1348"/>
      <c r="VFZ426" s="1348"/>
      <c r="VGA426" s="1348"/>
      <c r="VGB426" s="1348"/>
      <c r="VGC426" s="1348"/>
      <c r="VGD426" s="1348"/>
      <c r="VGE426" s="1348"/>
      <c r="VGF426" s="1348"/>
      <c r="VGG426" s="1348"/>
      <c r="VGH426" s="1348"/>
      <c r="VGI426" s="1348"/>
      <c r="VGJ426" s="1348"/>
      <c r="VGK426" s="1348"/>
      <c r="VGL426" s="1348"/>
      <c r="VGM426" s="1348"/>
      <c r="VGN426" s="1348"/>
      <c r="VGO426" s="1348"/>
      <c r="VGP426" s="1348"/>
      <c r="VGQ426" s="1348"/>
      <c r="VGR426" s="1348"/>
      <c r="VGS426" s="1348"/>
      <c r="VGT426" s="1348"/>
      <c r="VGU426" s="1348"/>
      <c r="VGV426" s="1348"/>
      <c r="VGW426" s="1348"/>
      <c r="VGX426" s="1348"/>
      <c r="VGY426" s="1348"/>
      <c r="VGZ426" s="1348"/>
      <c r="VHA426" s="1348"/>
      <c r="VHB426" s="1348"/>
      <c r="VHC426" s="1348"/>
      <c r="VHD426" s="1348"/>
      <c r="VHE426" s="1348"/>
      <c r="VHF426" s="1348"/>
      <c r="VHG426" s="1348"/>
      <c r="VHH426" s="1348"/>
      <c r="VHI426" s="1348"/>
      <c r="VHJ426" s="1348"/>
      <c r="VHK426" s="1348"/>
      <c r="VHL426" s="1348"/>
      <c r="VHM426" s="1348"/>
      <c r="VHN426" s="1348"/>
      <c r="VHO426" s="1348"/>
      <c r="VHP426" s="1348"/>
      <c r="VHQ426" s="1348"/>
      <c r="VHR426" s="1348"/>
      <c r="VHS426" s="1348"/>
      <c r="VHT426" s="1348"/>
      <c r="VHU426" s="1348"/>
      <c r="VHV426" s="1348"/>
      <c r="VHW426" s="1348"/>
      <c r="VHX426" s="1348"/>
      <c r="VHY426" s="1348"/>
      <c r="VHZ426" s="1348"/>
      <c r="VIA426" s="1348"/>
      <c r="VIB426" s="1348"/>
      <c r="VIC426" s="1348"/>
      <c r="VID426" s="1348"/>
      <c r="VIE426" s="1348"/>
      <c r="VIF426" s="1348"/>
      <c r="VIG426" s="1348"/>
      <c r="VIH426" s="1348"/>
      <c r="VII426" s="1348"/>
      <c r="VIJ426" s="1348"/>
      <c r="VIK426" s="1348"/>
      <c r="VIL426" s="1348"/>
      <c r="VIM426" s="1348"/>
      <c r="VIN426" s="1348"/>
      <c r="VIO426" s="1348"/>
      <c r="VIP426" s="1348"/>
      <c r="VIQ426" s="1348"/>
      <c r="VIR426" s="1348"/>
      <c r="VIS426" s="1348"/>
      <c r="VIT426" s="1348"/>
      <c r="VIU426" s="1348"/>
      <c r="VIV426" s="1348"/>
      <c r="VIW426" s="1348"/>
      <c r="VIX426" s="1348"/>
      <c r="VIY426" s="1348"/>
      <c r="VIZ426" s="1348"/>
      <c r="VJA426" s="1348"/>
      <c r="VJB426" s="1348"/>
      <c r="VJC426" s="1348"/>
      <c r="VJD426" s="1348"/>
      <c r="VJE426" s="1348"/>
      <c r="VJF426" s="1348"/>
      <c r="VJG426" s="1348"/>
      <c r="VJH426" s="1348"/>
      <c r="VJI426" s="1348"/>
      <c r="VJJ426" s="1348"/>
      <c r="VJK426" s="1348"/>
      <c r="VJL426" s="1348"/>
      <c r="VJM426" s="1348"/>
      <c r="VJN426" s="1348"/>
      <c r="VJO426" s="1348"/>
      <c r="VJP426" s="1348"/>
      <c r="VJQ426" s="1348"/>
      <c r="VJR426" s="1348"/>
      <c r="VJS426" s="1348"/>
      <c r="VJT426" s="1348"/>
      <c r="VJU426" s="1348"/>
      <c r="VJV426" s="1348"/>
      <c r="VJW426" s="1348"/>
      <c r="VJX426" s="1348"/>
      <c r="VJY426" s="1348"/>
      <c r="VJZ426" s="1348"/>
      <c r="VKA426" s="1348"/>
      <c r="VKB426" s="1348"/>
      <c r="VKC426" s="1348"/>
      <c r="VKD426" s="1348"/>
      <c r="VKE426" s="1348"/>
      <c r="VKF426" s="1348"/>
      <c r="VKG426" s="1348"/>
      <c r="VKH426" s="1348"/>
      <c r="VKI426" s="1348"/>
      <c r="VKJ426" s="1348"/>
      <c r="VKK426" s="1348"/>
      <c r="VKL426" s="1348"/>
      <c r="VKM426" s="1348"/>
      <c r="VKN426" s="1348"/>
      <c r="VKO426" s="1348"/>
      <c r="VKP426" s="1348"/>
      <c r="VKQ426" s="1348"/>
      <c r="VKR426" s="1348"/>
      <c r="VKS426" s="1348"/>
      <c r="VKT426" s="1348"/>
      <c r="VKU426" s="1348"/>
      <c r="VKV426" s="1348"/>
      <c r="VKW426" s="1348"/>
      <c r="VKX426" s="1348"/>
      <c r="VKY426" s="1348"/>
      <c r="VKZ426" s="1348"/>
      <c r="VLA426" s="1348"/>
      <c r="VLB426" s="1348"/>
      <c r="VLC426" s="1348"/>
      <c r="VLD426" s="1348"/>
      <c r="VLE426" s="1348"/>
      <c r="VLF426" s="1348"/>
      <c r="VLG426" s="1348"/>
      <c r="VLH426" s="1348"/>
      <c r="VLI426" s="1348"/>
      <c r="VLJ426" s="1348"/>
      <c r="VLK426" s="1348"/>
      <c r="VLL426" s="1348"/>
      <c r="VLM426" s="1348"/>
      <c r="VLN426" s="1348"/>
      <c r="VLO426" s="1348"/>
      <c r="VLP426" s="1348"/>
      <c r="VLQ426" s="1348"/>
      <c r="VLR426" s="1348"/>
      <c r="VLS426" s="1348"/>
      <c r="VLT426" s="1348"/>
      <c r="VLU426" s="1348"/>
      <c r="VLV426" s="1348"/>
      <c r="VLW426" s="1348"/>
      <c r="VLX426" s="1348"/>
      <c r="VLY426" s="1348"/>
      <c r="VLZ426" s="1348"/>
      <c r="VMA426" s="1348"/>
      <c r="VMB426" s="1348"/>
      <c r="VMC426" s="1348"/>
      <c r="VMD426" s="1348"/>
      <c r="VME426" s="1348"/>
      <c r="VMF426" s="1348"/>
      <c r="VMG426" s="1348"/>
      <c r="VMH426" s="1348"/>
      <c r="VMI426" s="1348"/>
      <c r="VMJ426" s="1348"/>
      <c r="VMK426" s="1348"/>
      <c r="VML426" s="1348"/>
      <c r="VMM426" s="1348"/>
      <c r="VMN426" s="1348"/>
      <c r="VMO426" s="1348"/>
      <c r="VMP426" s="1348"/>
      <c r="VMQ426" s="1348"/>
      <c r="VMR426" s="1348"/>
      <c r="VMS426" s="1348"/>
      <c r="VMT426" s="1348"/>
      <c r="VMU426" s="1348"/>
      <c r="VMV426" s="1348"/>
      <c r="VMW426" s="1348"/>
      <c r="VMX426" s="1348"/>
      <c r="VMY426" s="1348"/>
      <c r="VMZ426" s="1348"/>
      <c r="VNA426" s="1348"/>
      <c r="VNB426" s="1348"/>
      <c r="VNC426" s="1348"/>
      <c r="VND426" s="1348"/>
      <c r="VNE426" s="1348"/>
      <c r="VNF426" s="1348"/>
      <c r="VNG426" s="1348"/>
      <c r="VNH426" s="1348"/>
      <c r="VNI426" s="1348"/>
      <c r="VNJ426" s="1348"/>
      <c r="VNK426" s="1348"/>
      <c r="VNL426" s="1348"/>
      <c r="VNM426" s="1348"/>
      <c r="VNN426" s="1348"/>
      <c r="VNO426" s="1348"/>
      <c r="VNP426" s="1348"/>
      <c r="VNQ426" s="1348"/>
      <c r="VNR426" s="1348"/>
      <c r="VNS426" s="1348"/>
      <c r="VNT426" s="1348"/>
      <c r="VNU426" s="1348"/>
      <c r="VNV426" s="1348"/>
      <c r="VNW426" s="1348"/>
      <c r="VNX426" s="1348"/>
      <c r="VNY426" s="1348"/>
      <c r="VNZ426" s="1348"/>
      <c r="VOA426" s="1348"/>
      <c r="VOB426" s="1348"/>
      <c r="VOC426" s="1348"/>
      <c r="VOD426" s="1348"/>
      <c r="VOE426" s="1348"/>
      <c r="VOF426" s="1348"/>
      <c r="VOG426" s="1348"/>
      <c r="VOH426" s="1348"/>
      <c r="VOI426" s="1348"/>
      <c r="VOJ426" s="1348"/>
      <c r="VOK426" s="1348"/>
      <c r="VOL426" s="1348"/>
      <c r="VOM426" s="1348"/>
      <c r="VON426" s="1348"/>
      <c r="VOO426" s="1348"/>
      <c r="VOP426" s="1348"/>
      <c r="VOQ426" s="1348"/>
      <c r="VOR426" s="1348"/>
      <c r="VOS426" s="1348"/>
      <c r="VOT426" s="1348"/>
      <c r="VOU426" s="1348"/>
      <c r="VOV426" s="1348"/>
      <c r="VOW426" s="1348"/>
      <c r="VOX426" s="1348"/>
      <c r="VOY426" s="1348"/>
      <c r="VOZ426" s="1348"/>
      <c r="VPA426" s="1348"/>
      <c r="VPB426" s="1348"/>
      <c r="VPC426" s="1348"/>
      <c r="VPD426" s="1348"/>
      <c r="VPE426" s="1348"/>
      <c r="VPF426" s="1348"/>
      <c r="VPG426" s="1348"/>
      <c r="VPH426" s="1348"/>
      <c r="VPI426" s="1348"/>
      <c r="VPJ426" s="1348"/>
      <c r="VPK426" s="1348"/>
      <c r="VPL426" s="1348"/>
      <c r="VPM426" s="1348"/>
      <c r="VPN426" s="1348"/>
      <c r="VPO426" s="1348"/>
      <c r="VPP426" s="1348"/>
      <c r="VPQ426" s="1348"/>
      <c r="VPR426" s="1348"/>
      <c r="VPS426" s="1348"/>
      <c r="VPT426" s="1348"/>
      <c r="VPU426" s="1348"/>
      <c r="VPV426" s="1348"/>
      <c r="VPW426" s="1348"/>
      <c r="VPX426" s="1348"/>
      <c r="VPY426" s="1348"/>
      <c r="VPZ426" s="1348"/>
      <c r="VQA426" s="1348"/>
      <c r="VQB426" s="1348"/>
      <c r="VQC426" s="1348"/>
      <c r="VQD426" s="1348"/>
      <c r="VQE426" s="1348"/>
      <c r="VQF426" s="1348"/>
      <c r="VQG426" s="1348"/>
      <c r="VQH426" s="1348"/>
      <c r="VQI426" s="1348"/>
      <c r="VQJ426" s="1348"/>
      <c r="VQK426" s="1348"/>
      <c r="VQL426" s="1348"/>
      <c r="VQM426" s="1348"/>
      <c r="VQN426" s="1348"/>
      <c r="VQO426" s="1348"/>
      <c r="VQP426" s="1348"/>
      <c r="VQQ426" s="1348"/>
      <c r="VQR426" s="1348"/>
      <c r="VQS426" s="1348"/>
      <c r="VQT426" s="1348"/>
      <c r="VQU426" s="1348"/>
      <c r="VQV426" s="1348"/>
      <c r="VQW426" s="1348"/>
      <c r="VQX426" s="1348"/>
      <c r="VQY426" s="1348"/>
      <c r="VQZ426" s="1348"/>
      <c r="VRA426" s="1348"/>
      <c r="VRB426" s="1348"/>
      <c r="VRC426" s="1348"/>
      <c r="VRD426" s="1348"/>
      <c r="VRE426" s="1348"/>
      <c r="VRF426" s="1348"/>
      <c r="VRG426" s="1348"/>
      <c r="VRH426" s="1348"/>
      <c r="VRI426" s="1348"/>
      <c r="VRJ426" s="1348"/>
      <c r="VRK426" s="1348"/>
      <c r="VRL426" s="1348"/>
      <c r="VRM426" s="1348"/>
      <c r="VRN426" s="1348"/>
      <c r="VRO426" s="1348"/>
      <c r="VRP426" s="1348"/>
      <c r="VRQ426" s="1348"/>
      <c r="VRR426" s="1348"/>
      <c r="VRS426" s="1348"/>
      <c r="VRT426" s="1348"/>
      <c r="VRU426" s="1348"/>
      <c r="VRV426" s="1348"/>
      <c r="VRW426" s="1348"/>
      <c r="VRX426" s="1348"/>
      <c r="VRY426" s="1348"/>
      <c r="VRZ426" s="1348"/>
      <c r="VSA426" s="1348"/>
      <c r="VSB426" s="1348"/>
      <c r="VSC426" s="1348"/>
      <c r="VSD426" s="1348"/>
      <c r="VSE426" s="1348"/>
      <c r="VSF426" s="1348"/>
      <c r="VSG426" s="1348"/>
      <c r="VSH426" s="1348"/>
      <c r="VSI426" s="1348"/>
      <c r="VSJ426" s="1348"/>
      <c r="VSK426" s="1348"/>
      <c r="VSL426" s="1348"/>
      <c r="VSM426" s="1348"/>
      <c r="VSN426" s="1348"/>
      <c r="VSO426" s="1348"/>
      <c r="VSP426" s="1348"/>
      <c r="VSQ426" s="1348"/>
      <c r="VSR426" s="1348"/>
      <c r="VSS426" s="1348"/>
      <c r="VST426" s="1348"/>
      <c r="VSU426" s="1348"/>
      <c r="VSV426" s="1348"/>
      <c r="VSW426" s="1348"/>
      <c r="VSX426" s="1348"/>
      <c r="VSY426" s="1348"/>
      <c r="VSZ426" s="1348"/>
      <c r="VTA426" s="1348"/>
      <c r="VTB426" s="1348"/>
      <c r="VTC426" s="1348"/>
      <c r="VTD426" s="1348"/>
      <c r="VTE426" s="1348"/>
      <c r="VTF426" s="1348"/>
      <c r="VTG426" s="1348"/>
      <c r="VTH426" s="1348"/>
      <c r="VTI426" s="1348"/>
      <c r="VTJ426" s="1348"/>
      <c r="VTK426" s="1348"/>
      <c r="VTL426" s="1348"/>
      <c r="VTM426" s="1348"/>
      <c r="VTN426" s="1348"/>
      <c r="VTO426" s="1348"/>
      <c r="VTP426" s="1348"/>
      <c r="VTQ426" s="1348"/>
      <c r="VTR426" s="1348"/>
      <c r="VTS426" s="1348"/>
      <c r="VTT426" s="1348"/>
      <c r="VTU426" s="1348"/>
      <c r="VTV426" s="1348"/>
      <c r="VTW426" s="1348"/>
      <c r="VTX426" s="1348"/>
      <c r="VTY426" s="1348"/>
      <c r="VTZ426" s="1348"/>
      <c r="VUA426" s="1348"/>
      <c r="VUB426" s="1348"/>
      <c r="VUC426" s="1348"/>
      <c r="VUD426" s="1348"/>
      <c r="VUE426" s="1348"/>
      <c r="VUF426" s="1348"/>
      <c r="VUG426" s="1348"/>
      <c r="VUH426" s="1348"/>
      <c r="VUI426" s="1348"/>
      <c r="VUJ426" s="1348"/>
      <c r="VUK426" s="1348"/>
      <c r="VUL426" s="1348"/>
      <c r="VUM426" s="1348"/>
      <c r="VUN426" s="1348"/>
      <c r="VUO426" s="1348"/>
      <c r="VUP426" s="1348"/>
      <c r="VUQ426" s="1348"/>
      <c r="VUR426" s="1348"/>
      <c r="VUS426" s="1348"/>
      <c r="VUT426" s="1348"/>
      <c r="VUU426" s="1348"/>
      <c r="VUV426" s="1348"/>
      <c r="VUW426" s="1348"/>
      <c r="VUX426" s="1348"/>
      <c r="VUY426" s="1348"/>
      <c r="VUZ426" s="1348"/>
      <c r="VVA426" s="1348"/>
      <c r="VVB426" s="1348"/>
      <c r="VVC426" s="1348"/>
      <c r="VVD426" s="1348"/>
      <c r="VVE426" s="1348"/>
      <c r="VVF426" s="1348"/>
      <c r="VVG426" s="1348"/>
      <c r="VVH426" s="1348"/>
      <c r="VVI426" s="1348"/>
      <c r="VVJ426" s="1348"/>
      <c r="VVK426" s="1348"/>
      <c r="VVL426" s="1348"/>
      <c r="VVM426" s="1348"/>
      <c r="VVN426" s="1348"/>
      <c r="VVO426" s="1348"/>
      <c r="VVP426" s="1348"/>
      <c r="VVQ426" s="1348"/>
      <c r="VVR426" s="1348"/>
      <c r="VVS426" s="1348"/>
      <c r="VVT426" s="1348"/>
      <c r="VVU426" s="1348"/>
      <c r="VVV426" s="1348"/>
      <c r="VVW426" s="1348"/>
      <c r="VVX426" s="1348"/>
      <c r="VVY426" s="1348"/>
      <c r="VVZ426" s="1348"/>
      <c r="VWA426" s="1348"/>
      <c r="VWB426" s="1348"/>
      <c r="VWC426" s="1348"/>
      <c r="VWD426" s="1348"/>
      <c r="VWE426" s="1348"/>
      <c r="VWF426" s="1348"/>
      <c r="VWG426" s="1348"/>
      <c r="VWH426" s="1348"/>
      <c r="VWI426" s="1348"/>
      <c r="VWJ426" s="1348"/>
      <c r="VWK426" s="1348"/>
      <c r="VWL426" s="1348"/>
      <c r="VWM426" s="1348"/>
      <c r="VWN426" s="1348"/>
      <c r="VWO426" s="1348"/>
      <c r="VWP426" s="1348"/>
      <c r="VWQ426" s="1348"/>
      <c r="VWR426" s="1348"/>
      <c r="VWS426" s="1348"/>
      <c r="VWT426" s="1348"/>
      <c r="VWU426" s="1348"/>
      <c r="VWV426" s="1348"/>
      <c r="VWW426" s="1348"/>
      <c r="VWX426" s="1348"/>
      <c r="VWY426" s="1348"/>
      <c r="VWZ426" s="1348"/>
      <c r="VXA426" s="1348"/>
      <c r="VXB426" s="1348"/>
      <c r="VXC426" s="1348"/>
      <c r="VXD426" s="1348"/>
      <c r="VXE426" s="1348"/>
      <c r="VXF426" s="1348"/>
      <c r="VXG426" s="1348"/>
      <c r="VXH426" s="1348"/>
      <c r="VXI426" s="1348"/>
      <c r="VXJ426" s="1348"/>
      <c r="VXK426" s="1348"/>
      <c r="VXL426" s="1348"/>
      <c r="VXM426" s="1348"/>
      <c r="VXN426" s="1348"/>
      <c r="VXO426" s="1348"/>
      <c r="VXP426" s="1348"/>
      <c r="VXQ426" s="1348"/>
      <c r="VXR426" s="1348"/>
      <c r="VXS426" s="1348"/>
      <c r="VXT426" s="1348"/>
      <c r="VXU426" s="1348"/>
      <c r="VXV426" s="1348"/>
      <c r="VXW426" s="1348"/>
      <c r="VXX426" s="1348"/>
      <c r="VXY426" s="1348"/>
      <c r="VXZ426" s="1348"/>
      <c r="VYA426" s="1348"/>
      <c r="VYB426" s="1348"/>
      <c r="VYC426" s="1348"/>
      <c r="VYD426" s="1348"/>
      <c r="VYE426" s="1348"/>
      <c r="VYF426" s="1348"/>
      <c r="VYG426" s="1348"/>
      <c r="VYH426" s="1348"/>
      <c r="VYI426" s="1348"/>
      <c r="VYJ426" s="1348"/>
      <c r="VYK426" s="1348"/>
      <c r="VYL426" s="1348"/>
      <c r="VYM426" s="1348"/>
      <c r="VYN426" s="1348"/>
      <c r="VYO426" s="1348"/>
      <c r="VYP426" s="1348"/>
      <c r="VYQ426" s="1348"/>
      <c r="VYR426" s="1348"/>
      <c r="VYS426" s="1348"/>
      <c r="VYT426" s="1348"/>
      <c r="VYU426" s="1348"/>
      <c r="VYV426" s="1348"/>
      <c r="VYW426" s="1348"/>
      <c r="VYX426" s="1348"/>
      <c r="VYY426" s="1348"/>
      <c r="VYZ426" s="1348"/>
      <c r="VZA426" s="1348"/>
      <c r="VZB426" s="1348"/>
      <c r="VZC426" s="1348"/>
      <c r="VZD426" s="1348"/>
      <c r="VZE426" s="1348"/>
      <c r="VZF426" s="1348"/>
      <c r="VZG426" s="1348"/>
      <c r="VZH426" s="1348"/>
      <c r="VZI426" s="1348"/>
      <c r="VZJ426" s="1348"/>
      <c r="VZK426" s="1348"/>
      <c r="VZL426" s="1348"/>
      <c r="VZM426" s="1348"/>
      <c r="VZN426" s="1348"/>
      <c r="VZO426" s="1348"/>
      <c r="VZP426" s="1348"/>
      <c r="VZQ426" s="1348"/>
      <c r="VZR426" s="1348"/>
      <c r="VZS426" s="1348"/>
      <c r="VZT426" s="1348"/>
      <c r="VZU426" s="1348"/>
      <c r="VZV426" s="1348"/>
      <c r="VZW426" s="1348"/>
      <c r="VZX426" s="1348"/>
      <c r="VZY426" s="1348"/>
      <c r="VZZ426" s="1348"/>
      <c r="WAA426" s="1348"/>
      <c r="WAB426" s="1348"/>
      <c r="WAC426" s="1348"/>
      <c r="WAD426" s="1348"/>
      <c r="WAE426" s="1348"/>
      <c r="WAF426" s="1348"/>
      <c r="WAG426" s="1348"/>
      <c r="WAH426" s="1348"/>
      <c r="WAI426" s="1348"/>
      <c r="WAJ426" s="1348"/>
      <c r="WAK426" s="1348"/>
      <c r="WAL426" s="1348"/>
      <c r="WAM426" s="1348"/>
      <c r="WAN426" s="1348"/>
      <c r="WAO426" s="1348"/>
      <c r="WAP426" s="1348"/>
      <c r="WAQ426" s="1348"/>
      <c r="WAR426" s="1348"/>
      <c r="WAS426" s="1348"/>
      <c r="WAT426" s="1348"/>
      <c r="WAU426" s="1348"/>
      <c r="WAV426" s="1348"/>
      <c r="WAW426" s="1348"/>
      <c r="WAX426" s="1348"/>
      <c r="WAY426" s="1348"/>
      <c r="WAZ426" s="1348"/>
      <c r="WBA426" s="1348"/>
      <c r="WBB426" s="1348"/>
      <c r="WBC426" s="1348"/>
      <c r="WBD426" s="1348"/>
      <c r="WBE426" s="1348"/>
      <c r="WBF426" s="1348"/>
      <c r="WBG426" s="1348"/>
      <c r="WBH426" s="1348"/>
      <c r="WBI426" s="1348"/>
      <c r="WBJ426" s="1348"/>
      <c r="WBK426" s="1348"/>
      <c r="WBL426" s="1348"/>
      <c r="WBM426" s="1348"/>
      <c r="WBN426" s="1348"/>
      <c r="WBO426" s="1348"/>
      <c r="WBP426" s="1348"/>
      <c r="WBQ426" s="1348"/>
      <c r="WBR426" s="1348"/>
      <c r="WBS426" s="1348"/>
      <c r="WBT426" s="1348"/>
      <c r="WBU426" s="1348"/>
      <c r="WBV426" s="1348"/>
      <c r="WBW426" s="1348"/>
      <c r="WBX426" s="1348"/>
      <c r="WBY426" s="1348"/>
      <c r="WBZ426" s="1348"/>
      <c r="WCA426" s="1348"/>
      <c r="WCB426" s="1348"/>
      <c r="WCC426" s="1348"/>
      <c r="WCD426" s="1348"/>
      <c r="WCE426" s="1348"/>
      <c r="WCF426" s="1348"/>
      <c r="WCG426" s="1348"/>
      <c r="WCH426" s="1348"/>
      <c r="WCI426" s="1348"/>
      <c r="WCJ426" s="1348"/>
      <c r="WCK426" s="1348"/>
      <c r="WCL426" s="1348"/>
      <c r="WCM426" s="1348"/>
      <c r="WCN426" s="1348"/>
      <c r="WCO426" s="1348"/>
      <c r="WCP426" s="1348"/>
      <c r="WCQ426" s="1348"/>
      <c r="WCR426" s="1348"/>
      <c r="WCS426" s="1348"/>
      <c r="WCT426" s="1348"/>
      <c r="WCU426" s="1348"/>
      <c r="WCV426" s="1348"/>
      <c r="WCW426" s="1348"/>
      <c r="WCX426" s="1348"/>
      <c r="WCY426" s="1348"/>
      <c r="WCZ426" s="1348"/>
      <c r="WDA426" s="1348"/>
      <c r="WDB426" s="1348"/>
      <c r="WDC426" s="1348"/>
      <c r="WDD426" s="1348"/>
      <c r="WDE426" s="1348"/>
      <c r="WDF426" s="1348"/>
      <c r="WDG426" s="1348"/>
      <c r="WDH426" s="1348"/>
      <c r="WDI426" s="1348"/>
      <c r="WDJ426" s="1348"/>
      <c r="WDK426" s="1348"/>
      <c r="WDL426" s="1348"/>
      <c r="WDM426" s="1348"/>
      <c r="WDN426" s="1348"/>
      <c r="WDO426" s="1348"/>
      <c r="WDP426" s="1348"/>
      <c r="WDQ426" s="1348"/>
      <c r="WDR426" s="1348"/>
      <c r="WDS426" s="1348"/>
      <c r="WDT426" s="1348"/>
      <c r="WDU426" s="1348"/>
      <c r="WDV426" s="1348"/>
      <c r="WDW426" s="1348"/>
      <c r="WDX426" s="1348"/>
      <c r="WDY426" s="1348"/>
      <c r="WDZ426" s="1348"/>
      <c r="WEA426" s="1348"/>
      <c r="WEB426" s="1348"/>
      <c r="WEC426" s="1348"/>
      <c r="WED426" s="1348"/>
      <c r="WEE426" s="1348"/>
      <c r="WEF426" s="1348"/>
      <c r="WEG426" s="1348"/>
      <c r="WEH426" s="1348"/>
      <c r="WEI426" s="1348"/>
      <c r="WEJ426" s="1348"/>
      <c r="WEK426" s="1348"/>
      <c r="WEL426" s="1348"/>
      <c r="WEM426" s="1348"/>
      <c r="WEN426" s="1348"/>
      <c r="WEO426" s="1348"/>
      <c r="WEP426" s="1348"/>
      <c r="WEQ426" s="1348"/>
      <c r="WER426" s="1348"/>
      <c r="WES426" s="1348"/>
      <c r="WET426" s="1348"/>
      <c r="WEU426" s="1348"/>
      <c r="WEV426" s="1348"/>
      <c r="WEW426" s="1348"/>
      <c r="WEX426" s="1348"/>
      <c r="WEY426" s="1348"/>
      <c r="WEZ426" s="1348"/>
      <c r="WFA426" s="1348"/>
      <c r="WFB426" s="1348"/>
      <c r="WFC426" s="1348"/>
      <c r="WFD426" s="1348"/>
      <c r="WFE426" s="1348"/>
      <c r="WFF426" s="1348"/>
      <c r="WFG426" s="1348"/>
      <c r="WFH426" s="1348"/>
      <c r="WFI426" s="1348"/>
      <c r="WFJ426" s="1348"/>
      <c r="WFK426" s="1348"/>
      <c r="WFL426" s="1348"/>
      <c r="WFM426" s="1348"/>
      <c r="WFN426" s="1348"/>
      <c r="WFO426" s="1348"/>
      <c r="WFP426" s="1348"/>
      <c r="WFQ426" s="1348"/>
      <c r="WFR426" s="1348"/>
      <c r="WFS426" s="1348"/>
      <c r="WFT426" s="1348"/>
      <c r="WFU426" s="1348"/>
      <c r="WFV426" s="1348"/>
      <c r="WFW426" s="1348"/>
      <c r="WFX426" s="1348"/>
      <c r="WFY426" s="1348"/>
      <c r="WFZ426" s="1348"/>
      <c r="WGA426" s="1348"/>
      <c r="WGB426" s="1348"/>
      <c r="WGC426" s="1348"/>
      <c r="WGD426" s="1348"/>
      <c r="WGE426" s="1348"/>
      <c r="WGF426" s="1348"/>
      <c r="WGG426" s="1348"/>
      <c r="WGH426" s="1348"/>
      <c r="WGI426" s="1348"/>
      <c r="WGJ426" s="1348"/>
      <c r="WGK426" s="1348"/>
      <c r="WGL426" s="1348"/>
      <c r="WGM426" s="1348"/>
      <c r="WGN426" s="1348"/>
      <c r="WGO426" s="1348"/>
      <c r="WGP426" s="1348"/>
      <c r="WGQ426" s="1348"/>
      <c r="WGR426" s="1348"/>
      <c r="WGS426" s="1348"/>
      <c r="WGT426" s="1348"/>
      <c r="WGU426" s="1348"/>
      <c r="WGV426" s="1348"/>
      <c r="WGW426" s="1348"/>
      <c r="WGX426" s="1348"/>
      <c r="WGY426" s="1348"/>
      <c r="WGZ426" s="1348"/>
      <c r="WHA426" s="1348"/>
      <c r="WHB426" s="1348"/>
      <c r="WHC426" s="1348"/>
      <c r="WHD426" s="1348"/>
      <c r="WHE426" s="1348"/>
      <c r="WHF426" s="1348"/>
      <c r="WHG426" s="1348"/>
      <c r="WHH426" s="1348"/>
      <c r="WHI426" s="1348"/>
      <c r="WHJ426" s="1348"/>
      <c r="WHK426" s="1348"/>
      <c r="WHL426" s="1348"/>
      <c r="WHM426" s="1348"/>
      <c r="WHN426" s="1348"/>
      <c r="WHO426" s="1348"/>
      <c r="WHP426" s="1348"/>
      <c r="WHQ426" s="1348"/>
      <c r="WHR426" s="1348"/>
      <c r="WHS426" s="1348"/>
      <c r="WHT426" s="1348"/>
      <c r="WHU426" s="1348"/>
      <c r="WHV426" s="1348"/>
      <c r="WHW426" s="1348"/>
      <c r="WHX426" s="1348"/>
      <c r="WHY426" s="1348"/>
      <c r="WHZ426" s="1348"/>
      <c r="WIA426" s="1348"/>
      <c r="WIB426" s="1348"/>
      <c r="WIC426" s="1348"/>
      <c r="WID426" s="1348"/>
      <c r="WIE426" s="1348"/>
      <c r="WIF426" s="1348"/>
      <c r="WIG426" s="1348"/>
      <c r="WIH426" s="1348"/>
      <c r="WII426" s="1348"/>
      <c r="WIJ426" s="1348"/>
      <c r="WIK426" s="1348"/>
      <c r="WIL426" s="1348"/>
      <c r="WIM426" s="1348"/>
      <c r="WIN426" s="1348"/>
      <c r="WIO426" s="1348"/>
      <c r="WIP426" s="1348"/>
      <c r="WIQ426" s="1348"/>
      <c r="WIR426" s="1348"/>
      <c r="WIS426" s="1348"/>
      <c r="WIT426" s="1348"/>
      <c r="WIU426" s="1348"/>
      <c r="WIV426" s="1348"/>
      <c r="WIW426" s="1348"/>
      <c r="WIX426" s="1348"/>
      <c r="WIY426" s="1348"/>
      <c r="WIZ426" s="1348"/>
      <c r="WJA426" s="1348"/>
      <c r="WJB426" s="1348"/>
      <c r="WJC426" s="1348"/>
      <c r="WJD426" s="1348"/>
      <c r="WJE426" s="1348"/>
      <c r="WJF426" s="1348"/>
      <c r="WJG426" s="1348"/>
      <c r="WJH426" s="1348"/>
      <c r="WJI426" s="1348"/>
      <c r="WJJ426" s="1348"/>
      <c r="WJK426" s="1348"/>
      <c r="WJL426" s="1348"/>
      <c r="WJM426" s="1348"/>
      <c r="WJN426" s="1348"/>
      <c r="WJO426" s="1348"/>
      <c r="WJP426" s="1348"/>
      <c r="WJQ426" s="1348"/>
      <c r="WJR426" s="1348"/>
      <c r="WJS426" s="1348"/>
      <c r="WJT426" s="1348"/>
      <c r="WJU426" s="1348"/>
      <c r="WJV426" s="1348"/>
      <c r="WJW426" s="1348"/>
      <c r="WJX426" s="1348"/>
      <c r="WJY426" s="1348"/>
      <c r="WJZ426" s="1348"/>
      <c r="WKA426" s="1348"/>
      <c r="WKB426" s="1348"/>
      <c r="WKC426" s="1348"/>
      <c r="WKD426" s="1348"/>
      <c r="WKE426" s="1348"/>
      <c r="WKF426" s="1348"/>
      <c r="WKG426" s="1348"/>
      <c r="WKH426" s="1348"/>
      <c r="WKI426" s="1348"/>
      <c r="WKJ426" s="1348"/>
      <c r="WKK426" s="1348"/>
      <c r="WKL426" s="1348"/>
      <c r="WKM426" s="1348"/>
      <c r="WKN426" s="1348"/>
      <c r="WKO426" s="1348"/>
      <c r="WKP426" s="1348"/>
      <c r="WKQ426" s="1348"/>
      <c r="WKR426" s="1348"/>
      <c r="WKS426" s="1348"/>
      <c r="WKT426" s="1348"/>
      <c r="WKU426" s="1348"/>
      <c r="WKV426" s="1348"/>
      <c r="WKW426" s="1348"/>
      <c r="WKX426" s="1348"/>
      <c r="WKY426" s="1348"/>
      <c r="WKZ426" s="1348"/>
      <c r="WLA426" s="1348"/>
      <c r="WLB426" s="1348"/>
      <c r="WLC426" s="1348"/>
      <c r="WLD426" s="1348"/>
      <c r="WLE426" s="1348"/>
      <c r="WLF426" s="1348"/>
      <c r="WLG426" s="1348"/>
      <c r="WLH426" s="1348"/>
      <c r="WLI426" s="1348"/>
      <c r="WLJ426" s="1348"/>
      <c r="WLK426" s="1348"/>
      <c r="WLL426" s="1348"/>
      <c r="WLM426" s="1348"/>
      <c r="WLN426" s="1348"/>
      <c r="WLO426" s="1348"/>
      <c r="WLP426" s="1348"/>
      <c r="WLQ426" s="1348"/>
      <c r="WLR426" s="1348"/>
      <c r="WLS426" s="1348"/>
      <c r="WLT426" s="1348"/>
      <c r="WLU426" s="1348"/>
      <c r="WLV426" s="1348"/>
      <c r="WLW426" s="1348"/>
      <c r="WLX426" s="1348"/>
      <c r="WLY426" s="1348"/>
      <c r="WLZ426" s="1348"/>
      <c r="WMA426" s="1348"/>
      <c r="WMB426" s="1348"/>
      <c r="WMC426" s="1348"/>
      <c r="WMD426" s="1348"/>
      <c r="WME426" s="1348"/>
      <c r="WMF426" s="1348"/>
      <c r="WMG426" s="1348"/>
      <c r="WMH426" s="1348"/>
      <c r="WMI426" s="1348"/>
      <c r="WMJ426" s="1348"/>
      <c r="WMK426" s="1348"/>
      <c r="WML426" s="1348"/>
      <c r="WMM426" s="1348"/>
      <c r="WMN426" s="1348"/>
      <c r="WMO426" s="1348"/>
      <c r="WMP426" s="1348"/>
      <c r="WMQ426" s="1348"/>
      <c r="WMR426" s="1348"/>
      <c r="WMS426" s="1348"/>
      <c r="WMT426" s="1348"/>
      <c r="WMU426" s="1348"/>
      <c r="WMV426" s="1348"/>
      <c r="WMW426" s="1348"/>
      <c r="WMX426" s="1348"/>
      <c r="WMY426" s="1348"/>
      <c r="WMZ426" s="1348"/>
      <c r="WNA426" s="1348"/>
      <c r="WNB426" s="1348"/>
      <c r="WNC426" s="1348"/>
      <c r="WND426" s="1348"/>
      <c r="WNE426" s="1348"/>
      <c r="WNF426" s="1348"/>
      <c r="WNG426" s="1348"/>
      <c r="WNH426" s="1348"/>
      <c r="WNI426" s="1348"/>
      <c r="WNJ426" s="1348"/>
      <c r="WNK426" s="1348"/>
      <c r="WNL426" s="1348"/>
      <c r="WNM426" s="1348"/>
      <c r="WNN426" s="1348"/>
      <c r="WNO426" s="1348"/>
      <c r="WNP426" s="1348"/>
      <c r="WNQ426" s="1348"/>
      <c r="WNR426" s="1348"/>
      <c r="WNS426" s="1348"/>
      <c r="WNT426" s="1348"/>
      <c r="WNU426" s="1348"/>
      <c r="WNV426" s="1348"/>
      <c r="WNW426" s="1348"/>
      <c r="WNX426" s="1348"/>
      <c r="WNY426" s="1348"/>
      <c r="WNZ426" s="1348"/>
      <c r="WOA426" s="1348"/>
      <c r="WOB426" s="1348"/>
      <c r="WOC426" s="1348"/>
      <c r="WOD426" s="1348"/>
      <c r="WOE426" s="1348"/>
      <c r="WOF426" s="1348"/>
      <c r="WOG426" s="1348"/>
      <c r="WOH426" s="1348"/>
      <c r="WOI426" s="1348"/>
      <c r="WOJ426" s="1348"/>
      <c r="WOK426" s="1348"/>
      <c r="WOL426" s="1348"/>
      <c r="WOM426" s="1348"/>
      <c r="WON426" s="1348"/>
      <c r="WOO426" s="1348"/>
      <c r="WOP426" s="1348"/>
      <c r="WOQ426" s="1348"/>
      <c r="WOR426" s="1348"/>
      <c r="WOS426" s="1348"/>
      <c r="WOT426" s="1348"/>
      <c r="WOU426" s="1348"/>
      <c r="WOV426" s="1348"/>
      <c r="WOW426" s="1348"/>
      <c r="WOX426" s="1348"/>
      <c r="WOY426" s="1348"/>
      <c r="WOZ426" s="1348"/>
      <c r="WPA426" s="1348"/>
      <c r="WPB426" s="1348"/>
      <c r="WPC426" s="1348"/>
      <c r="WPD426" s="1348"/>
      <c r="WPE426" s="1348"/>
      <c r="WPF426" s="1348"/>
      <c r="WPG426" s="1348"/>
      <c r="WPH426" s="1348"/>
      <c r="WPI426" s="1348"/>
      <c r="WPJ426" s="1348"/>
      <c r="WPK426" s="1348"/>
      <c r="WPL426" s="1348"/>
      <c r="WPM426" s="1348"/>
      <c r="WPN426" s="1348"/>
      <c r="WPO426" s="1348"/>
      <c r="WPP426" s="1348"/>
      <c r="WPQ426" s="1348"/>
      <c r="WPR426" s="1348"/>
      <c r="WPS426" s="1348"/>
      <c r="WPT426" s="1348"/>
      <c r="WPU426" s="1348"/>
      <c r="WPV426" s="1348"/>
      <c r="WPW426" s="1348"/>
      <c r="WPX426" s="1348"/>
      <c r="WPY426" s="1348"/>
      <c r="WPZ426" s="1348"/>
      <c r="WQA426" s="1348"/>
      <c r="WQB426" s="1348"/>
      <c r="WQC426" s="1348"/>
      <c r="WQD426" s="1348"/>
      <c r="WQE426" s="1348"/>
      <c r="WQF426" s="1348"/>
      <c r="WQG426" s="1348"/>
      <c r="WQH426" s="1348"/>
      <c r="WQI426" s="1348"/>
      <c r="WQJ426" s="1348"/>
      <c r="WQK426" s="1348"/>
      <c r="WQL426" s="1348"/>
      <c r="WQM426" s="1348"/>
      <c r="WQN426" s="1348"/>
      <c r="WQO426" s="1348"/>
      <c r="WQP426" s="1348"/>
      <c r="WQQ426" s="1348"/>
      <c r="WQR426" s="1348"/>
      <c r="WQS426" s="1348"/>
      <c r="WQT426" s="1348"/>
      <c r="WQU426" s="1348"/>
      <c r="WQV426" s="1348"/>
      <c r="WQW426" s="1348"/>
      <c r="WQX426" s="1348"/>
      <c r="WQY426" s="1348"/>
      <c r="WQZ426" s="1348"/>
      <c r="WRA426" s="1348"/>
      <c r="WRB426" s="1348"/>
      <c r="WRC426" s="1348"/>
      <c r="WRD426" s="1348"/>
      <c r="WRE426" s="1348"/>
      <c r="WRF426" s="1348"/>
      <c r="WRG426" s="1348"/>
      <c r="WRH426" s="1348"/>
      <c r="WRI426" s="1348"/>
      <c r="WRJ426" s="1348"/>
      <c r="WRK426" s="1348"/>
      <c r="WRL426" s="1348"/>
      <c r="WRM426" s="1348"/>
      <c r="WRN426" s="1348"/>
      <c r="WRO426" s="1348"/>
      <c r="WRP426" s="1348"/>
      <c r="WRQ426" s="1348"/>
      <c r="WRR426" s="1348"/>
      <c r="WRS426" s="1348"/>
      <c r="WRT426" s="1348"/>
      <c r="WRU426" s="1348"/>
      <c r="WRV426" s="1348"/>
      <c r="WRW426" s="1348"/>
      <c r="WRX426" s="1348"/>
      <c r="WRY426" s="1348"/>
      <c r="WRZ426" s="1348"/>
      <c r="WSA426" s="1348"/>
      <c r="WSB426" s="1348"/>
      <c r="WSC426" s="1348"/>
      <c r="WSD426" s="1348"/>
      <c r="WSE426" s="1348"/>
      <c r="WSF426" s="1348"/>
      <c r="WSG426" s="1348"/>
      <c r="WSH426" s="1348"/>
      <c r="WSI426" s="1348"/>
      <c r="WSJ426" s="1348"/>
      <c r="WSK426" s="1348"/>
      <c r="WSL426" s="1348"/>
      <c r="WSM426" s="1348"/>
      <c r="WSN426" s="1348"/>
      <c r="WSO426" s="1348"/>
      <c r="WSP426" s="1348"/>
      <c r="WSQ426" s="1348"/>
      <c r="WSR426" s="1348"/>
      <c r="WSS426" s="1348"/>
      <c r="WST426" s="1348"/>
      <c r="WSU426" s="1348"/>
      <c r="WSV426" s="1348"/>
      <c r="WSW426" s="1348"/>
      <c r="WSX426" s="1348"/>
      <c r="WSY426" s="1348"/>
      <c r="WSZ426" s="1348"/>
      <c r="WTA426" s="1348"/>
      <c r="WTB426" s="1348"/>
      <c r="WTC426" s="1348"/>
      <c r="WTD426" s="1348"/>
      <c r="WTE426" s="1348"/>
      <c r="WTF426" s="1348"/>
      <c r="WTG426" s="1348"/>
      <c r="WTH426" s="1348"/>
      <c r="WTI426" s="1348"/>
      <c r="WTJ426" s="1348"/>
      <c r="WTK426" s="1348"/>
      <c r="WTL426" s="1348"/>
      <c r="WTM426" s="1348"/>
      <c r="WTN426" s="1348"/>
      <c r="WTO426" s="1348"/>
      <c r="WTP426" s="1348"/>
      <c r="WTQ426" s="1348"/>
      <c r="WTR426" s="1348"/>
      <c r="WTS426" s="1348"/>
      <c r="WTT426" s="1348"/>
      <c r="WTU426" s="1348"/>
      <c r="WTV426" s="1348"/>
      <c r="WTW426" s="1348"/>
      <c r="WTX426" s="1348"/>
      <c r="WTY426" s="1348"/>
      <c r="WTZ426" s="1348"/>
      <c r="WUA426" s="1348"/>
      <c r="WUB426" s="1348"/>
      <c r="WUC426" s="1348"/>
      <c r="WUD426" s="1348"/>
      <c r="WUE426" s="1348"/>
      <c r="WUF426" s="1348"/>
      <c r="WUG426" s="1348"/>
      <c r="WUH426" s="1348"/>
      <c r="WUI426" s="1348"/>
      <c r="WUJ426" s="1348"/>
      <c r="WUK426" s="1348"/>
      <c r="WUL426" s="1348"/>
      <c r="WUM426" s="1348"/>
      <c r="WUN426" s="1348"/>
      <c r="WUO426" s="1348"/>
      <c r="WUP426" s="1348"/>
      <c r="WUQ426" s="1348"/>
      <c r="WUR426" s="1348"/>
      <c r="WUS426" s="1348"/>
      <c r="WUT426" s="1348"/>
      <c r="WUU426" s="1348"/>
      <c r="WUV426" s="1348"/>
      <c r="WUW426" s="1348"/>
      <c r="WUX426" s="1348"/>
      <c r="WUY426" s="1348"/>
      <c r="WUZ426" s="1348"/>
      <c r="WVA426" s="1348"/>
      <c r="WVB426" s="1348"/>
      <c r="WVC426" s="1348"/>
      <c r="WVD426" s="1348"/>
      <c r="WVE426" s="1348"/>
      <c r="WVF426" s="1348"/>
      <c r="WVG426" s="1348"/>
      <c r="WVH426" s="1348"/>
      <c r="WVI426" s="1348"/>
      <c r="WVJ426" s="1348"/>
      <c r="WVK426" s="1348"/>
      <c r="WVL426" s="1348"/>
      <c r="WVM426" s="1348"/>
      <c r="WVN426" s="1348"/>
      <c r="WVO426" s="1348"/>
      <c r="WVP426" s="1348"/>
      <c r="WVQ426" s="1348"/>
      <c r="WVR426" s="1348"/>
      <c r="WVS426" s="1348"/>
      <c r="WVT426" s="1348"/>
      <c r="WVU426" s="1348"/>
      <c r="WVV426" s="1348"/>
      <c r="WVW426" s="1348"/>
      <c r="WVX426" s="1348"/>
      <c r="WVY426" s="1348"/>
      <c r="WVZ426" s="1348"/>
      <c r="WWA426" s="1348"/>
      <c r="WWB426" s="1348"/>
      <c r="WWC426" s="1348"/>
      <c r="WWD426" s="1348"/>
      <c r="WWE426" s="1348"/>
      <c r="WWF426" s="1348"/>
      <c r="WWG426" s="1348"/>
      <c r="WWH426" s="1348"/>
      <c r="WWI426" s="1348"/>
      <c r="WWJ426" s="1348"/>
      <c r="WWK426" s="1348"/>
      <c r="WWL426" s="1348"/>
      <c r="WWM426" s="1348"/>
      <c r="WWN426" s="1348"/>
      <c r="WWO426" s="1348"/>
      <c r="WWP426" s="1348"/>
      <c r="WWQ426" s="1348"/>
      <c r="WWR426" s="1348"/>
      <c r="WWS426" s="1348"/>
      <c r="WWT426" s="1348"/>
      <c r="WWU426" s="1348"/>
      <c r="WWV426" s="1348"/>
      <c r="WWW426" s="1348"/>
      <c r="WWX426" s="1348"/>
      <c r="WWY426" s="1348"/>
      <c r="WWZ426" s="1348"/>
      <c r="WXA426" s="1348"/>
      <c r="WXB426" s="1348"/>
      <c r="WXC426" s="1348"/>
      <c r="WXD426" s="1348"/>
      <c r="WXE426" s="1348"/>
      <c r="WXF426" s="1348"/>
      <c r="WXG426" s="1348"/>
      <c r="WXH426" s="1348"/>
      <c r="WXI426" s="1348"/>
      <c r="WXJ426" s="1348"/>
      <c r="WXK426" s="1348"/>
      <c r="WXL426" s="1348"/>
      <c r="WXM426" s="1348"/>
      <c r="WXN426" s="1348"/>
      <c r="WXO426" s="1348"/>
      <c r="WXP426" s="1348"/>
      <c r="WXQ426" s="1348"/>
      <c r="WXR426" s="1348"/>
      <c r="WXS426" s="1348"/>
      <c r="WXT426" s="1348"/>
      <c r="WXU426" s="1348"/>
      <c r="WXV426" s="1348"/>
      <c r="WXW426" s="1348"/>
      <c r="WXX426" s="1348"/>
      <c r="WXY426" s="1348"/>
      <c r="WXZ426" s="1348"/>
      <c r="WYA426" s="1348"/>
      <c r="WYB426" s="1348"/>
      <c r="WYC426" s="1348"/>
      <c r="WYD426" s="1348"/>
      <c r="WYE426" s="1348"/>
      <c r="WYF426" s="1348"/>
      <c r="WYG426" s="1348"/>
      <c r="WYH426" s="1348"/>
      <c r="WYI426" s="1348"/>
      <c r="WYJ426" s="1348"/>
      <c r="WYK426" s="1348"/>
      <c r="WYL426" s="1348"/>
      <c r="WYM426" s="1348"/>
      <c r="WYN426" s="1348"/>
      <c r="WYO426" s="1348"/>
      <c r="WYP426" s="1348"/>
      <c r="WYQ426" s="1348"/>
      <c r="WYR426" s="1348"/>
      <c r="WYS426" s="1348"/>
      <c r="WYT426" s="1348"/>
      <c r="WYU426" s="1348"/>
      <c r="WYV426" s="1348"/>
      <c r="WYW426" s="1348"/>
      <c r="WYX426" s="1348"/>
      <c r="WYY426" s="1348"/>
      <c r="WYZ426" s="1348"/>
      <c r="WZA426" s="1348"/>
      <c r="WZB426" s="1348"/>
      <c r="WZC426" s="1348"/>
      <c r="WZD426" s="1348"/>
      <c r="WZE426" s="1348"/>
      <c r="WZF426" s="1348"/>
      <c r="WZG426" s="1348"/>
      <c r="WZH426" s="1348"/>
      <c r="WZI426" s="1348"/>
      <c r="WZJ426" s="1348"/>
      <c r="WZK426" s="1348"/>
      <c r="WZL426" s="1348"/>
      <c r="WZM426" s="1348"/>
      <c r="WZN426" s="1348"/>
      <c r="WZO426" s="1348"/>
      <c r="WZP426" s="1348"/>
      <c r="WZQ426" s="1348"/>
      <c r="WZR426" s="1348"/>
      <c r="WZS426" s="1348"/>
      <c r="WZT426" s="1348"/>
      <c r="WZU426" s="1348"/>
      <c r="WZV426" s="1348"/>
      <c r="WZW426" s="1348"/>
      <c r="WZX426" s="1348"/>
      <c r="WZY426" s="1348"/>
      <c r="WZZ426" s="1348"/>
      <c r="XAA426" s="1348"/>
      <c r="XAB426" s="1348"/>
      <c r="XAC426" s="1348"/>
      <c r="XAD426" s="1348"/>
      <c r="XAE426" s="1348"/>
      <c r="XAF426" s="1348"/>
      <c r="XAG426" s="1348"/>
      <c r="XAH426" s="1348"/>
      <c r="XAI426" s="1348"/>
      <c r="XAJ426" s="1348"/>
      <c r="XAK426" s="1348"/>
      <c r="XAL426" s="1348"/>
      <c r="XAM426" s="1348"/>
      <c r="XAN426" s="1348"/>
      <c r="XAO426" s="1348"/>
      <c r="XAP426" s="1348"/>
      <c r="XAQ426" s="1348"/>
      <c r="XAR426" s="1348"/>
      <c r="XAS426" s="1348"/>
      <c r="XAT426" s="1348"/>
      <c r="XAU426" s="1348"/>
      <c r="XAV426" s="1348"/>
      <c r="XAW426" s="1348"/>
      <c r="XAX426" s="1348"/>
      <c r="XAY426" s="1348"/>
      <c r="XAZ426" s="1348"/>
      <c r="XBA426" s="1348"/>
      <c r="XBB426" s="1348"/>
      <c r="XBC426" s="1348"/>
      <c r="XBD426" s="1348"/>
      <c r="XBE426" s="1348"/>
      <c r="XBF426" s="1348"/>
      <c r="XBG426" s="1348"/>
      <c r="XBH426" s="1348"/>
      <c r="XBI426" s="1348"/>
      <c r="XBJ426" s="1348"/>
      <c r="XBK426" s="1348"/>
      <c r="XBL426" s="1348"/>
      <c r="XBM426" s="1348"/>
      <c r="XBN426" s="1348"/>
      <c r="XBO426" s="1348"/>
      <c r="XBP426" s="1348"/>
      <c r="XBQ426" s="1348"/>
      <c r="XBR426" s="1348"/>
      <c r="XBS426" s="1348"/>
      <c r="XBT426" s="1348"/>
      <c r="XBU426" s="1348"/>
      <c r="XBV426" s="1348"/>
      <c r="XBW426" s="1348"/>
      <c r="XBX426" s="1348"/>
      <c r="XBY426" s="1348"/>
      <c r="XBZ426" s="1348"/>
      <c r="XCA426" s="1348"/>
      <c r="XCB426" s="1348"/>
      <c r="XCC426" s="1348"/>
      <c r="XCD426" s="1348"/>
      <c r="XCE426" s="1348"/>
      <c r="XCF426" s="1348"/>
      <c r="XCG426" s="1348"/>
      <c r="XCH426" s="1348"/>
      <c r="XCI426" s="1348"/>
      <c r="XCJ426" s="1348"/>
      <c r="XCK426" s="1348"/>
      <c r="XCL426" s="1348"/>
      <c r="XCM426" s="1348"/>
      <c r="XCN426" s="1348"/>
      <c r="XCO426" s="1348"/>
      <c r="XCP426" s="1348"/>
      <c r="XCQ426" s="1348"/>
      <c r="XCR426" s="1348"/>
      <c r="XCS426" s="1348"/>
      <c r="XCT426" s="1348"/>
      <c r="XCU426" s="1348"/>
      <c r="XCV426" s="1348"/>
      <c r="XCW426" s="1348"/>
      <c r="XCX426" s="1348"/>
      <c r="XCY426" s="1348"/>
      <c r="XCZ426" s="1348"/>
      <c r="XDA426" s="1348"/>
      <c r="XDB426" s="1348"/>
      <c r="XDC426" s="1348"/>
      <c r="XDD426" s="1348"/>
      <c r="XDE426" s="1348"/>
      <c r="XDF426" s="1348"/>
      <c r="XDG426" s="1348"/>
      <c r="XDH426" s="1348"/>
      <c r="XDI426" s="1348"/>
      <c r="XDJ426" s="1348"/>
      <c r="XDK426" s="1348"/>
      <c r="XDL426" s="1348"/>
      <c r="XDM426" s="1348"/>
      <c r="XDN426" s="1348"/>
      <c r="XDO426" s="1348"/>
      <c r="XDP426" s="1348"/>
      <c r="XDQ426" s="1348"/>
      <c r="XDR426" s="1348"/>
      <c r="XDS426" s="1348"/>
      <c r="XDT426" s="1348"/>
      <c r="XDU426" s="1348"/>
      <c r="XDV426" s="1348"/>
      <c r="XDW426" s="1348"/>
      <c r="XDX426" s="1348"/>
      <c r="XDY426" s="1348"/>
      <c r="XDZ426" s="1348"/>
      <c r="XEA426" s="1348"/>
      <c r="XEB426" s="1348"/>
      <c r="XEC426" s="1348"/>
      <c r="XED426" s="1348"/>
      <c r="XEE426" s="1348"/>
      <c r="XEF426" s="1348"/>
      <c r="XEG426" s="1348"/>
      <c r="XEH426" s="1348"/>
      <c r="XEI426" s="1348"/>
      <c r="XEJ426" s="1348"/>
      <c r="XEK426" s="1348"/>
      <c r="XEL426" s="1348"/>
      <c r="XEM426" s="1348"/>
      <c r="XEN426" s="1348"/>
      <c r="XEO426" s="1348"/>
      <c r="XEP426" s="1348"/>
      <c r="XEQ426" s="1348"/>
      <c r="XER426" s="1348"/>
    </row>
    <row r="427" spans="1:16372" ht="19.5" customHeight="1" x14ac:dyDescent="0.2">
      <c r="A427" s="1348"/>
      <c r="B427" s="1354" t="s">
        <v>927</v>
      </c>
      <c r="C427" s="1355">
        <v>0</v>
      </c>
      <c r="D427" s="1355">
        <v>0</v>
      </c>
      <c r="E427" s="1356">
        <v>0</v>
      </c>
      <c r="F427" s="1349"/>
      <c r="G427" s="1353"/>
      <c r="H427" s="1348"/>
      <c r="I427" s="1349"/>
      <c r="J427" s="1349"/>
      <c r="K427" s="1348"/>
      <c r="L427" s="1348"/>
      <c r="M427" s="1348"/>
      <c r="N427" s="1348"/>
      <c r="O427" s="1348"/>
      <c r="P427" s="1348"/>
      <c r="Q427" s="1348"/>
      <c r="R427" s="1348"/>
      <c r="S427" s="1348"/>
      <c r="T427" s="1348"/>
      <c r="U427" s="1348"/>
      <c r="V427" s="1348"/>
      <c r="W427" s="1348"/>
      <c r="X427" s="1348"/>
      <c r="Y427" s="1348"/>
      <c r="Z427" s="1348"/>
      <c r="AA427" s="1348"/>
      <c r="AB427" s="1348"/>
      <c r="AC427" s="1348"/>
      <c r="AD427" s="1348"/>
      <c r="AE427" s="1348"/>
      <c r="AF427" s="1348"/>
      <c r="AG427" s="1348"/>
      <c r="AH427" s="1348"/>
      <c r="AI427" s="1348"/>
      <c r="AJ427" s="1348"/>
      <c r="AK427" s="1348"/>
      <c r="AL427" s="1348"/>
      <c r="AM427" s="1348"/>
      <c r="AN427" s="1348"/>
      <c r="AO427" s="1348"/>
      <c r="AP427" s="1348"/>
      <c r="AQ427" s="1348"/>
      <c r="AR427" s="1348"/>
      <c r="AS427" s="1348"/>
      <c r="AT427" s="1348"/>
      <c r="AU427" s="1348"/>
      <c r="AV427" s="1348"/>
      <c r="AW427" s="1348"/>
      <c r="AX427" s="1348"/>
      <c r="AY427" s="1348"/>
      <c r="AZ427" s="1348"/>
      <c r="BA427" s="1348"/>
      <c r="BB427" s="1348"/>
      <c r="BC427" s="1348"/>
      <c r="BD427" s="1348"/>
      <c r="BE427" s="1348"/>
      <c r="BF427" s="1348"/>
      <c r="BG427" s="1348"/>
      <c r="BH427" s="1348"/>
      <c r="BI427" s="1348"/>
      <c r="BJ427" s="1348"/>
      <c r="BK427" s="1348"/>
      <c r="BL427" s="1348"/>
      <c r="BM427" s="1348"/>
      <c r="BN427" s="1348"/>
      <c r="BO427" s="1348"/>
      <c r="BP427" s="1348"/>
      <c r="BQ427" s="1348"/>
      <c r="BR427" s="1348"/>
      <c r="BS427" s="1348"/>
      <c r="BT427" s="1348"/>
      <c r="BU427" s="1348"/>
      <c r="BV427" s="1348"/>
      <c r="BW427" s="1348"/>
      <c r="BX427" s="1348"/>
      <c r="BY427" s="1348"/>
      <c r="BZ427" s="1348"/>
      <c r="CA427" s="1348"/>
      <c r="CB427" s="1348"/>
      <c r="CC427" s="1348"/>
      <c r="CD427" s="1348"/>
      <c r="CE427" s="1348"/>
      <c r="CF427" s="1348"/>
      <c r="CG427" s="1348"/>
      <c r="CH427" s="1348"/>
      <c r="CI427" s="1348"/>
      <c r="CJ427" s="1348"/>
      <c r="CK427" s="1348"/>
      <c r="CL427" s="1348"/>
      <c r="CM427" s="1348"/>
      <c r="CN427" s="1348"/>
      <c r="CO427" s="1348"/>
      <c r="CP427" s="1348"/>
      <c r="CQ427" s="1348"/>
      <c r="CR427" s="1348"/>
      <c r="CS427" s="1348"/>
      <c r="CT427" s="1348"/>
      <c r="CU427" s="1348"/>
      <c r="CV427" s="1348"/>
      <c r="CW427" s="1348"/>
      <c r="CX427" s="1348"/>
      <c r="CY427" s="1348"/>
      <c r="CZ427" s="1348"/>
      <c r="DA427" s="1348"/>
      <c r="DB427" s="1348"/>
      <c r="DC427" s="1348"/>
      <c r="DD427" s="1348"/>
      <c r="DE427" s="1348"/>
      <c r="DF427" s="1348"/>
      <c r="DG427" s="1348"/>
      <c r="DH427" s="1348"/>
      <c r="DI427" s="1348"/>
      <c r="DJ427" s="1348"/>
      <c r="DK427" s="1348"/>
      <c r="DL427" s="1348"/>
      <c r="DM427" s="1348"/>
      <c r="DN427" s="1348"/>
      <c r="DO427" s="1348"/>
      <c r="DP427" s="1348"/>
      <c r="DQ427" s="1348"/>
      <c r="DR427" s="1348"/>
      <c r="DS427" s="1348"/>
      <c r="DT427" s="1348"/>
      <c r="DU427" s="1348"/>
      <c r="DV427" s="1348"/>
      <c r="DW427" s="1348"/>
      <c r="DX427" s="1348"/>
      <c r="DY427" s="1348"/>
      <c r="DZ427" s="1348"/>
      <c r="EA427" s="1348"/>
      <c r="EB427" s="1348"/>
      <c r="EC427" s="1348"/>
      <c r="ED427" s="1348"/>
      <c r="EE427" s="1348"/>
      <c r="EF427" s="1348"/>
      <c r="EG427" s="1348"/>
      <c r="EH427" s="1348"/>
      <c r="EI427" s="1348"/>
      <c r="EJ427" s="1348"/>
      <c r="EK427" s="1348"/>
      <c r="EL427" s="1348"/>
      <c r="EM427" s="1348"/>
      <c r="EN427" s="1348"/>
      <c r="EO427" s="1348"/>
      <c r="EP427" s="1348"/>
      <c r="EQ427" s="1348"/>
      <c r="ER427" s="1348"/>
      <c r="ES427" s="1348"/>
      <c r="ET427" s="1348"/>
      <c r="EU427" s="1348"/>
      <c r="EV427" s="1348"/>
      <c r="EW427" s="1348"/>
      <c r="EX427" s="1348"/>
      <c r="EY427" s="1348"/>
      <c r="EZ427" s="1348"/>
      <c r="FA427" s="1348"/>
      <c r="FB427" s="1348"/>
      <c r="FC427" s="1348"/>
      <c r="FD427" s="1348"/>
      <c r="FE427" s="1348"/>
      <c r="FF427" s="1348"/>
      <c r="FG427" s="1348"/>
      <c r="FH427" s="1348"/>
      <c r="FI427" s="1348"/>
      <c r="FJ427" s="1348"/>
      <c r="FK427" s="1348"/>
      <c r="FL427" s="1348"/>
      <c r="FM427" s="1348"/>
      <c r="FN427" s="1348"/>
      <c r="FO427" s="1348"/>
      <c r="FP427" s="1348"/>
      <c r="FQ427" s="1348"/>
      <c r="FR427" s="1348"/>
      <c r="FS427" s="1348"/>
      <c r="FT427" s="1348"/>
      <c r="FU427" s="1348"/>
      <c r="FV427" s="1348"/>
      <c r="FW427" s="1348"/>
      <c r="FX427" s="1348"/>
      <c r="FY427" s="1348"/>
      <c r="FZ427" s="1348"/>
      <c r="GA427" s="1348"/>
      <c r="GB427" s="1348"/>
      <c r="GC427" s="1348"/>
      <c r="GD427" s="1348"/>
      <c r="GE427" s="1348"/>
      <c r="GF427" s="1348"/>
      <c r="GG427" s="1348"/>
      <c r="GH427" s="1348"/>
      <c r="GI427" s="1348"/>
      <c r="GJ427" s="1348"/>
      <c r="GK427" s="1348"/>
      <c r="GL427" s="1348"/>
      <c r="GM427" s="1348"/>
      <c r="GN427" s="1348"/>
      <c r="GO427" s="1348"/>
      <c r="GP427" s="1348"/>
      <c r="GQ427" s="1348"/>
      <c r="GR427" s="1348"/>
      <c r="GS427" s="1348"/>
      <c r="GT427" s="1348"/>
      <c r="GU427" s="1348"/>
      <c r="GV427" s="1348"/>
      <c r="GW427" s="1348"/>
      <c r="GX427" s="1348"/>
      <c r="GY427" s="1348"/>
      <c r="GZ427" s="1348"/>
      <c r="HA427" s="1348"/>
      <c r="HB427" s="1348"/>
      <c r="HC427" s="1348"/>
      <c r="HD427" s="1348"/>
      <c r="HE427" s="1348"/>
      <c r="HF427" s="1348"/>
      <c r="HG427" s="1348"/>
      <c r="HH427" s="1348"/>
      <c r="HI427" s="1348"/>
      <c r="HJ427" s="1348"/>
      <c r="HK427" s="1348"/>
      <c r="HL427" s="1348"/>
      <c r="HM427" s="1348"/>
      <c r="HN427" s="1348"/>
      <c r="HO427" s="1348"/>
      <c r="HP427" s="1348"/>
      <c r="HQ427" s="1348"/>
      <c r="HR427" s="1348"/>
      <c r="HS427" s="1348"/>
      <c r="HT427" s="1348"/>
      <c r="HU427" s="1348"/>
      <c r="HV427" s="1348"/>
      <c r="HW427" s="1348"/>
      <c r="HX427" s="1348"/>
      <c r="HY427" s="1348"/>
      <c r="HZ427" s="1348"/>
      <c r="IA427" s="1348"/>
      <c r="IB427" s="1348"/>
      <c r="IC427" s="1348"/>
      <c r="ID427" s="1348"/>
      <c r="IE427" s="1348"/>
      <c r="IF427" s="1348"/>
      <c r="IG427" s="1348"/>
      <c r="IH427" s="1348"/>
      <c r="II427" s="1348"/>
      <c r="IJ427" s="1348"/>
      <c r="IK427" s="1348"/>
      <c r="IL427" s="1348"/>
      <c r="IM427" s="1348"/>
      <c r="IN427" s="1348"/>
      <c r="IO427" s="1348"/>
      <c r="IP427" s="1348"/>
      <c r="IQ427" s="1348"/>
      <c r="IR427" s="1348"/>
      <c r="IS427" s="1348"/>
      <c r="IT427" s="1348"/>
      <c r="IU427" s="1348"/>
      <c r="IV427" s="1348"/>
      <c r="IW427" s="1348"/>
      <c r="IX427" s="1348"/>
      <c r="IY427" s="1348"/>
      <c r="IZ427" s="1348"/>
      <c r="JA427" s="1348"/>
      <c r="JB427" s="1348"/>
      <c r="JC427" s="1348"/>
      <c r="JD427" s="1348"/>
      <c r="JE427" s="1348"/>
      <c r="JF427" s="1348"/>
      <c r="JG427" s="1348"/>
      <c r="JH427" s="1348"/>
      <c r="JI427" s="1348"/>
      <c r="JJ427" s="1348"/>
      <c r="JK427" s="1348"/>
      <c r="JL427" s="1348"/>
      <c r="JM427" s="1348"/>
      <c r="JN427" s="1348"/>
      <c r="JO427" s="1348"/>
      <c r="JP427" s="1348"/>
      <c r="JQ427" s="1348"/>
      <c r="JR427" s="1348"/>
      <c r="JS427" s="1348"/>
      <c r="JT427" s="1348"/>
      <c r="JU427" s="1348"/>
      <c r="JV427" s="1348"/>
      <c r="JW427" s="1348"/>
      <c r="JX427" s="1348"/>
      <c r="JY427" s="1348"/>
      <c r="JZ427" s="1348"/>
      <c r="KA427" s="1348"/>
      <c r="KB427" s="1348"/>
      <c r="KC427" s="1348"/>
      <c r="KD427" s="1348"/>
      <c r="KE427" s="1348"/>
      <c r="KF427" s="1348"/>
      <c r="KG427" s="1348"/>
      <c r="KH427" s="1348"/>
      <c r="KI427" s="1348"/>
      <c r="KJ427" s="1348"/>
      <c r="KK427" s="1348"/>
      <c r="KL427" s="1348"/>
      <c r="KM427" s="1348"/>
      <c r="KN427" s="1348"/>
      <c r="KO427" s="1348"/>
      <c r="KP427" s="1348"/>
      <c r="KQ427" s="1348"/>
      <c r="KR427" s="1348"/>
      <c r="KS427" s="1348"/>
      <c r="KT427" s="1348"/>
      <c r="KU427" s="1348"/>
      <c r="KV427" s="1348"/>
      <c r="KW427" s="1348"/>
      <c r="KX427" s="1348"/>
      <c r="KY427" s="1348"/>
      <c r="KZ427" s="1348"/>
      <c r="LA427" s="1348"/>
      <c r="LB427" s="1348"/>
      <c r="LC427" s="1348"/>
      <c r="LD427" s="1348"/>
      <c r="LE427" s="1348"/>
      <c r="LF427" s="1348"/>
      <c r="LG427" s="1348"/>
      <c r="LH427" s="1348"/>
      <c r="LI427" s="1348"/>
      <c r="LJ427" s="1348"/>
      <c r="LK427" s="1348"/>
      <c r="LL427" s="1348"/>
      <c r="LM427" s="1348"/>
      <c r="LN427" s="1348"/>
      <c r="LO427" s="1348"/>
      <c r="LP427" s="1348"/>
      <c r="LQ427" s="1348"/>
      <c r="LR427" s="1348"/>
      <c r="LS427" s="1348"/>
      <c r="LT427" s="1348"/>
      <c r="LU427" s="1348"/>
      <c r="LV427" s="1348"/>
      <c r="LW427" s="1348"/>
      <c r="LX427" s="1348"/>
      <c r="LY427" s="1348"/>
      <c r="LZ427" s="1348"/>
      <c r="MA427" s="1348"/>
      <c r="MB427" s="1348"/>
      <c r="MC427" s="1348"/>
      <c r="MD427" s="1348"/>
      <c r="ME427" s="1348"/>
      <c r="MF427" s="1348"/>
      <c r="MG427" s="1348"/>
      <c r="MH427" s="1348"/>
      <c r="MI427" s="1348"/>
      <c r="MJ427" s="1348"/>
      <c r="MK427" s="1348"/>
      <c r="ML427" s="1348"/>
      <c r="MM427" s="1348"/>
      <c r="MN427" s="1348"/>
      <c r="MO427" s="1348"/>
      <c r="MP427" s="1348"/>
      <c r="MQ427" s="1348"/>
      <c r="MR427" s="1348"/>
      <c r="MS427" s="1348"/>
      <c r="MT427" s="1348"/>
      <c r="MU427" s="1348"/>
      <c r="MV427" s="1348"/>
      <c r="MW427" s="1348"/>
      <c r="MX427" s="1348"/>
      <c r="MY427" s="1348"/>
      <c r="MZ427" s="1348"/>
      <c r="NA427" s="1348"/>
      <c r="NB427" s="1348"/>
      <c r="NC427" s="1348"/>
      <c r="ND427" s="1348"/>
      <c r="NE427" s="1348"/>
      <c r="NF427" s="1348"/>
      <c r="NG427" s="1348"/>
      <c r="NH427" s="1348"/>
      <c r="NI427" s="1348"/>
      <c r="NJ427" s="1348"/>
      <c r="NK427" s="1348"/>
      <c r="NL427" s="1348"/>
      <c r="NM427" s="1348"/>
      <c r="NN427" s="1348"/>
      <c r="NO427" s="1348"/>
      <c r="NP427" s="1348"/>
      <c r="NQ427" s="1348"/>
      <c r="NR427" s="1348"/>
      <c r="NS427" s="1348"/>
      <c r="NT427" s="1348"/>
      <c r="NU427" s="1348"/>
      <c r="NV427" s="1348"/>
      <c r="NW427" s="1348"/>
      <c r="NX427" s="1348"/>
      <c r="NY427" s="1348"/>
      <c r="NZ427" s="1348"/>
      <c r="OA427" s="1348"/>
      <c r="OB427" s="1348"/>
      <c r="OC427" s="1348"/>
      <c r="OD427" s="1348"/>
      <c r="OE427" s="1348"/>
      <c r="OF427" s="1348"/>
      <c r="OG427" s="1348"/>
      <c r="OH427" s="1348"/>
      <c r="OI427" s="1348"/>
      <c r="OJ427" s="1348"/>
      <c r="OK427" s="1348"/>
      <c r="OL427" s="1348"/>
      <c r="OM427" s="1348"/>
      <c r="ON427" s="1348"/>
      <c r="OO427" s="1348"/>
      <c r="OP427" s="1348"/>
      <c r="OQ427" s="1348"/>
      <c r="OR427" s="1348"/>
      <c r="OS427" s="1348"/>
      <c r="OT427" s="1348"/>
      <c r="OU427" s="1348"/>
      <c r="OV427" s="1348"/>
      <c r="OW427" s="1348"/>
      <c r="OX427" s="1348"/>
      <c r="OY427" s="1348"/>
      <c r="OZ427" s="1348"/>
      <c r="PA427" s="1348"/>
      <c r="PB427" s="1348"/>
      <c r="PC427" s="1348"/>
      <c r="PD427" s="1348"/>
      <c r="PE427" s="1348"/>
      <c r="PF427" s="1348"/>
      <c r="PG427" s="1348"/>
      <c r="PH427" s="1348"/>
      <c r="PI427" s="1348"/>
      <c r="PJ427" s="1348"/>
      <c r="PK427" s="1348"/>
      <c r="PL427" s="1348"/>
      <c r="PM427" s="1348"/>
      <c r="PN427" s="1348"/>
      <c r="PO427" s="1348"/>
      <c r="PP427" s="1348"/>
      <c r="PQ427" s="1348"/>
      <c r="PR427" s="1348"/>
      <c r="PS427" s="1348"/>
      <c r="PT427" s="1348"/>
      <c r="PU427" s="1348"/>
      <c r="PV427" s="1348"/>
      <c r="PW427" s="1348"/>
      <c r="PX427" s="1348"/>
      <c r="PY427" s="1348"/>
      <c r="PZ427" s="1348"/>
      <c r="QA427" s="1348"/>
      <c r="QB427" s="1348"/>
      <c r="QC427" s="1348"/>
      <c r="QD427" s="1348"/>
      <c r="QE427" s="1348"/>
      <c r="QF427" s="1348"/>
      <c r="QG427" s="1348"/>
      <c r="QH427" s="1348"/>
      <c r="QI427" s="1348"/>
      <c r="QJ427" s="1348"/>
      <c r="QK427" s="1348"/>
      <c r="QL427" s="1348"/>
      <c r="QM427" s="1348"/>
      <c r="QN427" s="1348"/>
      <c r="QO427" s="1348"/>
      <c r="QP427" s="1348"/>
      <c r="QQ427" s="1348"/>
      <c r="QR427" s="1348"/>
      <c r="QS427" s="1348"/>
      <c r="QT427" s="1348"/>
      <c r="QU427" s="1348"/>
      <c r="QV427" s="1348"/>
      <c r="QW427" s="1348"/>
      <c r="QX427" s="1348"/>
      <c r="QY427" s="1348"/>
      <c r="QZ427" s="1348"/>
      <c r="RA427" s="1348"/>
      <c r="RB427" s="1348"/>
      <c r="RC427" s="1348"/>
      <c r="RD427" s="1348"/>
      <c r="RE427" s="1348"/>
      <c r="RF427" s="1348"/>
      <c r="RG427" s="1348"/>
      <c r="RH427" s="1348"/>
      <c r="RI427" s="1348"/>
      <c r="RJ427" s="1348"/>
      <c r="RK427" s="1348"/>
      <c r="RL427" s="1348"/>
      <c r="RM427" s="1348"/>
      <c r="RN427" s="1348"/>
      <c r="RO427" s="1348"/>
      <c r="RP427" s="1348"/>
      <c r="RQ427" s="1348"/>
      <c r="RR427" s="1348"/>
      <c r="RS427" s="1348"/>
      <c r="RT427" s="1348"/>
      <c r="RU427" s="1348"/>
      <c r="RV427" s="1348"/>
      <c r="RW427" s="1348"/>
      <c r="RX427" s="1348"/>
      <c r="RY427" s="1348"/>
      <c r="RZ427" s="1348"/>
      <c r="SA427" s="1348"/>
      <c r="SB427" s="1348"/>
      <c r="SC427" s="1348"/>
      <c r="SD427" s="1348"/>
      <c r="SE427" s="1348"/>
      <c r="SF427" s="1348"/>
      <c r="SG427" s="1348"/>
      <c r="SH427" s="1348"/>
      <c r="SI427" s="1348"/>
      <c r="SJ427" s="1348"/>
      <c r="SK427" s="1348"/>
      <c r="SL427" s="1348"/>
      <c r="SM427" s="1348"/>
      <c r="SN427" s="1348"/>
      <c r="SO427" s="1348"/>
      <c r="SP427" s="1348"/>
      <c r="SQ427" s="1348"/>
      <c r="SR427" s="1348"/>
      <c r="SS427" s="1348"/>
      <c r="ST427" s="1348"/>
      <c r="SU427" s="1348"/>
      <c r="SV427" s="1348"/>
      <c r="SW427" s="1348"/>
      <c r="SX427" s="1348"/>
      <c r="SY427" s="1348"/>
      <c r="SZ427" s="1348"/>
      <c r="TA427" s="1348"/>
      <c r="TB427" s="1348"/>
      <c r="TC427" s="1348"/>
      <c r="TD427" s="1348"/>
      <c r="TE427" s="1348"/>
      <c r="TF427" s="1348"/>
      <c r="TG427" s="1348"/>
      <c r="TH427" s="1348"/>
      <c r="TI427" s="1348"/>
      <c r="TJ427" s="1348"/>
      <c r="TK427" s="1348"/>
      <c r="TL427" s="1348"/>
      <c r="TM427" s="1348"/>
      <c r="TN427" s="1348"/>
      <c r="TO427" s="1348"/>
      <c r="TP427" s="1348"/>
      <c r="TQ427" s="1348"/>
      <c r="TR427" s="1348"/>
      <c r="TS427" s="1348"/>
      <c r="TT427" s="1348"/>
      <c r="TU427" s="1348"/>
      <c r="TV427" s="1348"/>
      <c r="TW427" s="1348"/>
      <c r="TX427" s="1348"/>
      <c r="TY427" s="1348"/>
      <c r="TZ427" s="1348"/>
      <c r="UA427" s="1348"/>
      <c r="UB427" s="1348"/>
      <c r="UC427" s="1348"/>
      <c r="UD427" s="1348"/>
      <c r="UE427" s="1348"/>
      <c r="UF427" s="1348"/>
      <c r="UG427" s="1348"/>
      <c r="UH427" s="1348"/>
      <c r="UI427" s="1348"/>
      <c r="UJ427" s="1348"/>
      <c r="UK427" s="1348"/>
      <c r="UL427" s="1348"/>
      <c r="UM427" s="1348"/>
      <c r="UN427" s="1348"/>
      <c r="UO427" s="1348"/>
      <c r="UP427" s="1348"/>
      <c r="UQ427" s="1348"/>
      <c r="UR427" s="1348"/>
      <c r="US427" s="1348"/>
      <c r="UT427" s="1348"/>
      <c r="UU427" s="1348"/>
      <c r="UV427" s="1348"/>
      <c r="UW427" s="1348"/>
      <c r="UX427" s="1348"/>
      <c r="UY427" s="1348"/>
      <c r="UZ427" s="1348"/>
      <c r="VA427" s="1348"/>
      <c r="VB427" s="1348"/>
      <c r="VC427" s="1348"/>
      <c r="VD427" s="1348"/>
      <c r="VE427" s="1348"/>
      <c r="VF427" s="1348"/>
      <c r="VG427" s="1348"/>
      <c r="VH427" s="1348"/>
      <c r="VI427" s="1348"/>
      <c r="VJ427" s="1348"/>
      <c r="VK427" s="1348"/>
      <c r="VL427" s="1348"/>
      <c r="VM427" s="1348"/>
      <c r="VN427" s="1348"/>
      <c r="VO427" s="1348"/>
      <c r="VP427" s="1348"/>
      <c r="VQ427" s="1348"/>
      <c r="VR427" s="1348"/>
      <c r="VS427" s="1348"/>
      <c r="VT427" s="1348"/>
      <c r="VU427" s="1348"/>
      <c r="VV427" s="1348"/>
      <c r="VW427" s="1348"/>
      <c r="VX427" s="1348"/>
      <c r="VY427" s="1348"/>
      <c r="VZ427" s="1348"/>
      <c r="WA427" s="1348"/>
      <c r="WB427" s="1348"/>
      <c r="WC427" s="1348"/>
      <c r="WD427" s="1348"/>
      <c r="WE427" s="1348"/>
      <c r="WF427" s="1348"/>
      <c r="WG427" s="1348"/>
      <c r="WH427" s="1348"/>
      <c r="WI427" s="1348"/>
      <c r="WJ427" s="1348"/>
      <c r="WK427" s="1348"/>
      <c r="WL427" s="1348"/>
      <c r="WM427" s="1348"/>
      <c r="WN427" s="1348"/>
      <c r="WO427" s="1348"/>
      <c r="WP427" s="1348"/>
      <c r="WQ427" s="1348"/>
      <c r="WR427" s="1348"/>
      <c r="WS427" s="1348"/>
      <c r="WT427" s="1348"/>
      <c r="WU427" s="1348"/>
      <c r="WV427" s="1348"/>
      <c r="WW427" s="1348"/>
      <c r="WX427" s="1348"/>
      <c r="WY427" s="1348"/>
      <c r="WZ427" s="1348"/>
      <c r="XA427" s="1348"/>
      <c r="XB427" s="1348"/>
      <c r="XC427" s="1348"/>
      <c r="XD427" s="1348"/>
      <c r="XE427" s="1348"/>
      <c r="XF427" s="1348"/>
      <c r="XG427" s="1348"/>
      <c r="XH427" s="1348"/>
      <c r="XI427" s="1348"/>
      <c r="XJ427" s="1348"/>
      <c r="XK427" s="1348"/>
      <c r="XL427" s="1348"/>
      <c r="XM427" s="1348"/>
      <c r="XN427" s="1348"/>
      <c r="XO427" s="1348"/>
      <c r="XP427" s="1348"/>
      <c r="XQ427" s="1348"/>
      <c r="XR427" s="1348"/>
      <c r="XS427" s="1348"/>
      <c r="XT427" s="1348"/>
      <c r="XU427" s="1348"/>
      <c r="XV427" s="1348"/>
      <c r="XW427" s="1348"/>
      <c r="XX427" s="1348"/>
      <c r="XY427" s="1348"/>
      <c r="XZ427" s="1348"/>
      <c r="YA427" s="1348"/>
      <c r="YB427" s="1348"/>
      <c r="YC427" s="1348"/>
      <c r="YD427" s="1348"/>
      <c r="YE427" s="1348"/>
      <c r="YF427" s="1348"/>
      <c r="YG427" s="1348"/>
      <c r="YH427" s="1348"/>
      <c r="YI427" s="1348"/>
      <c r="YJ427" s="1348"/>
      <c r="YK427" s="1348"/>
      <c r="YL427" s="1348"/>
      <c r="YM427" s="1348"/>
      <c r="YN427" s="1348"/>
      <c r="YO427" s="1348"/>
      <c r="YP427" s="1348"/>
      <c r="YQ427" s="1348"/>
      <c r="YR427" s="1348"/>
      <c r="YS427" s="1348"/>
      <c r="YT427" s="1348"/>
      <c r="YU427" s="1348"/>
      <c r="YV427" s="1348"/>
      <c r="YW427" s="1348"/>
      <c r="YX427" s="1348"/>
      <c r="YY427" s="1348"/>
      <c r="YZ427" s="1348"/>
      <c r="ZA427" s="1348"/>
      <c r="ZB427" s="1348"/>
      <c r="ZC427" s="1348"/>
      <c r="ZD427" s="1348"/>
      <c r="ZE427" s="1348"/>
      <c r="ZF427" s="1348"/>
      <c r="ZG427" s="1348"/>
      <c r="ZH427" s="1348"/>
      <c r="ZI427" s="1348"/>
      <c r="ZJ427" s="1348"/>
      <c r="ZK427" s="1348"/>
      <c r="ZL427" s="1348"/>
      <c r="ZM427" s="1348"/>
      <c r="ZN427" s="1348"/>
      <c r="ZO427" s="1348"/>
      <c r="ZP427" s="1348"/>
      <c r="ZQ427" s="1348"/>
      <c r="ZR427" s="1348"/>
      <c r="ZS427" s="1348"/>
      <c r="ZT427" s="1348"/>
      <c r="ZU427" s="1348"/>
      <c r="ZV427" s="1348"/>
      <c r="ZW427" s="1348"/>
      <c r="ZX427" s="1348"/>
      <c r="ZY427" s="1348"/>
      <c r="ZZ427" s="1348"/>
      <c r="AAA427" s="1348"/>
      <c r="AAB427" s="1348"/>
      <c r="AAC427" s="1348"/>
      <c r="AAD427" s="1348"/>
      <c r="AAE427" s="1348"/>
      <c r="AAF427" s="1348"/>
      <c r="AAG427" s="1348"/>
      <c r="AAH427" s="1348"/>
      <c r="AAI427" s="1348"/>
      <c r="AAJ427" s="1348"/>
      <c r="AAK427" s="1348"/>
      <c r="AAL427" s="1348"/>
      <c r="AAM427" s="1348"/>
      <c r="AAN427" s="1348"/>
      <c r="AAO427" s="1348"/>
      <c r="AAP427" s="1348"/>
      <c r="AAQ427" s="1348"/>
      <c r="AAR427" s="1348"/>
      <c r="AAS427" s="1348"/>
      <c r="AAT427" s="1348"/>
      <c r="AAU427" s="1348"/>
      <c r="AAV427" s="1348"/>
      <c r="AAW427" s="1348"/>
      <c r="AAX427" s="1348"/>
      <c r="AAY427" s="1348"/>
      <c r="AAZ427" s="1348"/>
      <c r="ABA427" s="1348"/>
      <c r="ABB427" s="1348"/>
      <c r="ABC427" s="1348"/>
      <c r="ABD427" s="1348"/>
      <c r="ABE427" s="1348"/>
      <c r="ABF427" s="1348"/>
      <c r="ABG427" s="1348"/>
      <c r="ABH427" s="1348"/>
      <c r="ABI427" s="1348"/>
      <c r="ABJ427" s="1348"/>
      <c r="ABK427" s="1348"/>
      <c r="ABL427" s="1348"/>
      <c r="ABM427" s="1348"/>
      <c r="ABN427" s="1348"/>
      <c r="ABO427" s="1348"/>
      <c r="ABP427" s="1348"/>
      <c r="ABQ427" s="1348"/>
      <c r="ABR427" s="1348"/>
      <c r="ABS427" s="1348"/>
      <c r="ABT427" s="1348"/>
      <c r="ABU427" s="1348"/>
      <c r="ABV427" s="1348"/>
      <c r="ABW427" s="1348"/>
      <c r="ABX427" s="1348"/>
      <c r="ABY427" s="1348"/>
      <c r="ABZ427" s="1348"/>
      <c r="ACA427" s="1348"/>
      <c r="ACB427" s="1348"/>
      <c r="ACC427" s="1348"/>
      <c r="ACD427" s="1348"/>
      <c r="ACE427" s="1348"/>
      <c r="ACF427" s="1348"/>
      <c r="ACG427" s="1348"/>
      <c r="ACH427" s="1348"/>
      <c r="ACI427" s="1348"/>
      <c r="ACJ427" s="1348"/>
      <c r="ACK427" s="1348"/>
      <c r="ACL427" s="1348"/>
      <c r="ACM427" s="1348"/>
      <c r="ACN427" s="1348"/>
      <c r="ACO427" s="1348"/>
      <c r="ACP427" s="1348"/>
      <c r="ACQ427" s="1348"/>
      <c r="ACR427" s="1348"/>
      <c r="ACS427" s="1348"/>
      <c r="ACT427" s="1348"/>
      <c r="ACU427" s="1348"/>
      <c r="ACV427" s="1348"/>
      <c r="ACW427" s="1348"/>
      <c r="ACX427" s="1348"/>
      <c r="ACY427" s="1348"/>
      <c r="ACZ427" s="1348"/>
      <c r="ADA427" s="1348"/>
      <c r="ADB427" s="1348"/>
      <c r="ADC427" s="1348"/>
      <c r="ADD427" s="1348"/>
      <c r="ADE427" s="1348"/>
      <c r="ADF427" s="1348"/>
      <c r="ADG427" s="1348"/>
      <c r="ADH427" s="1348"/>
      <c r="ADI427" s="1348"/>
      <c r="ADJ427" s="1348"/>
      <c r="ADK427" s="1348"/>
      <c r="ADL427" s="1348"/>
      <c r="ADM427" s="1348"/>
      <c r="ADN427" s="1348"/>
      <c r="ADO427" s="1348"/>
      <c r="ADP427" s="1348"/>
      <c r="ADQ427" s="1348"/>
      <c r="ADR427" s="1348"/>
      <c r="ADS427" s="1348"/>
      <c r="ADT427" s="1348"/>
      <c r="ADU427" s="1348"/>
      <c r="ADV427" s="1348"/>
      <c r="ADW427" s="1348"/>
      <c r="ADX427" s="1348"/>
      <c r="ADY427" s="1348"/>
      <c r="ADZ427" s="1348"/>
      <c r="AEA427" s="1348"/>
      <c r="AEB427" s="1348"/>
      <c r="AEC427" s="1348"/>
      <c r="AED427" s="1348"/>
      <c r="AEE427" s="1348"/>
      <c r="AEF427" s="1348"/>
      <c r="AEG427" s="1348"/>
      <c r="AEH427" s="1348"/>
      <c r="AEI427" s="1348"/>
      <c r="AEJ427" s="1348"/>
      <c r="AEK427" s="1348"/>
      <c r="AEL427" s="1348"/>
      <c r="AEM427" s="1348"/>
      <c r="AEN427" s="1348"/>
      <c r="AEO427" s="1348"/>
      <c r="AEP427" s="1348"/>
      <c r="AEQ427" s="1348"/>
      <c r="AER427" s="1348"/>
      <c r="AES427" s="1348"/>
      <c r="AET427" s="1348"/>
      <c r="AEU427" s="1348"/>
      <c r="AEV427" s="1348"/>
      <c r="AEW427" s="1348"/>
      <c r="AEX427" s="1348"/>
      <c r="AEY427" s="1348"/>
      <c r="AEZ427" s="1348"/>
      <c r="AFA427" s="1348"/>
      <c r="AFB427" s="1348"/>
      <c r="AFC427" s="1348"/>
      <c r="AFD427" s="1348"/>
      <c r="AFE427" s="1348"/>
      <c r="AFF427" s="1348"/>
      <c r="AFG427" s="1348"/>
      <c r="AFH427" s="1348"/>
      <c r="AFI427" s="1348"/>
      <c r="AFJ427" s="1348"/>
      <c r="AFK427" s="1348"/>
      <c r="AFL427" s="1348"/>
      <c r="AFM427" s="1348"/>
      <c r="AFN427" s="1348"/>
      <c r="AFO427" s="1348"/>
      <c r="AFP427" s="1348"/>
      <c r="AFQ427" s="1348"/>
      <c r="AFR427" s="1348"/>
      <c r="AFS427" s="1348"/>
      <c r="AFT427" s="1348"/>
      <c r="AFU427" s="1348"/>
      <c r="AFV427" s="1348"/>
      <c r="AFW427" s="1348"/>
      <c r="AFX427" s="1348"/>
      <c r="AFY427" s="1348"/>
      <c r="AFZ427" s="1348"/>
      <c r="AGA427" s="1348"/>
      <c r="AGB427" s="1348"/>
      <c r="AGC427" s="1348"/>
      <c r="AGD427" s="1348"/>
      <c r="AGE427" s="1348"/>
      <c r="AGF427" s="1348"/>
      <c r="AGG427" s="1348"/>
      <c r="AGH427" s="1348"/>
      <c r="AGI427" s="1348"/>
      <c r="AGJ427" s="1348"/>
      <c r="AGK427" s="1348"/>
      <c r="AGL427" s="1348"/>
      <c r="AGM427" s="1348"/>
      <c r="AGN427" s="1348"/>
      <c r="AGO427" s="1348"/>
      <c r="AGP427" s="1348"/>
      <c r="AGQ427" s="1348"/>
      <c r="AGR427" s="1348"/>
      <c r="AGS427" s="1348"/>
      <c r="AGT427" s="1348"/>
      <c r="AGU427" s="1348"/>
      <c r="AGV427" s="1348"/>
      <c r="AGW427" s="1348"/>
      <c r="AGX427" s="1348"/>
      <c r="AGY427" s="1348"/>
      <c r="AGZ427" s="1348"/>
      <c r="AHA427" s="1348"/>
      <c r="AHB427" s="1348"/>
      <c r="AHC427" s="1348"/>
      <c r="AHD427" s="1348"/>
      <c r="AHE427" s="1348"/>
      <c r="AHF427" s="1348"/>
      <c r="AHG427" s="1348"/>
      <c r="AHH427" s="1348"/>
      <c r="AHI427" s="1348"/>
      <c r="AHJ427" s="1348"/>
      <c r="AHK427" s="1348"/>
      <c r="AHL427" s="1348"/>
      <c r="AHM427" s="1348"/>
      <c r="AHN427" s="1348"/>
      <c r="AHO427" s="1348"/>
      <c r="AHP427" s="1348"/>
      <c r="AHQ427" s="1348"/>
      <c r="AHR427" s="1348"/>
      <c r="AHS427" s="1348"/>
      <c r="AHT427" s="1348"/>
      <c r="AHU427" s="1348"/>
      <c r="AHV427" s="1348"/>
      <c r="AHW427" s="1348"/>
      <c r="AHX427" s="1348"/>
      <c r="AHY427" s="1348"/>
      <c r="AHZ427" s="1348"/>
      <c r="AIA427" s="1348"/>
      <c r="AIB427" s="1348"/>
      <c r="AIC427" s="1348"/>
      <c r="AID427" s="1348"/>
      <c r="AIE427" s="1348"/>
      <c r="AIF427" s="1348"/>
      <c r="AIG427" s="1348"/>
      <c r="AIH427" s="1348"/>
      <c r="AII427" s="1348"/>
      <c r="AIJ427" s="1348"/>
      <c r="AIK427" s="1348"/>
      <c r="AIL427" s="1348"/>
      <c r="AIM427" s="1348"/>
      <c r="AIN427" s="1348"/>
      <c r="AIO427" s="1348"/>
      <c r="AIP427" s="1348"/>
      <c r="AIQ427" s="1348"/>
      <c r="AIR427" s="1348"/>
      <c r="AIS427" s="1348"/>
      <c r="AIT427" s="1348"/>
      <c r="AIU427" s="1348"/>
      <c r="AIV427" s="1348"/>
      <c r="AIW427" s="1348"/>
      <c r="AIX427" s="1348"/>
      <c r="AIY427" s="1348"/>
      <c r="AIZ427" s="1348"/>
      <c r="AJA427" s="1348"/>
      <c r="AJB427" s="1348"/>
      <c r="AJC427" s="1348"/>
      <c r="AJD427" s="1348"/>
      <c r="AJE427" s="1348"/>
      <c r="AJF427" s="1348"/>
      <c r="AJG427" s="1348"/>
      <c r="AJH427" s="1348"/>
      <c r="AJI427" s="1348"/>
      <c r="AJJ427" s="1348"/>
      <c r="AJK427" s="1348"/>
      <c r="AJL427" s="1348"/>
      <c r="AJM427" s="1348"/>
      <c r="AJN427" s="1348"/>
      <c r="AJO427" s="1348"/>
      <c r="AJP427" s="1348"/>
      <c r="AJQ427" s="1348"/>
      <c r="AJR427" s="1348"/>
      <c r="AJS427" s="1348"/>
      <c r="AJT427" s="1348"/>
      <c r="AJU427" s="1348"/>
      <c r="AJV427" s="1348"/>
      <c r="AJW427" s="1348"/>
      <c r="AJX427" s="1348"/>
      <c r="AJY427" s="1348"/>
      <c r="AJZ427" s="1348"/>
      <c r="AKA427" s="1348"/>
      <c r="AKB427" s="1348"/>
      <c r="AKC427" s="1348"/>
      <c r="AKD427" s="1348"/>
      <c r="AKE427" s="1348"/>
      <c r="AKF427" s="1348"/>
      <c r="AKG427" s="1348"/>
      <c r="AKH427" s="1348"/>
      <c r="AKI427" s="1348"/>
      <c r="AKJ427" s="1348"/>
      <c r="AKK427" s="1348"/>
      <c r="AKL427" s="1348"/>
      <c r="AKM427" s="1348"/>
      <c r="AKN427" s="1348"/>
      <c r="AKO427" s="1348"/>
      <c r="AKP427" s="1348"/>
      <c r="AKQ427" s="1348"/>
      <c r="AKR427" s="1348"/>
      <c r="AKS427" s="1348"/>
      <c r="AKT427" s="1348"/>
      <c r="AKU427" s="1348"/>
      <c r="AKV427" s="1348"/>
      <c r="AKW427" s="1348"/>
      <c r="AKX427" s="1348"/>
      <c r="AKY427" s="1348"/>
      <c r="AKZ427" s="1348"/>
      <c r="ALA427" s="1348"/>
      <c r="ALB427" s="1348"/>
      <c r="ALC427" s="1348"/>
      <c r="ALD427" s="1348"/>
      <c r="ALE427" s="1348"/>
      <c r="ALF427" s="1348"/>
      <c r="ALG427" s="1348"/>
      <c r="ALH427" s="1348"/>
      <c r="ALI427" s="1348"/>
      <c r="ALJ427" s="1348"/>
      <c r="ALK427" s="1348"/>
      <c r="ALL427" s="1348"/>
      <c r="ALM427" s="1348"/>
      <c r="ALN427" s="1348"/>
      <c r="ALO427" s="1348"/>
      <c r="ALP427" s="1348"/>
      <c r="ALQ427" s="1348"/>
      <c r="ALR427" s="1348"/>
      <c r="ALS427" s="1348"/>
      <c r="ALT427" s="1348"/>
      <c r="ALU427" s="1348"/>
      <c r="ALV427" s="1348"/>
      <c r="ALW427" s="1348"/>
      <c r="ALX427" s="1348"/>
      <c r="ALY427" s="1348"/>
      <c r="ALZ427" s="1348"/>
      <c r="AMA427" s="1348"/>
      <c r="AMB427" s="1348"/>
      <c r="AMC427" s="1348"/>
      <c r="AMD427" s="1348"/>
      <c r="AME427" s="1348"/>
      <c r="AMF427" s="1348"/>
      <c r="AMG427" s="1348"/>
      <c r="AMH427" s="1348"/>
      <c r="AMI427" s="1348"/>
      <c r="AMJ427" s="1348"/>
      <c r="AMK427" s="1348"/>
      <c r="AML427" s="1348"/>
      <c r="AMM427" s="1348"/>
      <c r="AMN427" s="1348"/>
      <c r="AMO427" s="1348"/>
      <c r="AMP427" s="1348"/>
      <c r="AMQ427" s="1348"/>
      <c r="AMR427" s="1348"/>
      <c r="AMS427" s="1348"/>
      <c r="AMT427" s="1348"/>
      <c r="AMU427" s="1348"/>
      <c r="AMV427" s="1348"/>
      <c r="AMW427" s="1348"/>
      <c r="AMX427" s="1348"/>
      <c r="AMY427" s="1348"/>
      <c r="AMZ427" s="1348"/>
      <c r="ANA427" s="1348"/>
      <c r="ANB427" s="1348"/>
      <c r="ANC427" s="1348"/>
      <c r="AND427" s="1348"/>
      <c r="ANE427" s="1348"/>
      <c r="ANF427" s="1348"/>
      <c r="ANG427" s="1348"/>
      <c r="ANH427" s="1348"/>
      <c r="ANI427" s="1348"/>
      <c r="ANJ427" s="1348"/>
      <c r="ANK427" s="1348"/>
      <c r="ANL427" s="1348"/>
      <c r="ANM427" s="1348"/>
      <c r="ANN427" s="1348"/>
      <c r="ANO427" s="1348"/>
      <c r="ANP427" s="1348"/>
      <c r="ANQ427" s="1348"/>
      <c r="ANR427" s="1348"/>
      <c r="ANS427" s="1348"/>
      <c r="ANT427" s="1348"/>
      <c r="ANU427" s="1348"/>
      <c r="ANV427" s="1348"/>
      <c r="ANW427" s="1348"/>
      <c r="ANX427" s="1348"/>
      <c r="ANY427" s="1348"/>
      <c r="ANZ427" s="1348"/>
      <c r="AOA427" s="1348"/>
      <c r="AOB427" s="1348"/>
      <c r="AOC427" s="1348"/>
      <c r="AOD427" s="1348"/>
      <c r="AOE427" s="1348"/>
      <c r="AOF427" s="1348"/>
      <c r="AOG427" s="1348"/>
      <c r="AOH427" s="1348"/>
      <c r="AOI427" s="1348"/>
      <c r="AOJ427" s="1348"/>
      <c r="AOK427" s="1348"/>
      <c r="AOL427" s="1348"/>
      <c r="AOM427" s="1348"/>
      <c r="AON427" s="1348"/>
      <c r="AOO427" s="1348"/>
      <c r="AOP427" s="1348"/>
      <c r="AOQ427" s="1348"/>
      <c r="AOR427" s="1348"/>
      <c r="AOS427" s="1348"/>
      <c r="AOT427" s="1348"/>
      <c r="AOU427" s="1348"/>
      <c r="AOV427" s="1348"/>
      <c r="AOW427" s="1348"/>
      <c r="AOX427" s="1348"/>
      <c r="AOY427" s="1348"/>
      <c r="AOZ427" s="1348"/>
      <c r="APA427" s="1348"/>
      <c r="APB427" s="1348"/>
      <c r="APC427" s="1348"/>
      <c r="APD427" s="1348"/>
      <c r="APE427" s="1348"/>
      <c r="APF427" s="1348"/>
      <c r="APG427" s="1348"/>
      <c r="APH427" s="1348"/>
      <c r="API427" s="1348"/>
      <c r="APJ427" s="1348"/>
      <c r="APK427" s="1348"/>
      <c r="APL427" s="1348"/>
      <c r="APM427" s="1348"/>
      <c r="APN427" s="1348"/>
      <c r="APO427" s="1348"/>
      <c r="APP427" s="1348"/>
      <c r="APQ427" s="1348"/>
      <c r="APR427" s="1348"/>
      <c r="APS427" s="1348"/>
      <c r="APT427" s="1348"/>
      <c r="APU427" s="1348"/>
      <c r="APV427" s="1348"/>
      <c r="APW427" s="1348"/>
      <c r="APX427" s="1348"/>
      <c r="APY427" s="1348"/>
      <c r="APZ427" s="1348"/>
      <c r="AQA427" s="1348"/>
      <c r="AQB427" s="1348"/>
      <c r="AQC427" s="1348"/>
      <c r="AQD427" s="1348"/>
      <c r="AQE427" s="1348"/>
      <c r="AQF427" s="1348"/>
      <c r="AQG427" s="1348"/>
      <c r="AQH427" s="1348"/>
      <c r="AQI427" s="1348"/>
      <c r="AQJ427" s="1348"/>
      <c r="AQK427" s="1348"/>
      <c r="AQL427" s="1348"/>
      <c r="AQM427" s="1348"/>
      <c r="AQN427" s="1348"/>
      <c r="AQO427" s="1348"/>
      <c r="AQP427" s="1348"/>
      <c r="AQQ427" s="1348"/>
      <c r="AQR427" s="1348"/>
      <c r="AQS427" s="1348"/>
      <c r="AQT427" s="1348"/>
      <c r="AQU427" s="1348"/>
      <c r="AQV427" s="1348"/>
      <c r="AQW427" s="1348"/>
      <c r="AQX427" s="1348"/>
      <c r="AQY427" s="1348"/>
      <c r="AQZ427" s="1348"/>
      <c r="ARA427" s="1348"/>
      <c r="ARB427" s="1348"/>
      <c r="ARC427" s="1348"/>
      <c r="ARD427" s="1348"/>
      <c r="ARE427" s="1348"/>
      <c r="ARF427" s="1348"/>
      <c r="ARG427" s="1348"/>
      <c r="ARH427" s="1348"/>
      <c r="ARI427" s="1348"/>
      <c r="ARJ427" s="1348"/>
      <c r="ARK427" s="1348"/>
      <c r="ARL427" s="1348"/>
      <c r="ARM427" s="1348"/>
      <c r="ARN427" s="1348"/>
      <c r="ARO427" s="1348"/>
      <c r="ARP427" s="1348"/>
      <c r="ARQ427" s="1348"/>
      <c r="ARR427" s="1348"/>
      <c r="ARS427" s="1348"/>
      <c r="ART427" s="1348"/>
      <c r="ARU427" s="1348"/>
      <c r="ARV427" s="1348"/>
      <c r="ARW427" s="1348"/>
      <c r="ARX427" s="1348"/>
      <c r="ARY427" s="1348"/>
      <c r="ARZ427" s="1348"/>
      <c r="ASA427" s="1348"/>
      <c r="ASB427" s="1348"/>
      <c r="ASC427" s="1348"/>
      <c r="ASD427" s="1348"/>
      <c r="ASE427" s="1348"/>
      <c r="ASF427" s="1348"/>
      <c r="ASG427" s="1348"/>
      <c r="ASH427" s="1348"/>
      <c r="ASI427" s="1348"/>
      <c r="ASJ427" s="1348"/>
      <c r="ASK427" s="1348"/>
      <c r="ASL427" s="1348"/>
      <c r="ASM427" s="1348"/>
      <c r="ASN427" s="1348"/>
      <c r="ASO427" s="1348"/>
      <c r="ASP427" s="1348"/>
      <c r="ASQ427" s="1348"/>
      <c r="ASR427" s="1348"/>
      <c r="ASS427" s="1348"/>
      <c r="AST427" s="1348"/>
      <c r="ASU427" s="1348"/>
      <c r="ASV427" s="1348"/>
      <c r="ASW427" s="1348"/>
      <c r="ASX427" s="1348"/>
      <c r="ASY427" s="1348"/>
      <c r="ASZ427" s="1348"/>
      <c r="ATA427" s="1348"/>
      <c r="ATB427" s="1348"/>
      <c r="ATC427" s="1348"/>
      <c r="ATD427" s="1348"/>
      <c r="ATE427" s="1348"/>
      <c r="ATF427" s="1348"/>
      <c r="ATG427" s="1348"/>
      <c r="ATH427" s="1348"/>
      <c r="ATI427" s="1348"/>
      <c r="ATJ427" s="1348"/>
      <c r="ATK427" s="1348"/>
      <c r="ATL427" s="1348"/>
      <c r="ATM427" s="1348"/>
      <c r="ATN427" s="1348"/>
      <c r="ATO427" s="1348"/>
      <c r="ATP427" s="1348"/>
      <c r="ATQ427" s="1348"/>
      <c r="ATR427" s="1348"/>
      <c r="ATS427" s="1348"/>
      <c r="ATT427" s="1348"/>
      <c r="ATU427" s="1348"/>
      <c r="ATV427" s="1348"/>
      <c r="ATW427" s="1348"/>
      <c r="ATX427" s="1348"/>
      <c r="ATY427" s="1348"/>
      <c r="ATZ427" s="1348"/>
      <c r="AUA427" s="1348"/>
      <c r="AUB427" s="1348"/>
      <c r="AUC427" s="1348"/>
      <c r="AUD427" s="1348"/>
      <c r="AUE427" s="1348"/>
      <c r="AUF427" s="1348"/>
      <c r="AUG427" s="1348"/>
      <c r="AUH427" s="1348"/>
      <c r="AUI427" s="1348"/>
      <c r="AUJ427" s="1348"/>
      <c r="AUK427" s="1348"/>
      <c r="AUL427" s="1348"/>
      <c r="AUM427" s="1348"/>
      <c r="AUN427" s="1348"/>
      <c r="AUO427" s="1348"/>
      <c r="AUP427" s="1348"/>
      <c r="AUQ427" s="1348"/>
      <c r="AUR427" s="1348"/>
      <c r="AUS427" s="1348"/>
      <c r="AUT427" s="1348"/>
      <c r="AUU427" s="1348"/>
      <c r="AUV427" s="1348"/>
      <c r="AUW427" s="1348"/>
      <c r="AUX427" s="1348"/>
      <c r="AUY427" s="1348"/>
      <c r="AUZ427" s="1348"/>
      <c r="AVA427" s="1348"/>
      <c r="AVB427" s="1348"/>
      <c r="AVC427" s="1348"/>
      <c r="AVD427" s="1348"/>
      <c r="AVE427" s="1348"/>
      <c r="AVF427" s="1348"/>
      <c r="AVG427" s="1348"/>
      <c r="AVH427" s="1348"/>
      <c r="AVI427" s="1348"/>
      <c r="AVJ427" s="1348"/>
      <c r="AVK427" s="1348"/>
      <c r="AVL427" s="1348"/>
      <c r="AVM427" s="1348"/>
      <c r="AVN427" s="1348"/>
      <c r="AVO427" s="1348"/>
      <c r="AVP427" s="1348"/>
      <c r="AVQ427" s="1348"/>
      <c r="AVR427" s="1348"/>
      <c r="AVS427" s="1348"/>
      <c r="AVT427" s="1348"/>
      <c r="AVU427" s="1348"/>
      <c r="AVV427" s="1348"/>
      <c r="AVW427" s="1348"/>
      <c r="AVX427" s="1348"/>
      <c r="AVY427" s="1348"/>
      <c r="AVZ427" s="1348"/>
      <c r="AWA427" s="1348"/>
      <c r="AWB427" s="1348"/>
      <c r="AWC427" s="1348"/>
      <c r="AWD427" s="1348"/>
      <c r="AWE427" s="1348"/>
      <c r="AWF427" s="1348"/>
      <c r="AWG427" s="1348"/>
      <c r="AWH427" s="1348"/>
      <c r="AWI427" s="1348"/>
      <c r="AWJ427" s="1348"/>
      <c r="AWK427" s="1348"/>
      <c r="AWL427" s="1348"/>
      <c r="AWM427" s="1348"/>
      <c r="AWN427" s="1348"/>
      <c r="AWO427" s="1348"/>
      <c r="AWP427" s="1348"/>
      <c r="AWQ427" s="1348"/>
      <c r="AWR427" s="1348"/>
      <c r="AWS427" s="1348"/>
      <c r="AWT427" s="1348"/>
      <c r="AWU427" s="1348"/>
      <c r="AWV427" s="1348"/>
      <c r="AWW427" s="1348"/>
      <c r="AWX427" s="1348"/>
      <c r="AWY427" s="1348"/>
      <c r="AWZ427" s="1348"/>
      <c r="AXA427" s="1348"/>
      <c r="AXB427" s="1348"/>
      <c r="AXC427" s="1348"/>
      <c r="AXD427" s="1348"/>
      <c r="AXE427" s="1348"/>
      <c r="AXF427" s="1348"/>
      <c r="AXG427" s="1348"/>
      <c r="AXH427" s="1348"/>
      <c r="AXI427" s="1348"/>
      <c r="AXJ427" s="1348"/>
      <c r="AXK427" s="1348"/>
      <c r="AXL427" s="1348"/>
      <c r="AXM427" s="1348"/>
      <c r="AXN427" s="1348"/>
      <c r="AXO427" s="1348"/>
      <c r="AXP427" s="1348"/>
      <c r="AXQ427" s="1348"/>
      <c r="AXR427" s="1348"/>
      <c r="AXS427" s="1348"/>
      <c r="AXT427" s="1348"/>
      <c r="AXU427" s="1348"/>
      <c r="AXV427" s="1348"/>
      <c r="AXW427" s="1348"/>
      <c r="AXX427" s="1348"/>
      <c r="AXY427" s="1348"/>
      <c r="AXZ427" s="1348"/>
      <c r="AYA427" s="1348"/>
      <c r="AYB427" s="1348"/>
      <c r="AYC427" s="1348"/>
      <c r="AYD427" s="1348"/>
      <c r="AYE427" s="1348"/>
      <c r="AYF427" s="1348"/>
      <c r="AYG427" s="1348"/>
      <c r="AYH427" s="1348"/>
      <c r="AYI427" s="1348"/>
      <c r="AYJ427" s="1348"/>
      <c r="AYK427" s="1348"/>
      <c r="AYL427" s="1348"/>
      <c r="AYM427" s="1348"/>
      <c r="AYN427" s="1348"/>
      <c r="AYO427" s="1348"/>
      <c r="AYP427" s="1348"/>
      <c r="AYQ427" s="1348"/>
      <c r="AYR427" s="1348"/>
      <c r="AYS427" s="1348"/>
      <c r="AYT427" s="1348"/>
      <c r="AYU427" s="1348"/>
      <c r="AYV427" s="1348"/>
      <c r="AYW427" s="1348"/>
      <c r="AYX427" s="1348"/>
      <c r="AYY427" s="1348"/>
      <c r="AYZ427" s="1348"/>
      <c r="AZA427" s="1348"/>
      <c r="AZB427" s="1348"/>
      <c r="AZC427" s="1348"/>
      <c r="AZD427" s="1348"/>
      <c r="AZE427" s="1348"/>
      <c r="AZF427" s="1348"/>
      <c r="AZG427" s="1348"/>
      <c r="AZH427" s="1348"/>
      <c r="AZI427" s="1348"/>
      <c r="AZJ427" s="1348"/>
      <c r="AZK427" s="1348"/>
      <c r="AZL427" s="1348"/>
      <c r="AZM427" s="1348"/>
      <c r="AZN427" s="1348"/>
      <c r="AZO427" s="1348"/>
      <c r="AZP427" s="1348"/>
      <c r="AZQ427" s="1348"/>
      <c r="AZR427" s="1348"/>
      <c r="AZS427" s="1348"/>
      <c r="AZT427" s="1348"/>
      <c r="AZU427" s="1348"/>
      <c r="AZV427" s="1348"/>
      <c r="AZW427" s="1348"/>
      <c r="AZX427" s="1348"/>
      <c r="AZY427" s="1348"/>
      <c r="AZZ427" s="1348"/>
      <c r="BAA427" s="1348"/>
      <c r="BAB427" s="1348"/>
      <c r="BAC427" s="1348"/>
      <c r="BAD427" s="1348"/>
      <c r="BAE427" s="1348"/>
      <c r="BAF427" s="1348"/>
      <c r="BAG427" s="1348"/>
      <c r="BAH427" s="1348"/>
      <c r="BAI427" s="1348"/>
      <c r="BAJ427" s="1348"/>
      <c r="BAK427" s="1348"/>
      <c r="BAL427" s="1348"/>
      <c r="BAM427" s="1348"/>
      <c r="BAN427" s="1348"/>
      <c r="BAO427" s="1348"/>
      <c r="BAP427" s="1348"/>
      <c r="BAQ427" s="1348"/>
      <c r="BAR427" s="1348"/>
      <c r="BAS427" s="1348"/>
      <c r="BAT427" s="1348"/>
      <c r="BAU427" s="1348"/>
      <c r="BAV427" s="1348"/>
      <c r="BAW427" s="1348"/>
      <c r="BAX427" s="1348"/>
      <c r="BAY427" s="1348"/>
      <c r="BAZ427" s="1348"/>
      <c r="BBA427" s="1348"/>
      <c r="BBB427" s="1348"/>
      <c r="BBC427" s="1348"/>
      <c r="BBD427" s="1348"/>
      <c r="BBE427" s="1348"/>
      <c r="BBF427" s="1348"/>
      <c r="BBG427" s="1348"/>
      <c r="BBH427" s="1348"/>
      <c r="BBI427" s="1348"/>
      <c r="BBJ427" s="1348"/>
      <c r="BBK427" s="1348"/>
      <c r="BBL427" s="1348"/>
      <c r="BBM427" s="1348"/>
      <c r="BBN427" s="1348"/>
      <c r="BBO427" s="1348"/>
      <c r="BBP427" s="1348"/>
      <c r="BBQ427" s="1348"/>
      <c r="BBR427" s="1348"/>
      <c r="BBS427" s="1348"/>
      <c r="BBT427" s="1348"/>
      <c r="BBU427" s="1348"/>
      <c r="BBV427" s="1348"/>
      <c r="BBW427" s="1348"/>
      <c r="BBX427" s="1348"/>
      <c r="BBY427" s="1348"/>
      <c r="BBZ427" s="1348"/>
      <c r="BCA427" s="1348"/>
      <c r="BCB427" s="1348"/>
      <c r="BCC427" s="1348"/>
      <c r="BCD427" s="1348"/>
      <c r="BCE427" s="1348"/>
      <c r="BCF427" s="1348"/>
      <c r="BCG427" s="1348"/>
      <c r="BCH427" s="1348"/>
      <c r="BCI427" s="1348"/>
      <c r="BCJ427" s="1348"/>
      <c r="BCK427" s="1348"/>
      <c r="BCL427" s="1348"/>
      <c r="BCM427" s="1348"/>
      <c r="BCN427" s="1348"/>
      <c r="BCO427" s="1348"/>
      <c r="BCP427" s="1348"/>
      <c r="BCQ427" s="1348"/>
      <c r="BCR427" s="1348"/>
      <c r="BCS427" s="1348"/>
      <c r="BCT427" s="1348"/>
      <c r="BCU427" s="1348"/>
      <c r="BCV427" s="1348"/>
      <c r="BCW427" s="1348"/>
      <c r="BCX427" s="1348"/>
      <c r="BCY427" s="1348"/>
      <c r="BCZ427" s="1348"/>
      <c r="BDA427" s="1348"/>
      <c r="BDB427" s="1348"/>
      <c r="BDC427" s="1348"/>
      <c r="BDD427" s="1348"/>
      <c r="BDE427" s="1348"/>
      <c r="BDF427" s="1348"/>
      <c r="BDG427" s="1348"/>
      <c r="BDH427" s="1348"/>
      <c r="BDI427" s="1348"/>
      <c r="BDJ427" s="1348"/>
      <c r="BDK427" s="1348"/>
      <c r="BDL427" s="1348"/>
      <c r="BDM427" s="1348"/>
      <c r="BDN427" s="1348"/>
      <c r="BDO427" s="1348"/>
      <c r="BDP427" s="1348"/>
      <c r="BDQ427" s="1348"/>
      <c r="BDR427" s="1348"/>
      <c r="BDS427" s="1348"/>
      <c r="BDT427" s="1348"/>
      <c r="BDU427" s="1348"/>
      <c r="BDV427" s="1348"/>
      <c r="BDW427" s="1348"/>
      <c r="BDX427" s="1348"/>
      <c r="BDY427" s="1348"/>
      <c r="BDZ427" s="1348"/>
      <c r="BEA427" s="1348"/>
      <c r="BEB427" s="1348"/>
      <c r="BEC427" s="1348"/>
      <c r="BED427" s="1348"/>
      <c r="BEE427" s="1348"/>
      <c r="BEF427" s="1348"/>
      <c r="BEG427" s="1348"/>
      <c r="BEH427" s="1348"/>
      <c r="BEI427" s="1348"/>
      <c r="BEJ427" s="1348"/>
      <c r="BEK427" s="1348"/>
      <c r="BEL427" s="1348"/>
      <c r="BEM427" s="1348"/>
      <c r="BEN427" s="1348"/>
      <c r="BEO427" s="1348"/>
      <c r="BEP427" s="1348"/>
      <c r="BEQ427" s="1348"/>
      <c r="BER427" s="1348"/>
      <c r="BES427" s="1348"/>
      <c r="BET427" s="1348"/>
      <c r="BEU427" s="1348"/>
      <c r="BEV427" s="1348"/>
      <c r="BEW427" s="1348"/>
      <c r="BEX427" s="1348"/>
      <c r="BEY427" s="1348"/>
      <c r="BEZ427" s="1348"/>
      <c r="BFA427" s="1348"/>
      <c r="BFB427" s="1348"/>
      <c r="BFC427" s="1348"/>
      <c r="BFD427" s="1348"/>
      <c r="BFE427" s="1348"/>
      <c r="BFF427" s="1348"/>
      <c r="BFG427" s="1348"/>
      <c r="BFH427" s="1348"/>
      <c r="BFI427" s="1348"/>
      <c r="BFJ427" s="1348"/>
      <c r="BFK427" s="1348"/>
      <c r="BFL427" s="1348"/>
      <c r="BFM427" s="1348"/>
      <c r="BFN427" s="1348"/>
      <c r="BFO427" s="1348"/>
      <c r="BFP427" s="1348"/>
      <c r="BFQ427" s="1348"/>
      <c r="BFR427" s="1348"/>
      <c r="BFS427" s="1348"/>
      <c r="BFT427" s="1348"/>
      <c r="BFU427" s="1348"/>
      <c r="BFV427" s="1348"/>
      <c r="BFW427" s="1348"/>
      <c r="BFX427" s="1348"/>
      <c r="BFY427" s="1348"/>
      <c r="BFZ427" s="1348"/>
      <c r="BGA427" s="1348"/>
      <c r="BGB427" s="1348"/>
      <c r="BGC427" s="1348"/>
      <c r="BGD427" s="1348"/>
      <c r="BGE427" s="1348"/>
      <c r="BGF427" s="1348"/>
      <c r="BGG427" s="1348"/>
      <c r="BGH427" s="1348"/>
      <c r="BGI427" s="1348"/>
      <c r="BGJ427" s="1348"/>
      <c r="BGK427" s="1348"/>
      <c r="BGL427" s="1348"/>
      <c r="BGM427" s="1348"/>
      <c r="BGN427" s="1348"/>
      <c r="BGO427" s="1348"/>
      <c r="BGP427" s="1348"/>
      <c r="BGQ427" s="1348"/>
      <c r="BGR427" s="1348"/>
      <c r="BGS427" s="1348"/>
      <c r="BGT427" s="1348"/>
      <c r="BGU427" s="1348"/>
      <c r="BGV427" s="1348"/>
      <c r="BGW427" s="1348"/>
      <c r="BGX427" s="1348"/>
      <c r="BGY427" s="1348"/>
      <c r="BGZ427" s="1348"/>
      <c r="BHA427" s="1348"/>
      <c r="BHB427" s="1348"/>
      <c r="BHC427" s="1348"/>
      <c r="BHD427" s="1348"/>
      <c r="BHE427" s="1348"/>
      <c r="BHF427" s="1348"/>
      <c r="BHG427" s="1348"/>
      <c r="BHH427" s="1348"/>
      <c r="BHI427" s="1348"/>
      <c r="BHJ427" s="1348"/>
      <c r="BHK427" s="1348"/>
      <c r="BHL427" s="1348"/>
      <c r="BHM427" s="1348"/>
      <c r="BHN427" s="1348"/>
      <c r="BHO427" s="1348"/>
      <c r="BHP427" s="1348"/>
      <c r="BHQ427" s="1348"/>
      <c r="BHR427" s="1348"/>
      <c r="BHS427" s="1348"/>
      <c r="BHT427" s="1348"/>
      <c r="BHU427" s="1348"/>
      <c r="BHV427" s="1348"/>
      <c r="BHW427" s="1348"/>
      <c r="BHX427" s="1348"/>
      <c r="BHY427" s="1348"/>
      <c r="BHZ427" s="1348"/>
      <c r="BIA427" s="1348"/>
      <c r="BIB427" s="1348"/>
      <c r="BIC427" s="1348"/>
      <c r="BID427" s="1348"/>
      <c r="BIE427" s="1348"/>
      <c r="BIF427" s="1348"/>
      <c r="BIG427" s="1348"/>
      <c r="BIH427" s="1348"/>
      <c r="BII427" s="1348"/>
      <c r="BIJ427" s="1348"/>
      <c r="BIK427" s="1348"/>
      <c r="BIL427" s="1348"/>
      <c r="BIM427" s="1348"/>
      <c r="BIN427" s="1348"/>
      <c r="BIO427" s="1348"/>
      <c r="BIP427" s="1348"/>
      <c r="BIQ427" s="1348"/>
      <c r="BIR427" s="1348"/>
      <c r="BIS427" s="1348"/>
      <c r="BIT427" s="1348"/>
      <c r="BIU427" s="1348"/>
      <c r="BIV427" s="1348"/>
      <c r="BIW427" s="1348"/>
      <c r="BIX427" s="1348"/>
      <c r="BIY427" s="1348"/>
      <c r="BIZ427" s="1348"/>
      <c r="BJA427" s="1348"/>
      <c r="BJB427" s="1348"/>
      <c r="BJC427" s="1348"/>
      <c r="BJD427" s="1348"/>
      <c r="BJE427" s="1348"/>
      <c r="BJF427" s="1348"/>
      <c r="BJG427" s="1348"/>
      <c r="BJH427" s="1348"/>
      <c r="BJI427" s="1348"/>
      <c r="BJJ427" s="1348"/>
      <c r="BJK427" s="1348"/>
      <c r="BJL427" s="1348"/>
      <c r="BJM427" s="1348"/>
      <c r="BJN427" s="1348"/>
      <c r="BJO427" s="1348"/>
      <c r="BJP427" s="1348"/>
      <c r="BJQ427" s="1348"/>
      <c r="BJR427" s="1348"/>
      <c r="BJS427" s="1348"/>
      <c r="BJT427" s="1348"/>
      <c r="BJU427" s="1348"/>
      <c r="BJV427" s="1348"/>
      <c r="BJW427" s="1348"/>
      <c r="BJX427" s="1348"/>
      <c r="BJY427" s="1348"/>
      <c r="BJZ427" s="1348"/>
      <c r="BKA427" s="1348"/>
      <c r="BKB427" s="1348"/>
      <c r="BKC427" s="1348"/>
      <c r="BKD427" s="1348"/>
      <c r="BKE427" s="1348"/>
      <c r="BKF427" s="1348"/>
      <c r="BKG427" s="1348"/>
      <c r="BKH427" s="1348"/>
      <c r="BKI427" s="1348"/>
      <c r="BKJ427" s="1348"/>
      <c r="BKK427" s="1348"/>
      <c r="BKL427" s="1348"/>
      <c r="BKM427" s="1348"/>
      <c r="BKN427" s="1348"/>
      <c r="BKO427" s="1348"/>
      <c r="BKP427" s="1348"/>
      <c r="BKQ427" s="1348"/>
      <c r="BKR427" s="1348"/>
      <c r="BKS427" s="1348"/>
      <c r="BKT427" s="1348"/>
      <c r="BKU427" s="1348"/>
      <c r="BKV427" s="1348"/>
      <c r="BKW427" s="1348"/>
      <c r="BKX427" s="1348"/>
      <c r="BKY427" s="1348"/>
      <c r="BKZ427" s="1348"/>
      <c r="BLA427" s="1348"/>
      <c r="BLB427" s="1348"/>
      <c r="BLC427" s="1348"/>
      <c r="BLD427" s="1348"/>
      <c r="BLE427" s="1348"/>
      <c r="BLF427" s="1348"/>
      <c r="BLG427" s="1348"/>
      <c r="BLH427" s="1348"/>
      <c r="BLI427" s="1348"/>
      <c r="BLJ427" s="1348"/>
      <c r="BLK427" s="1348"/>
      <c r="BLL427" s="1348"/>
      <c r="BLM427" s="1348"/>
      <c r="BLN427" s="1348"/>
      <c r="BLO427" s="1348"/>
      <c r="BLP427" s="1348"/>
      <c r="BLQ427" s="1348"/>
      <c r="BLR427" s="1348"/>
      <c r="BLS427" s="1348"/>
      <c r="BLT427" s="1348"/>
      <c r="BLU427" s="1348"/>
      <c r="BLV427" s="1348"/>
      <c r="BLW427" s="1348"/>
      <c r="BLX427" s="1348"/>
      <c r="BLY427" s="1348"/>
      <c r="BLZ427" s="1348"/>
      <c r="BMA427" s="1348"/>
      <c r="BMB427" s="1348"/>
      <c r="BMC427" s="1348"/>
      <c r="BMD427" s="1348"/>
      <c r="BME427" s="1348"/>
      <c r="BMF427" s="1348"/>
      <c r="BMG427" s="1348"/>
      <c r="BMH427" s="1348"/>
      <c r="BMI427" s="1348"/>
      <c r="BMJ427" s="1348"/>
      <c r="BMK427" s="1348"/>
      <c r="BML427" s="1348"/>
      <c r="BMM427" s="1348"/>
      <c r="BMN427" s="1348"/>
      <c r="BMO427" s="1348"/>
      <c r="BMP427" s="1348"/>
      <c r="BMQ427" s="1348"/>
      <c r="BMR427" s="1348"/>
      <c r="BMS427" s="1348"/>
      <c r="BMT427" s="1348"/>
      <c r="BMU427" s="1348"/>
      <c r="BMV427" s="1348"/>
      <c r="BMW427" s="1348"/>
      <c r="BMX427" s="1348"/>
      <c r="BMY427" s="1348"/>
      <c r="BMZ427" s="1348"/>
      <c r="BNA427" s="1348"/>
      <c r="BNB427" s="1348"/>
      <c r="BNC427" s="1348"/>
      <c r="BND427" s="1348"/>
      <c r="BNE427" s="1348"/>
      <c r="BNF427" s="1348"/>
      <c r="BNG427" s="1348"/>
      <c r="BNH427" s="1348"/>
      <c r="BNI427" s="1348"/>
      <c r="BNJ427" s="1348"/>
      <c r="BNK427" s="1348"/>
      <c r="BNL427" s="1348"/>
      <c r="BNM427" s="1348"/>
      <c r="BNN427" s="1348"/>
      <c r="BNO427" s="1348"/>
      <c r="BNP427" s="1348"/>
      <c r="BNQ427" s="1348"/>
      <c r="BNR427" s="1348"/>
      <c r="BNS427" s="1348"/>
      <c r="BNT427" s="1348"/>
      <c r="BNU427" s="1348"/>
      <c r="BNV427" s="1348"/>
      <c r="BNW427" s="1348"/>
      <c r="BNX427" s="1348"/>
      <c r="BNY427" s="1348"/>
      <c r="BNZ427" s="1348"/>
      <c r="BOA427" s="1348"/>
      <c r="BOB427" s="1348"/>
      <c r="BOC427" s="1348"/>
      <c r="BOD427" s="1348"/>
      <c r="BOE427" s="1348"/>
      <c r="BOF427" s="1348"/>
      <c r="BOG427" s="1348"/>
      <c r="BOH427" s="1348"/>
      <c r="BOI427" s="1348"/>
      <c r="BOJ427" s="1348"/>
      <c r="BOK427" s="1348"/>
      <c r="BOL427" s="1348"/>
      <c r="BOM427" s="1348"/>
      <c r="BON427" s="1348"/>
      <c r="BOO427" s="1348"/>
      <c r="BOP427" s="1348"/>
      <c r="BOQ427" s="1348"/>
      <c r="BOR427" s="1348"/>
      <c r="BOS427" s="1348"/>
      <c r="BOT427" s="1348"/>
      <c r="BOU427" s="1348"/>
      <c r="BOV427" s="1348"/>
      <c r="BOW427" s="1348"/>
      <c r="BOX427" s="1348"/>
      <c r="BOY427" s="1348"/>
      <c r="BOZ427" s="1348"/>
      <c r="BPA427" s="1348"/>
      <c r="BPB427" s="1348"/>
      <c r="BPC427" s="1348"/>
      <c r="BPD427" s="1348"/>
      <c r="BPE427" s="1348"/>
      <c r="BPF427" s="1348"/>
      <c r="BPG427" s="1348"/>
      <c r="BPH427" s="1348"/>
      <c r="BPI427" s="1348"/>
      <c r="BPJ427" s="1348"/>
      <c r="BPK427" s="1348"/>
      <c r="BPL427" s="1348"/>
      <c r="BPM427" s="1348"/>
      <c r="BPN427" s="1348"/>
      <c r="BPO427" s="1348"/>
      <c r="BPP427" s="1348"/>
      <c r="BPQ427" s="1348"/>
      <c r="BPR427" s="1348"/>
      <c r="BPS427" s="1348"/>
      <c r="BPT427" s="1348"/>
      <c r="BPU427" s="1348"/>
      <c r="BPV427" s="1348"/>
      <c r="BPW427" s="1348"/>
      <c r="BPX427" s="1348"/>
      <c r="BPY427" s="1348"/>
      <c r="BPZ427" s="1348"/>
      <c r="BQA427" s="1348"/>
      <c r="BQB427" s="1348"/>
      <c r="BQC427" s="1348"/>
      <c r="BQD427" s="1348"/>
      <c r="BQE427" s="1348"/>
      <c r="BQF427" s="1348"/>
      <c r="BQG427" s="1348"/>
      <c r="BQH427" s="1348"/>
      <c r="BQI427" s="1348"/>
      <c r="BQJ427" s="1348"/>
      <c r="BQK427" s="1348"/>
      <c r="BQL427" s="1348"/>
      <c r="BQM427" s="1348"/>
      <c r="BQN427" s="1348"/>
      <c r="BQO427" s="1348"/>
      <c r="BQP427" s="1348"/>
      <c r="BQQ427" s="1348"/>
      <c r="BQR427" s="1348"/>
      <c r="BQS427" s="1348"/>
      <c r="BQT427" s="1348"/>
      <c r="BQU427" s="1348"/>
      <c r="BQV427" s="1348"/>
      <c r="BQW427" s="1348"/>
      <c r="BQX427" s="1348"/>
      <c r="BQY427" s="1348"/>
      <c r="BQZ427" s="1348"/>
      <c r="BRA427" s="1348"/>
      <c r="BRB427" s="1348"/>
      <c r="BRC427" s="1348"/>
      <c r="BRD427" s="1348"/>
      <c r="BRE427" s="1348"/>
      <c r="BRF427" s="1348"/>
      <c r="BRG427" s="1348"/>
      <c r="BRH427" s="1348"/>
      <c r="BRI427" s="1348"/>
      <c r="BRJ427" s="1348"/>
      <c r="BRK427" s="1348"/>
      <c r="BRL427" s="1348"/>
      <c r="BRM427" s="1348"/>
      <c r="BRN427" s="1348"/>
      <c r="BRO427" s="1348"/>
      <c r="BRP427" s="1348"/>
      <c r="BRQ427" s="1348"/>
      <c r="BRR427" s="1348"/>
      <c r="BRS427" s="1348"/>
      <c r="BRT427" s="1348"/>
      <c r="BRU427" s="1348"/>
      <c r="BRV427" s="1348"/>
      <c r="BRW427" s="1348"/>
      <c r="BRX427" s="1348"/>
      <c r="BRY427" s="1348"/>
      <c r="BRZ427" s="1348"/>
      <c r="BSA427" s="1348"/>
      <c r="BSB427" s="1348"/>
      <c r="BSC427" s="1348"/>
      <c r="BSD427" s="1348"/>
      <c r="BSE427" s="1348"/>
      <c r="BSF427" s="1348"/>
      <c r="BSG427" s="1348"/>
      <c r="BSH427" s="1348"/>
      <c r="BSI427" s="1348"/>
      <c r="BSJ427" s="1348"/>
      <c r="BSK427" s="1348"/>
      <c r="BSL427" s="1348"/>
      <c r="BSM427" s="1348"/>
      <c r="BSN427" s="1348"/>
      <c r="BSO427" s="1348"/>
      <c r="BSP427" s="1348"/>
      <c r="BSQ427" s="1348"/>
      <c r="BSR427" s="1348"/>
      <c r="BSS427" s="1348"/>
      <c r="BST427" s="1348"/>
      <c r="BSU427" s="1348"/>
      <c r="BSV427" s="1348"/>
      <c r="BSW427" s="1348"/>
      <c r="BSX427" s="1348"/>
      <c r="BSY427" s="1348"/>
      <c r="BSZ427" s="1348"/>
      <c r="BTA427" s="1348"/>
      <c r="BTB427" s="1348"/>
      <c r="BTC427" s="1348"/>
      <c r="BTD427" s="1348"/>
      <c r="BTE427" s="1348"/>
      <c r="BTF427" s="1348"/>
      <c r="BTG427" s="1348"/>
      <c r="BTH427" s="1348"/>
      <c r="BTI427" s="1348"/>
      <c r="BTJ427" s="1348"/>
      <c r="BTK427" s="1348"/>
      <c r="BTL427" s="1348"/>
      <c r="BTM427" s="1348"/>
      <c r="BTN427" s="1348"/>
      <c r="BTO427" s="1348"/>
      <c r="BTP427" s="1348"/>
      <c r="BTQ427" s="1348"/>
      <c r="BTR427" s="1348"/>
      <c r="BTS427" s="1348"/>
      <c r="BTT427" s="1348"/>
      <c r="BTU427" s="1348"/>
      <c r="BTV427" s="1348"/>
      <c r="BTW427" s="1348"/>
      <c r="BTX427" s="1348"/>
      <c r="BTY427" s="1348"/>
      <c r="BTZ427" s="1348"/>
      <c r="BUA427" s="1348"/>
      <c r="BUB427" s="1348"/>
      <c r="BUC427" s="1348"/>
      <c r="BUD427" s="1348"/>
      <c r="BUE427" s="1348"/>
      <c r="BUF427" s="1348"/>
      <c r="BUG427" s="1348"/>
      <c r="BUH427" s="1348"/>
      <c r="BUI427" s="1348"/>
      <c r="BUJ427" s="1348"/>
      <c r="BUK427" s="1348"/>
      <c r="BUL427" s="1348"/>
      <c r="BUM427" s="1348"/>
      <c r="BUN427" s="1348"/>
      <c r="BUO427" s="1348"/>
      <c r="BUP427" s="1348"/>
      <c r="BUQ427" s="1348"/>
      <c r="BUR427" s="1348"/>
      <c r="BUS427" s="1348"/>
      <c r="BUT427" s="1348"/>
      <c r="BUU427" s="1348"/>
      <c r="BUV427" s="1348"/>
      <c r="BUW427" s="1348"/>
      <c r="BUX427" s="1348"/>
      <c r="BUY427" s="1348"/>
      <c r="BUZ427" s="1348"/>
      <c r="BVA427" s="1348"/>
      <c r="BVB427" s="1348"/>
      <c r="BVC427" s="1348"/>
      <c r="BVD427" s="1348"/>
      <c r="BVE427" s="1348"/>
      <c r="BVF427" s="1348"/>
      <c r="BVG427" s="1348"/>
      <c r="BVH427" s="1348"/>
      <c r="BVI427" s="1348"/>
      <c r="BVJ427" s="1348"/>
      <c r="BVK427" s="1348"/>
      <c r="BVL427" s="1348"/>
      <c r="BVM427" s="1348"/>
      <c r="BVN427" s="1348"/>
      <c r="BVO427" s="1348"/>
      <c r="BVP427" s="1348"/>
      <c r="BVQ427" s="1348"/>
      <c r="BVR427" s="1348"/>
      <c r="BVS427" s="1348"/>
      <c r="BVT427" s="1348"/>
      <c r="BVU427" s="1348"/>
      <c r="BVV427" s="1348"/>
      <c r="BVW427" s="1348"/>
      <c r="BVX427" s="1348"/>
      <c r="BVY427" s="1348"/>
      <c r="BVZ427" s="1348"/>
      <c r="BWA427" s="1348"/>
      <c r="BWB427" s="1348"/>
      <c r="BWC427" s="1348"/>
      <c r="BWD427" s="1348"/>
      <c r="BWE427" s="1348"/>
      <c r="BWF427" s="1348"/>
      <c r="BWG427" s="1348"/>
      <c r="BWH427" s="1348"/>
      <c r="BWI427" s="1348"/>
      <c r="BWJ427" s="1348"/>
      <c r="BWK427" s="1348"/>
      <c r="BWL427" s="1348"/>
      <c r="BWM427" s="1348"/>
      <c r="BWN427" s="1348"/>
      <c r="BWO427" s="1348"/>
      <c r="BWP427" s="1348"/>
      <c r="BWQ427" s="1348"/>
      <c r="BWR427" s="1348"/>
      <c r="BWS427" s="1348"/>
      <c r="BWT427" s="1348"/>
      <c r="BWU427" s="1348"/>
      <c r="BWV427" s="1348"/>
      <c r="BWW427" s="1348"/>
      <c r="BWX427" s="1348"/>
      <c r="BWY427" s="1348"/>
      <c r="BWZ427" s="1348"/>
      <c r="BXA427" s="1348"/>
      <c r="BXB427" s="1348"/>
      <c r="BXC427" s="1348"/>
      <c r="BXD427" s="1348"/>
      <c r="BXE427" s="1348"/>
      <c r="BXF427" s="1348"/>
      <c r="BXG427" s="1348"/>
      <c r="BXH427" s="1348"/>
      <c r="BXI427" s="1348"/>
      <c r="BXJ427" s="1348"/>
      <c r="BXK427" s="1348"/>
      <c r="BXL427" s="1348"/>
      <c r="BXM427" s="1348"/>
      <c r="BXN427" s="1348"/>
      <c r="BXO427" s="1348"/>
      <c r="BXP427" s="1348"/>
      <c r="BXQ427" s="1348"/>
      <c r="BXR427" s="1348"/>
      <c r="BXS427" s="1348"/>
      <c r="BXT427" s="1348"/>
      <c r="BXU427" s="1348"/>
      <c r="BXV427" s="1348"/>
      <c r="BXW427" s="1348"/>
      <c r="BXX427" s="1348"/>
      <c r="BXY427" s="1348"/>
      <c r="BXZ427" s="1348"/>
      <c r="BYA427" s="1348"/>
      <c r="BYB427" s="1348"/>
      <c r="BYC427" s="1348"/>
      <c r="BYD427" s="1348"/>
      <c r="BYE427" s="1348"/>
      <c r="BYF427" s="1348"/>
      <c r="BYG427" s="1348"/>
      <c r="BYH427" s="1348"/>
      <c r="BYI427" s="1348"/>
      <c r="BYJ427" s="1348"/>
      <c r="BYK427" s="1348"/>
      <c r="BYL427" s="1348"/>
      <c r="BYM427" s="1348"/>
      <c r="BYN427" s="1348"/>
      <c r="BYO427" s="1348"/>
      <c r="BYP427" s="1348"/>
      <c r="BYQ427" s="1348"/>
      <c r="BYR427" s="1348"/>
      <c r="BYS427" s="1348"/>
      <c r="BYT427" s="1348"/>
      <c r="BYU427" s="1348"/>
      <c r="BYV427" s="1348"/>
      <c r="BYW427" s="1348"/>
      <c r="BYX427" s="1348"/>
      <c r="BYY427" s="1348"/>
      <c r="BYZ427" s="1348"/>
      <c r="BZA427" s="1348"/>
      <c r="BZB427" s="1348"/>
      <c r="BZC427" s="1348"/>
      <c r="BZD427" s="1348"/>
      <c r="BZE427" s="1348"/>
      <c r="BZF427" s="1348"/>
      <c r="BZG427" s="1348"/>
      <c r="BZH427" s="1348"/>
      <c r="BZI427" s="1348"/>
      <c r="BZJ427" s="1348"/>
      <c r="BZK427" s="1348"/>
      <c r="BZL427" s="1348"/>
      <c r="BZM427" s="1348"/>
      <c r="BZN427" s="1348"/>
      <c r="BZO427" s="1348"/>
      <c r="BZP427" s="1348"/>
      <c r="BZQ427" s="1348"/>
      <c r="BZR427" s="1348"/>
      <c r="BZS427" s="1348"/>
      <c r="BZT427" s="1348"/>
      <c r="BZU427" s="1348"/>
      <c r="BZV427" s="1348"/>
      <c r="BZW427" s="1348"/>
      <c r="BZX427" s="1348"/>
      <c r="BZY427" s="1348"/>
      <c r="BZZ427" s="1348"/>
      <c r="CAA427" s="1348"/>
      <c r="CAB427" s="1348"/>
      <c r="CAC427" s="1348"/>
      <c r="CAD427" s="1348"/>
      <c r="CAE427" s="1348"/>
      <c r="CAF427" s="1348"/>
      <c r="CAG427" s="1348"/>
      <c r="CAH427" s="1348"/>
      <c r="CAI427" s="1348"/>
      <c r="CAJ427" s="1348"/>
      <c r="CAK427" s="1348"/>
      <c r="CAL427" s="1348"/>
      <c r="CAM427" s="1348"/>
      <c r="CAN427" s="1348"/>
      <c r="CAO427" s="1348"/>
      <c r="CAP427" s="1348"/>
      <c r="CAQ427" s="1348"/>
      <c r="CAR427" s="1348"/>
      <c r="CAS427" s="1348"/>
      <c r="CAT427" s="1348"/>
      <c r="CAU427" s="1348"/>
      <c r="CAV427" s="1348"/>
      <c r="CAW427" s="1348"/>
      <c r="CAX427" s="1348"/>
      <c r="CAY427" s="1348"/>
      <c r="CAZ427" s="1348"/>
      <c r="CBA427" s="1348"/>
      <c r="CBB427" s="1348"/>
      <c r="CBC427" s="1348"/>
      <c r="CBD427" s="1348"/>
      <c r="CBE427" s="1348"/>
      <c r="CBF427" s="1348"/>
      <c r="CBG427" s="1348"/>
      <c r="CBH427" s="1348"/>
      <c r="CBI427" s="1348"/>
      <c r="CBJ427" s="1348"/>
      <c r="CBK427" s="1348"/>
      <c r="CBL427" s="1348"/>
      <c r="CBM427" s="1348"/>
      <c r="CBN427" s="1348"/>
      <c r="CBO427" s="1348"/>
      <c r="CBP427" s="1348"/>
      <c r="CBQ427" s="1348"/>
      <c r="CBR427" s="1348"/>
      <c r="CBS427" s="1348"/>
      <c r="CBT427" s="1348"/>
      <c r="CBU427" s="1348"/>
      <c r="CBV427" s="1348"/>
      <c r="CBW427" s="1348"/>
      <c r="CBX427" s="1348"/>
      <c r="CBY427" s="1348"/>
      <c r="CBZ427" s="1348"/>
      <c r="CCA427" s="1348"/>
      <c r="CCB427" s="1348"/>
      <c r="CCC427" s="1348"/>
      <c r="CCD427" s="1348"/>
      <c r="CCE427" s="1348"/>
      <c r="CCF427" s="1348"/>
      <c r="CCG427" s="1348"/>
      <c r="CCH427" s="1348"/>
      <c r="CCI427" s="1348"/>
      <c r="CCJ427" s="1348"/>
      <c r="CCK427" s="1348"/>
      <c r="CCL427" s="1348"/>
      <c r="CCM427" s="1348"/>
      <c r="CCN427" s="1348"/>
      <c r="CCO427" s="1348"/>
      <c r="CCP427" s="1348"/>
      <c r="CCQ427" s="1348"/>
      <c r="CCR427" s="1348"/>
      <c r="CCS427" s="1348"/>
      <c r="CCT427" s="1348"/>
      <c r="CCU427" s="1348"/>
      <c r="CCV427" s="1348"/>
      <c r="CCW427" s="1348"/>
      <c r="CCX427" s="1348"/>
      <c r="CCY427" s="1348"/>
      <c r="CCZ427" s="1348"/>
      <c r="CDA427" s="1348"/>
      <c r="CDB427" s="1348"/>
      <c r="CDC427" s="1348"/>
      <c r="CDD427" s="1348"/>
      <c r="CDE427" s="1348"/>
      <c r="CDF427" s="1348"/>
      <c r="CDG427" s="1348"/>
      <c r="CDH427" s="1348"/>
      <c r="CDI427" s="1348"/>
      <c r="CDJ427" s="1348"/>
      <c r="CDK427" s="1348"/>
      <c r="CDL427" s="1348"/>
      <c r="CDM427" s="1348"/>
      <c r="CDN427" s="1348"/>
      <c r="CDO427" s="1348"/>
      <c r="CDP427" s="1348"/>
      <c r="CDQ427" s="1348"/>
      <c r="CDR427" s="1348"/>
      <c r="CDS427" s="1348"/>
      <c r="CDT427" s="1348"/>
      <c r="CDU427" s="1348"/>
      <c r="CDV427" s="1348"/>
      <c r="CDW427" s="1348"/>
      <c r="CDX427" s="1348"/>
      <c r="CDY427" s="1348"/>
      <c r="CDZ427" s="1348"/>
      <c r="CEA427" s="1348"/>
      <c r="CEB427" s="1348"/>
      <c r="CEC427" s="1348"/>
      <c r="CED427" s="1348"/>
      <c r="CEE427" s="1348"/>
      <c r="CEF427" s="1348"/>
      <c r="CEG427" s="1348"/>
      <c r="CEH427" s="1348"/>
      <c r="CEI427" s="1348"/>
      <c r="CEJ427" s="1348"/>
      <c r="CEK427" s="1348"/>
      <c r="CEL427" s="1348"/>
      <c r="CEM427" s="1348"/>
      <c r="CEN427" s="1348"/>
      <c r="CEO427" s="1348"/>
      <c r="CEP427" s="1348"/>
      <c r="CEQ427" s="1348"/>
      <c r="CER427" s="1348"/>
      <c r="CES427" s="1348"/>
      <c r="CET427" s="1348"/>
      <c r="CEU427" s="1348"/>
      <c r="CEV427" s="1348"/>
      <c r="CEW427" s="1348"/>
      <c r="CEX427" s="1348"/>
      <c r="CEY427" s="1348"/>
      <c r="CEZ427" s="1348"/>
      <c r="CFA427" s="1348"/>
      <c r="CFB427" s="1348"/>
      <c r="CFC427" s="1348"/>
      <c r="CFD427" s="1348"/>
      <c r="CFE427" s="1348"/>
      <c r="CFF427" s="1348"/>
      <c r="CFG427" s="1348"/>
      <c r="CFH427" s="1348"/>
      <c r="CFI427" s="1348"/>
      <c r="CFJ427" s="1348"/>
      <c r="CFK427" s="1348"/>
      <c r="CFL427" s="1348"/>
      <c r="CFM427" s="1348"/>
      <c r="CFN427" s="1348"/>
      <c r="CFO427" s="1348"/>
      <c r="CFP427" s="1348"/>
      <c r="CFQ427" s="1348"/>
      <c r="CFR427" s="1348"/>
      <c r="CFS427" s="1348"/>
      <c r="CFT427" s="1348"/>
      <c r="CFU427" s="1348"/>
      <c r="CFV427" s="1348"/>
      <c r="CFW427" s="1348"/>
      <c r="CFX427" s="1348"/>
      <c r="CFY427" s="1348"/>
      <c r="CFZ427" s="1348"/>
      <c r="CGA427" s="1348"/>
      <c r="CGB427" s="1348"/>
      <c r="CGC427" s="1348"/>
      <c r="CGD427" s="1348"/>
      <c r="CGE427" s="1348"/>
      <c r="CGF427" s="1348"/>
      <c r="CGG427" s="1348"/>
      <c r="CGH427" s="1348"/>
      <c r="CGI427" s="1348"/>
      <c r="CGJ427" s="1348"/>
      <c r="CGK427" s="1348"/>
      <c r="CGL427" s="1348"/>
      <c r="CGM427" s="1348"/>
      <c r="CGN427" s="1348"/>
      <c r="CGO427" s="1348"/>
      <c r="CGP427" s="1348"/>
      <c r="CGQ427" s="1348"/>
      <c r="CGR427" s="1348"/>
      <c r="CGS427" s="1348"/>
      <c r="CGT427" s="1348"/>
      <c r="CGU427" s="1348"/>
      <c r="CGV427" s="1348"/>
      <c r="CGW427" s="1348"/>
      <c r="CGX427" s="1348"/>
      <c r="CGY427" s="1348"/>
      <c r="CGZ427" s="1348"/>
      <c r="CHA427" s="1348"/>
      <c r="CHB427" s="1348"/>
      <c r="CHC427" s="1348"/>
      <c r="CHD427" s="1348"/>
      <c r="CHE427" s="1348"/>
      <c r="CHF427" s="1348"/>
      <c r="CHG427" s="1348"/>
      <c r="CHH427" s="1348"/>
      <c r="CHI427" s="1348"/>
      <c r="CHJ427" s="1348"/>
      <c r="CHK427" s="1348"/>
      <c r="CHL427" s="1348"/>
      <c r="CHM427" s="1348"/>
      <c r="CHN427" s="1348"/>
      <c r="CHO427" s="1348"/>
      <c r="CHP427" s="1348"/>
      <c r="CHQ427" s="1348"/>
      <c r="CHR427" s="1348"/>
      <c r="CHS427" s="1348"/>
      <c r="CHT427" s="1348"/>
      <c r="CHU427" s="1348"/>
      <c r="CHV427" s="1348"/>
      <c r="CHW427" s="1348"/>
      <c r="CHX427" s="1348"/>
      <c r="CHY427" s="1348"/>
      <c r="CHZ427" s="1348"/>
      <c r="CIA427" s="1348"/>
      <c r="CIB427" s="1348"/>
      <c r="CIC427" s="1348"/>
      <c r="CID427" s="1348"/>
      <c r="CIE427" s="1348"/>
      <c r="CIF427" s="1348"/>
      <c r="CIG427" s="1348"/>
      <c r="CIH427" s="1348"/>
      <c r="CII427" s="1348"/>
      <c r="CIJ427" s="1348"/>
      <c r="CIK427" s="1348"/>
      <c r="CIL427" s="1348"/>
      <c r="CIM427" s="1348"/>
      <c r="CIN427" s="1348"/>
      <c r="CIO427" s="1348"/>
      <c r="CIP427" s="1348"/>
      <c r="CIQ427" s="1348"/>
      <c r="CIR427" s="1348"/>
      <c r="CIS427" s="1348"/>
      <c r="CIT427" s="1348"/>
      <c r="CIU427" s="1348"/>
      <c r="CIV427" s="1348"/>
      <c r="CIW427" s="1348"/>
      <c r="CIX427" s="1348"/>
      <c r="CIY427" s="1348"/>
      <c r="CIZ427" s="1348"/>
      <c r="CJA427" s="1348"/>
      <c r="CJB427" s="1348"/>
      <c r="CJC427" s="1348"/>
      <c r="CJD427" s="1348"/>
      <c r="CJE427" s="1348"/>
      <c r="CJF427" s="1348"/>
      <c r="CJG427" s="1348"/>
      <c r="CJH427" s="1348"/>
      <c r="CJI427" s="1348"/>
      <c r="CJJ427" s="1348"/>
      <c r="CJK427" s="1348"/>
      <c r="CJL427" s="1348"/>
      <c r="CJM427" s="1348"/>
      <c r="CJN427" s="1348"/>
      <c r="CJO427" s="1348"/>
      <c r="CJP427" s="1348"/>
      <c r="CJQ427" s="1348"/>
      <c r="CJR427" s="1348"/>
      <c r="CJS427" s="1348"/>
      <c r="CJT427" s="1348"/>
      <c r="CJU427" s="1348"/>
      <c r="CJV427" s="1348"/>
      <c r="CJW427" s="1348"/>
      <c r="CJX427" s="1348"/>
      <c r="CJY427" s="1348"/>
      <c r="CJZ427" s="1348"/>
      <c r="CKA427" s="1348"/>
      <c r="CKB427" s="1348"/>
      <c r="CKC427" s="1348"/>
      <c r="CKD427" s="1348"/>
      <c r="CKE427" s="1348"/>
      <c r="CKF427" s="1348"/>
      <c r="CKG427" s="1348"/>
      <c r="CKH427" s="1348"/>
      <c r="CKI427" s="1348"/>
      <c r="CKJ427" s="1348"/>
      <c r="CKK427" s="1348"/>
      <c r="CKL427" s="1348"/>
      <c r="CKM427" s="1348"/>
      <c r="CKN427" s="1348"/>
      <c r="CKO427" s="1348"/>
      <c r="CKP427" s="1348"/>
      <c r="CKQ427" s="1348"/>
      <c r="CKR427" s="1348"/>
      <c r="CKS427" s="1348"/>
      <c r="CKT427" s="1348"/>
      <c r="CKU427" s="1348"/>
      <c r="CKV427" s="1348"/>
      <c r="CKW427" s="1348"/>
      <c r="CKX427" s="1348"/>
      <c r="CKY427" s="1348"/>
      <c r="CKZ427" s="1348"/>
      <c r="CLA427" s="1348"/>
      <c r="CLB427" s="1348"/>
      <c r="CLC427" s="1348"/>
      <c r="CLD427" s="1348"/>
      <c r="CLE427" s="1348"/>
      <c r="CLF427" s="1348"/>
      <c r="CLG427" s="1348"/>
      <c r="CLH427" s="1348"/>
      <c r="CLI427" s="1348"/>
      <c r="CLJ427" s="1348"/>
      <c r="CLK427" s="1348"/>
      <c r="CLL427" s="1348"/>
      <c r="CLM427" s="1348"/>
      <c r="CLN427" s="1348"/>
      <c r="CLO427" s="1348"/>
      <c r="CLP427" s="1348"/>
      <c r="CLQ427" s="1348"/>
      <c r="CLR427" s="1348"/>
      <c r="CLS427" s="1348"/>
      <c r="CLT427" s="1348"/>
      <c r="CLU427" s="1348"/>
      <c r="CLV427" s="1348"/>
      <c r="CLW427" s="1348"/>
      <c r="CLX427" s="1348"/>
      <c r="CLY427" s="1348"/>
      <c r="CLZ427" s="1348"/>
      <c r="CMA427" s="1348"/>
      <c r="CMB427" s="1348"/>
      <c r="CMC427" s="1348"/>
      <c r="CMD427" s="1348"/>
      <c r="CME427" s="1348"/>
      <c r="CMF427" s="1348"/>
      <c r="CMG427" s="1348"/>
      <c r="CMH427" s="1348"/>
      <c r="CMI427" s="1348"/>
      <c r="CMJ427" s="1348"/>
      <c r="CMK427" s="1348"/>
      <c r="CML427" s="1348"/>
      <c r="CMM427" s="1348"/>
      <c r="CMN427" s="1348"/>
      <c r="CMO427" s="1348"/>
      <c r="CMP427" s="1348"/>
      <c r="CMQ427" s="1348"/>
      <c r="CMR427" s="1348"/>
      <c r="CMS427" s="1348"/>
      <c r="CMT427" s="1348"/>
      <c r="CMU427" s="1348"/>
      <c r="CMV427" s="1348"/>
      <c r="CMW427" s="1348"/>
      <c r="CMX427" s="1348"/>
      <c r="CMY427" s="1348"/>
      <c r="CMZ427" s="1348"/>
      <c r="CNA427" s="1348"/>
      <c r="CNB427" s="1348"/>
      <c r="CNC427" s="1348"/>
      <c r="CND427" s="1348"/>
      <c r="CNE427" s="1348"/>
      <c r="CNF427" s="1348"/>
      <c r="CNG427" s="1348"/>
      <c r="CNH427" s="1348"/>
      <c r="CNI427" s="1348"/>
      <c r="CNJ427" s="1348"/>
      <c r="CNK427" s="1348"/>
      <c r="CNL427" s="1348"/>
      <c r="CNM427" s="1348"/>
      <c r="CNN427" s="1348"/>
      <c r="CNO427" s="1348"/>
      <c r="CNP427" s="1348"/>
      <c r="CNQ427" s="1348"/>
      <c r="CNR427" s="1348"/>
      <c r="CNS427" s="1348"/>
      <c r="CNT427" s="1348"/>
      <c r="CNU427" s="1348"/>
      <c r="CNV427" s="1348"/>
      <c r="CNW427" s="1348"/>
      <c r="CNX427" s="1348"/>
      <c r="CNY427" s="1348"/>
      <c r="CNZ427" s="1348"/>
      <c r="COA427" s="1348"/>
      <c r="COB427" s="1348"/>
      <c r="COC427" s="1348"/>
      <c r="COD427" s="1348"/>
      <c r="COE427" s="1348"/>
      <c r="COF427" s="1348"/>
      <c r="COG427" s="1348"/>
      <c r="COH427" s="1348"/>
      <c r="COI427" s="1348"/>
      <c r="COJ427" s="1348"/>
      <c r="COK427" s="1348"/>
      <c r="COL427" s="1348"/>
      <c r="COM427" s="1348"/>
      <c r="CON427" s="1348"/>
      <c r="COO427" s="1348"/>
      <c r="COP427" s="1348"/>
      <c r="COQ427" s="1348"/>
      <c r="COR427" s="1348"/>
      <c r="COS427" s="1348"/>
      <c r="COT427" s="1348"/>
      <c r="COU427" s="1348"/>
      <c r="COV427" s="1348"/>
      <c r="COW427" s="1348"/>
      <c r="COX427" s="1348"/>
      <c r="COY427" s="1348"/>
      <c r="COZ427" s="1348"/>
      <c r="CPA427" s="1348"/>
      <c r="CPB427" s="1348"/>
      <c r="CPC427" s="1348"/>
      <c r="CPD427" s="1348"/>
      <c r="CPE427" s="1348"/>
      <c r="CPF427" s="1348"/>
      <c r="CPG427" s="1348"/>
      <c r="CPH427" s="1348"/>
      <c r="CPI427" s="1348"/>
      <c r="CPJ427" s="1348"/>
      <c r="CPK427" s="1348"/>
      <c r="CPL427" s="1348"/>
      <c r="CPM427" s="1348"/>
      <c r="CPN427" s="1348"/>
      <c r="CPO427" s="1348"/>
      <c r="CPP427" s="1348"/>
      <c r="CPQ427" s="1348"/>
      <c r="CPR427" s="1348"/>
      <c r="CPS427" s="1348"/>
      <c r="CPT427" s="1348"/>
      <c r="CPU427" s="1348"/>
      <c r="CPV427" s="1348"/>
      <c r="CPW427" s="1348"/>
      <c r="CPX427" s="1348"/>
      <c r="CPY427" s="1348"/>
      <c r="CPZ427" s="1348"/>
      <c r="CQA427" s="1348"/>
      <c r="CQB427" s="1348"/>
      <c r="CQC427" s="1348"/>
      <c r="CQD427" s="1348"/>
      <c r="CQE427" s="1348"/>
      <c r="CQF427" s="1348"/>
      <c r="CQG427" s="1348"/>
      <c r="CQH427" s="1348"/>
      <c r="CQI427" s="1348"/>
      <c r="CQJ427" s="1348"/>
      <c r="CQK427" s="1348"/>
      <c r="CQL427" s="1348"/>
      <c r="CQM427" s="1348"/>
      <c r="CQN427" s="1348"/>
      <c r="CQO427" s="1348"/>
      <c r="CQP427" s="1348"/>
      <c r="CQQ427" s="1348"/>
      <c r="CQR427" s="1348"/>
      <c r="CQS427" s="1348"/>
      <c r="CQT427" s="1348"/>
      <c r="CQU427" s="1348"/>
      <c r="CQV427" s="1348"/>
      <c r="CQW427" s="1348"/>
      <c r="CQX427" s="1348"/>
      <c r="CQY427" s="1348"/>
      <c r="CQZ427" s="1348"/>
      <c r="CRA427" s="1348"/>
      <c r="CRB427" s="1348"/>
      <c r="CRC427" s="1348"/>
      <c r="CRD427" s="1348"/>
      <c r="CRE427" s="1348"/>
      <c r="CRF427" s="1348"/>
      <c r="CRG427" s="1348"/>
      <c r="CRH427" s="1348"/>
      <c r="CRI427" s="1348"/>
      <c r="CRJ427" s="1348"/>
      <c r="CRK427" s="1348"/>
      <c r="CRL427" s="1348"/>
      <c r="CRM427" s="1348"/>
      <c r="CRN427" s="1348"/>
      <c r="CRO427" s="1348"/>
      <c r="CRP427" s="1348"/>
      <c r="CRQ427" s="1348"/>
      <c r="CRR427" s="1348"/>
      <c r="CRS427" s="1348"/>
      <c r="CRT427" s="1348"/>
      <c r="CRU427" s="1348"/>
      <c r="CRV427" s="1348"/>
      <c r="CRW427" s="1348"/>
      <c r="CRX427" s="1348"/>
      <c r="CRY427" s="1348"/>
      <c r="CRZ427" s="1348"/>
      <c r="CSA427" s="1348"/>
      <c r="CSB427" s="1348"/>
      <c r="CSC427" s="1348"/>
      <c r="CSD427" s="1348"/>
      <c r="CSE427" s="1348"/>
      <c r="CSF427" s="1348"/>
      <c r="CSG427" s="1348"/>
      <c r="CSH427" s="1348"/>
      <c r="CSI427" s="1348"/>
      <c r="CSJ427" s="1348"/>
      <c r="CSK427" s="1348"/>
      <c r="CSL427" s="1348"/>
      <c r="CSM427" s="1348"/>
      <c r="CSN427" s="1348"/>
      <c r="CSO427" s="1348"/>
      <c r="CSP427" s="1348"/>
      <c r="CSQ427" s="1348"/>
      <c r="CSR427" s="1348"/>
      <c r="CSS427" s="1348"/>
      <c r="CST427" s="1348"/>
      <c r="CSU427" s="1348"/>
      <c r="CSV427" s="1348"/>
      <c r="CSW427" s="1348"/>
      <c r="CSX427" s="1348"/>
      <c r="CSY427" s="1348"/>
      <c r="CSZ427" s="1348"/>
      <c r="CTA427" s="1348"/>
      <c r="CTB427" s="1348"/>
      <c r="CTC427" s="1348"/>
      <c r="CTD427" s="1348"/>
      <c r="CTE427" s="1348"/>
      <c r="CTF427" s="1348"/>
      <c r="CTG427" s="1348"/>
      <c r="CTH427" s="1348"/>
      <c r="CTI427" s="1348"/>
      <c r="CTJ427" s="1348"/>
      <c r="CTK427" s="1348"/>
      <c r="CTL427" s="1348"/>
      <c r="CTM427" s="1348"/>
      <c r="CTN427" s="1348"/>
      <c r="CTO427" s="1348"/>
      <c r="CTP427" s="1348"/>
      <c r="CTQ427" s="1348"/>
      <c r="CTR427" s="1348"/>
      <c r="CTS427" s="1348"/>
      <c r="CTT427" s="1348"/>
      <c r="CTU427" s="1348"/>
      <c r="CTV427" s="1348"/>
      <c r="CTW427" s="1348"/>
      <c r="CTX427" s="1348"/>
      <c r="CTY427" s="1348"/>
      <c r="CTZ427" s="1348"/>
      <c r="CUA427" s="1348"/>
      <c r="CUB427" s="1348"/>
      <c r="CUC427" s="1348"/>
      <c r="CUD427" s="1348"/>
      <c r="CUE427" s="1348"/>
      <c r="CUF427" s="1348"/>
      <c r="CUG427" s="1348"/>
      <c r="CUH427" s="1348"/>
      <c r="CUI427" s="1348"/>
      <c r="CUJ427" s="1348"/>
      <c r="CUK427" s="1348"/>
      <c r="CUL427" s="1348"/>
      <c r="CUM427" s="1348"/>
      <c r="CUN427" s="1348"/>
      <c r="CUO427" s="1348"/>
      <c r="CUP427" s="1348"/>
      <c r="CUQ427" s="1348"/>
      <c r="CUR427" s="1348"/>
      <c r="CUS427" s="1348"/>
      <c r="CUT427" s="1348"/>
      <c r="CUU427" s="1348"/>
      <c r="CUV427" s="1348"/>
      <c r="CUW427" s="1348"/>
      <c r="CUX427" s="1348"/>
      <c r="CUY427" s="1348"/>
      <c r="CUZ427" s="1348"/>
      <c r="CVA427" s="1348"/>
      <c r="CVB427" s="1348"/>
      <c r="CVC427" s="1348"/>
      <c r="CVD427" s="1348"/>
      <c r="CVE427" s="1348"/>
      <c r="CVF427" s="1348"/>
      <c r="CVG427" s="1348"/>
      <c r="CVH427" s="1348"/>
      <c r="CVI427" s="1348"/>
      <c r="CVJ427" s="1348"/>
      <c r="CVK427" s="1348"/>
      <c r="CVL427" s="1348"/>
      <c r="CVM427" s="1348"/>
      <c r="CVN427" s="1348"/>
      <c r="CVO427" s="1348"/>
      <c r="CVP427" s="1348"/>
      <c r="CVQ427" s="1348"/>
      <c r="CVR427" s="1348"/>
      <c r="CVS427" s="1348"/>
      <c r="CVT427" s="1348"/>
      <c r="CVU427" s="1348"/>
      <c r="CVV427" s="1348"/>
      <c r="CVW427" s="1348"/>
      <c r="CVX427" s="1348"/>
      <c r="CVY427" s="1348"/>
      <c r="CVZ427" s="1348"/>
      <c r="CWA427" s="1348"/>
      <c r="CWB427" s="1348"/>
      <c r="CWC427" s="1348"/>
      <c r="CWD427" s="1348"/>
      <c r="CWE427" s="1348"/>
      <c r="CWF427" s="1348"/>
      <c r="CWG427" s="1348"/>
      <c r="CWH427" s="1348"/>
      <c r="CWI427" s="1348"/>
      <c r="CWJ427" s="1348"/>
      <c r="CWK427" s="1348"/>
      <c r="CWL427" s="1348"/>
      <c r="CWM427" s="1348"/>
      <c r="CWN427" s="1348"/>
      <c r="CWO427" s="1348"/>
      <c r="CWP427" s="1348"/>
      <c r="CWQ427" s="1348"/>
      <c r="CWR427" s="1348"/>
      <c r="CWS427" s="1348"/>
      <c r="CWT427" s="1348"/>
      <c r="CWU427" s="1348"/>
      <c r="CWV427" s="1348"/>
      <c r="CWW427" s="1348"/>
      <c r="CWX427" s="1348"/>
      <c r="CWY427" s="1348"/>
      <c r="CWZ427" s="1348"/>
      <c r="CXA427" s="1348"/>
      <c r="CXB427" s="1348"/>
      <c r="CXC427" s="1348"/>
      <c r="CXD427" s="1348"/>
      <c r="CXE427" s="1348"/>
      <c r="CXF427" s="1348"/>
      <c r="CXG427" s="1348"/>
      <c r="CXH427" s="1348"/>
      <c r="CXI427" s="1348"/>
      <c r="CXJ427" s="1348"/>
      <c r="CXK427" s="1348"/>
      <c r="CXL427" s="1348"/>
      <c r="CXM427" s="1348"/>
      <c r="CXN427" s="1348"/>
      <c r="CXO427" s="1348"/>
      <c r="CXP427" s="1348"/>
      <c r="CXQ427" s="1348"/>
      <c r="CXR427" s="1348"/>
      <c r="CXS427" s="1348"/>
      <c r="CXT427" s="1348"/>
      <c r="CXU427" s="1348"/>
      <c r="CXV427" s="1348"/>
      <c r="CXW427" s="1348"/>
      <c r="CXX427" s="1348"/>
      <c r="CXY427" s="1348"/>
      <c r="CXZ427" s="1348"/>
      <c r="CYA427" s="1348"/>
      <c r="CYB427" s="1348"/>
      <c r="CYC427" s="1348"/>
      <c r="CYD427" s="1348"/>
      <c r="CYE427" s="1348"/>
      <c r="CYF427" s="1348"/>
      <c r="CYG427" s="1348"/>
      <c r="CYH427" s="1348"/>
      <c r="CYI427" s="1348"/>
      <c r="CYJ427" s="1348"/>
      <c r="CYK427" s="1348"/>
      <c r="CYL427" s="1348"/>
      <c r="CYM427" s="1348"/>
      <c r="CYN427" s="1348"/>
      <c r="CYO427" s="1348"/>
      <c r="CYP427" s="1348"/>
      <c r="CYQ427" s="1348"/>
      <c r="CYR427" s="1348"/>
      <c r="CYS427" s="1348"/>
      <c r="CYT427" s="1348"/>
      <c r="CYU427" s="1348"/>
      <c r="CYV427" s="1348"/>
      <c r="CYW427" s="1348"/>
      <c r="CYX427" s="1348"/>
      <c r="CYY427" s="1348"/>
      <c r="CYZ427" s="1348"/>
      <c r="CZA427" s="1348"/>
      <c r="CZB427" s="1348"/>
      <c r="CZC427" s="1348"/>
      <c r="CZD427" s="1348"/>
      <c r="CZE427" s="1348"/>
      <c r="CZF427" s="1348"/>
      <c r="CZG427" s="1348"/>
      <c r="CZH427" s="1348"/>
      <c r="CZI427" s="1348"/>
      <c r="CZJ427" s="1348"/>
      <c r="CZK427" s="1348"/>
      <c r="CZL427" s="1348"/>
      <c r="CZM427" s="1348"/>
      <c r="CZN427" s="1348"/>
      <c r="CZO427" s="1348"/>
      <c r="CZP427" s="1348"/>
      <c r="CZQ427" s="1348"/>
      <c r="CZR427" s="1348"/>
      <c r="CZS427" s="1348"/>
      <c r="CZT427" s="1348"/>
      <c r="CZU427" s="1348"/>
      <c r="CZV427" s="1348"/>
      <c r="CZW427" s="1348"/>
      <c r="CZX427" s="1348"/>
      <c r="CZY427" s="1348"/>
      <c r="CZZ427" s="1348"/>
      <c r="DAA427" s="1348"/>
      <c r="DAB427" s="1348"/>
      <c r="DAC427" s="1348"/>
      <c r="DAD427" s="1348"/>
      <c r="DAE427" s="1348"/>
      <c r="DAF427" s="1348"/>
      <c r="DAG427" s="1348"/>
      <c r="DAH427" s="1348"/>
      <c r="DAI427" s="1348"/>
      <c r="DAJ427" s="1348"/>
      <c r="DAK427" s="1348"/>
      <c r="DAL427" s="1348"/>
      <c r="DAM427" s="1348"/>
      <c r="DAN427" s="1348"/>
      <c r="DAO427" s="1348"/>
      <c r="DAP427" s="1348"/>
      <c r="DAQ427" s="1348"/>
      <c r="DAR427" s="1348"/>
      <c r="DAS427" s="1348"/>
      <c r="DAT427" s="1348"/>
      <c r="DAU427" s="1348"/>
      <c r="DAV427" s="1348"/>
      <c r="DAW427" s="1348"/>
      <c r="DAX427" s="1348"/>
      <c r="DAY427" s="1348"/>
      <c r="DAZ427" s="1348"/>
      <c r="DBA427" s="1348"/>
      <c r="DBB427" s="1348"/>
      <c r="DBC427" s="1348"/>
      <c r="DBD427" s="1348"/>
      <c r="DBE427" s="1348"/>
      <c r="DBF427" s="1348"/>
      <c r="DBG427" s="1348"/>
      <c r="DBH427" s="1348"/>
      <c r="DBI427" s="1348"/>
      <c r="DBJ427" s="1348"/>
      <c r="DBK427" s="1348"/>
      <c r="DBL427" s="1348"/>
      <c r="DBM427" s="1348"/>
      <c r="DBN427" s="1348"/>
      <c r="DBO427" s="1348"/>
      <c r="DBP427" s="1348"/>
      <c r="DBQ427" s="1348"/>
      <c r="DBR427" s="1348"/>
      <c r="DBS427" s="1348"/>
      <c r="DBT427" s="1348"/>
      <c r="DBU427" s="1348"/>
      <c r="DBV427" s="1348"/>
      <c r="DBW427" s="1348"/>
      <c r="DBX427" s="1348"/>
      <c r="DBY427" s="1348"/>
      <c r="DBZ427" s="1348"/>
      <c r="DCA427" s="1348"/>
      <c r="DCB427" s="1348"/>
      <c r="DCC427" s="1348"/>
      <c r="DCD427" s="1348"/>
      <c r="DCE427" s="1348"/>
      <c r="DCF427" s="1348"/>
      <c r="DCG427" s="1348"/>
      <c r="DCH427" s="1348"/>
      <c r="DCI427" s="1348"/>
      <c r="DCJ427" s="1348"/>
      <c r="DCK427" s="1348"/>
      <c r="DCL427" s="1348"/>
      <c r="DCM427" s="1348"/>
      <c r="DCN427" s="1348"/>
      <c r="DCO427" s="1348"/>
      <c r="DCP427" s="1348"/>
      <c r="DCQ427" s="1348"/>
      <c r="DCR427" s="1348"/>
      <c r="DCS427" s="1348"/>
      <c r="DCT427" s="1348"/>
      <c r="DCU427" s="1348"/>
      <c r="DCV427" s="1348"/>
      <c r="DCW427" s="1348"/>
      <c r="DCX427" s="1348"/>
      <c r="DCY427" s="1348"/>
      <c r="DCZ427" s="1348"/>
      <c r="DDA427" s="1348"/>
      <c r="DDB427" s="1348"/>
      <c r="DDC427" s="1348"/>
      <c r="DDD427" s="1348"/>
      <c r="DDE427" s="1348"/>
      <c r="DDF427" s="1348"/>
      <c r="DDG427" s="1348"/>
      <c r="DDH427" s="1348"/>
      <c r="DDI427" s="1348"/>
      <c r="DDJ427" s="1348"/>
      <c r="DDK427" s="1348"/>
      <c r="DDL427" s="1348"/>
      <c r="DDM427" s="1348"/>
      <c r="DDN427" s="1348"/>
      <c r="DDO427" s="1348"/>
      <c r="DDP427" s="1348"/>
      <c r="DDQ427" s="1348"/>
      <c r="DDR427" s="1348"/>
      <c r="DDS427" s="1348"/>
      <c r="DDT427" s="1348"/>
      <c r="DDU427" s="1348"/>
      <c r="DDV427" s="1348"/>
      <c r="DDW427" s="1348"/>
      <c r="DDX427" s="1348"/>
      <c r="DDY427" s="1348"/>
      <c r="DDZ427" s="1348"/>
      <c r="DEA427" s="1348"/>
      <c r="DEB427" s="1348"/>
      <c r="DEC427" s="1348"/>
      <c r="DED427" s="1348"/>
      <c r="DEE427" s="1348"/>
      <c r="DEF427" s="1348"/>
      <c r="DEG427" s="1348"/>
      <c r="DEH427" s="1348"/>
      <c r="DEI427" s="1348"/>
      <c r="DEJ427" s="1348"/>
      <c r="DEK427" s="1348"/>
      <c r="DEL427" s="1348"/>
      <c r="DEM427" s="1348"/>
      <c r="DEN427" s="1348"/>
      <c r="DEO427" s="1348"/>
      <c r="DEP427" s="1348"/>
      <c r="DEQ427" s="1348"/>
      <c r="DER427" s="1348"/>
      <c r="DES427" s="1348"/>
      <c r="DET427" s="1348"/>
      <c r="DEU427" s="1348"/>
      <c r="DEV427" s="1348"/>
      <c r="DEW427" s="1348"/>
      <c r="DEX427" s="1348"/>
      <c r="DEY427" s="1348"/>
      <c r="DEZ427" s="1348"/>
      <c r="DFA427" s="1348"/>
      <c r="DFB427" s="1348"/>
      <c r="DFC427" s="1348"/>
      <c r="DFD427" s="1348"/>
      <c r="DFE427" s="1348"/>
      <c r="DFF427" s="1348"/>
      <c r="DFG427" s="1348"/>
      <c r="DFH427" s="1348"/>
      <c r="DFI427" s="1348"/>
      <c r="DFJ427" s="1348"/>
      <c r="DFK427" s="1348"/>
      <c r="DFL427" s="1348"/>
      <c r="DFM427" s="1348"/>
      <c r="DFN427" s="1348"/>
      <c r="DFO427" s="1348"/>
      <c r="DFP427" s="1348"/>
      <c r="DFQ427" s="1348"/>
      <c r="DFR427" s="1348"/>
      <c r="DFS427" s="1348"/>
      <c r="DFT427" s="1348"/>
      <c r="DFU427" s="1348"/>
      <c r="DFV427" s="1348"/>
      <c r="DFW427" s="1348"/>
      <c r="DFX427" s="1348"/>
      <c r="DFY427" s="1348"/>
      <c r="DFZ427" s="1348"/>
      <c r="DGA427" s="1348"/>
      <c r="DGB427" s="1348"/>
      <c r="DGC427" s="1348"/>
      <c r="DGD427" s="1348"/>
      <c r="DGE427" s="1348"/>
      <c r="DGF427" s="1348"/>
      <c r="DGG427" s="1348"/>
      <c r="DGH427" s="1348"/>
      <c r="DGI427" s="1348"/>
      <c r="DGJ427" s="1348"/>
      <c r="DGK427" s="1348"/>
      <c r="DGL427" s="1348"/>
      <c r="DGM427" s="1348"/>
      <c r="DGN427" s="1348"/>
      <c r="DGO427" s="1348"/>
      <c r="DGP427" s="1348"/>
      <c r="DGQ427" s="1348"/>
      <c r="DGR427" s="1348"/>
      <c r="DGS427" s="1348"/>
      <c r="DGT427" s="1348"/>
      <c r="DGU427" s="1348"/>
      <c r="DGV427" s="1348"/>
      <c r="DGW427" s="1348"/>
      <c r="DGX427" s="1348"/>
      <c r="DGY427" s="1348"/>
      <c r="DGZ427" s="1348"/>
      <c r="DHA427" s="1348"/>
      <c r="DHB427" s="1348"/>
      <c r="DHC427" s="1348"/>
      <c r="DHD427" s="1348"/>
      <c r="DHE427" s="1348"/>
      <c r="DHF427" s="1348"/>
      <c r="DHG427" s="1348"/>
      <c r="DHH427" s="1348"/>
      <c r="DHI427" s="1348"/>
      <c r="DHJ427" s="1348"/>
      <c r="DHK427" s="1348"/>
      <c r="DHL427" s="1348"/>
      <c r="DHM427" s="1348"/>
      <c r="DHN427" s="1348"/>
      <c r="DHO427" s="1348"/>
      <c r="DHP427" s="1348"/>
      <c r="DHQ427" s="1348"/>
      <c r="DHR427" s="1348"/>
      <c r="DHS427" s="1348"/>
      <c r="DHT427" s="1348"/>
      <c r="DHU427" s="1348"/>
      <c r="DHV427" s="1348"/>
      <c r="DHW427" s="1348"/>
      <c r="DHX427" s="1348"/>
      <c r="DHY427" s="1348"/>
      <c r="DHZ427" s="1348"/>
      <c r="DIA427" s="1348"/>
      <c r="DIB427" s="1348"/>
      <c r="DIC427" s="1348"/>
      <c r="DID427" s="1348"/>
      <c r="DIE427" s="1348"/>
      <c r="DIF427" s="1348"/>
      <c r="DIG427" s="1348"/>
      <c r="DIH427" s="1348"/>
      <c r="DII427" s="1348"/>
      <c r="DIJ427" s="1348"/>
      <c r="DIK427" s="1348"/>
      <c r="DIL427" s="1348"/>
      <c r="DIM427" s="1348"/>
      <c r="DIN427" s="1348"/>
      <c r="DIO427" s="1348"/>
      <c r="DIP427" s="1348"/>
      <c r="DIQ427" s="1348"/>
      <c r="DIR427" s="1348"/>
      <c r="DIS427" s="1348"/>
      <c r="DIT427" s="1348"/>
      <c r="DIU427" s="1348"/>
      <c r="DIV427" s="1348"/>
      <c r="DIW427" s="1348"/>
      <c r="DIX427" s="1348"/>
      <c r="DIY427" s="1348"/>
      <c r="DIZ427" s="1348"/>
      <c r="DJA427" s="1348"/>
      <c r="DJB427" s="1348"/>
      <c r="DJC427" s="1348"/>
      <c r="DJD427" s="1348"/>
      <c r="DJE427" s="1348"/>
      <c r="DJF427" s="1348"/>
      <c r="DJG427" s="1348"/>
      <c r="DJH427" s="1348"/>
      <c r="DJI427" s="1348"/>
      <c r="DJJ427" s="1348"/>
      <c r="DJK427" s="1348"/>
      <c r="DJL427" s="1348"/>
      <c r="DJM427" s="1348"/>
      <c r="DJN427" s="1348"/>
      <c r="DJO427" s="1348"/>
      <c r="DJP427" s="1348"/>
      <c r="DJQ427" s="1348"/>
      <c r="DJR427" s="1348"/>
      <c r="DJS427" s="1348"/>
      <c r="DJT427" s="1348"/>
      <c r="DJU427" s="1348"/>
      <c r="DJV427" s="1348"/>
      <c r="DJW427" s="1348"/>
      <c r="DJX427" s="1348"/>
      <c r="DJY427" s="1348"/>
      <c r="DJZ427" s="1348"/>
      <c r="DKA427" s="1348"/>
      <c r="DKB427" s="1348"/>
      <c r="DKC427" s="1348"/>
      <c r="DKD427" s="1348"/>
      <c r="DKE427" s="1348"/>
      <c r="DKF427" s="1348"/>
      <c r="DKG427" s="1348"/>
      <c r="DKH427" s="1348"/>
      <c r="DKI427" s="1348"/>
      <c r="DKJ427" s="1348"/>
      <c r="DKK427" s="1348"/>
      <c r="DKL427" s="1348"/>
      <c r="DKM427" s="1348"/>
      <c r="DKN427" s="1348"/>
      <c r="DKO427" s="1348"/>
      <c r="DKP427" s="1348"/>
      <c r="DKQ427" s="1348"/>
      <c r="DKR427" s="1348"/>
      <c r="DKS427" s="1348"/>
      <c r="DKT427" s="1348"/>
      <c r="DKU427" s="1348"/>
      <c r="DKV427" s="1348"/>
      <c r="DKW427" s="1348"/>
      <c r="DKX427" s="1348"/>
      <c r="DKY427" s="1348"/>
      <c r="DKZ427" s="1348"/>
      <c r="DLA427" s="1348"/>
      <c r="DLB427" s="1348"/>
      <c r="DLC427" s="1348"/>
      <c r="DLD427" s="1348"/>
      <c r="DLE427" s="1348"/>
      <c r="DLF427" s="1348"/>
      <c r="DLG427" s="1348"/>
      <c r="DLH427" s="1348"/>
      <c r="DLI427" s="1348"/>
      <c r="DLJ427" s="1348"/>
      <c r="DLK427" s="1348"/>
      <c r="DLL427" s="1348"/>
      <c r="DLM427" s="1348"/>
      <c r="DLN427" s="1348"/>
      <c r="DLO427" s="1348"/>
      <c r="DLP427" s="1348"/>
      <c r="DLQ427" s="1348"/>
      <c r="DLR427" s="1348"/>
      <c r="DLS427" s="1348"/>
      <c r="DLT427" s="1348"/>
      <c r="DLU427" s="1348"/>
      <c r="DLV427" s="1348"/>
      <c r="DLW427" s="1348"/>
      <c r="DLX427" s="1348"/>
      <c r="DLY427" s="1348"/>
      <c r="DLZ427" s="1348"/>
      <c r="DMA427" s="1348"/>
      <c r="DMB427" s="1348"/>
      <c r="DMC427" s="1348"/>
      <c r="DMD427" s="1348"/>
      <c r="DME427" s="1348"/>
      <c r="DMF427" s="1348"/>
      <c r="DMG427" s="1348"/>
      <c r="DMH427" s="1348"/>
      <c r="DMI427" s="1348"/>
      <c r="DMJ427" s="1348"/>
      <c r="DMK427" s="1348"/>
      <c r="DML427" s="1348"/>
      <c r="DMM427" s="1348"/>
      <c r="DMN427" s="1348"/>
      <c r="DMO427" s="1348"/>
      <c r="DMP427" s="1348"/>
      <c r="DMQ427" s="1348"/>
      <c r="DMR427" s="1348"/>
      <c r="DMS427" s="1348"/>
      <c r="DMT427" s="1348"/>
      <c r="DMU427" s="1348"/>
      <c r="DMV427" s="1348"/>
      <c r="DMW427" s="1348"/>
      <c r="DMX427" s="1348"/>
      <c r="DMY427" s="1348"/>
      <c r="DMZ427" s="1348"/>
      <c r="DNA427" s="1348"/>
      <c r="DNB427" s="1348"/>
      <c r="DNC427" s="1348"/>
      <c r="DND427" s="1348"/>
      <c r="DNE427" s="1348"/>
      <c r="DNF427" s="1348"/>
      <c r="DNG427" s="1348"/>
      <c r="DNH427" s="1348"/>
      <c r="DNI427" s="1348"/>
      <c r="DNJ427" s="1348"/>
      <c r="DNK427" s="1348"/>
      <c r="DNL427" s="1348"/>
      <c r="DNM427" s="1348"/>
      <c r="DNN427" s="1348"/>
      <c r="DNO427" s="1348"/>
      <c r="DNP427" s="1348"/>
      <c r="DNQ427" s="1348"/>
      <c r="DNR427" s="1348"/>
      <c r="DNS427" s="1348"/>
      <c r="DNT427" s="1348"/>
      <c r="DNU427" s="1348"/>
      <c r="DNV427" s="1348"/>
      <c r="DNW427" s="1348"/>
      <c r="DNX427" s="1348"/>
      <c r="DNY427" s="1348"/>
      <c r="DNZ427" s="1348"/>
      <c r="DOA427" s="1348"/>
      <c r="DOB427" s="1348"/>
      <c r="DOC427" s="1348"/>
      <c r="DOD427" s="1348"/>
      <c r="DOE427" s="1348"/>
      <c r="DOF427" s="1348"/>
      <c r="DOG427" s="1348"/>
      <c r="DOH427" s="1348"/>
      <c r="DOI427" s="1348"/>
      <c r="DOJ427" s="1348"/>
      <c r="DOK427" s="1348"/>
      <c r="DOL427" s="1348"/>
      <c r="DOM427" s="1348"/>
      <c r="DON427" s="1348"/>
      <c r="DOO427" s="1348"/>
      <c r="DOP427" s="1348"/>
      <c r="DOQ427" s="1348"/>
      <c r="DOR427" s="1348"/>
      <c r="DOS427" s="1348"/>
      <c r="DOT427" s="1348"/>
      <c r="DOU427" s="1348"/>
      <c r="DOV427" s="1348"/>
      <c r="DOW427" s="1348"/>
      <c r="DOX427" s="1348"/>
      <c r="DOY427" s="1348"/>
      <c r="DOZ427" s="1348"/>
      <c r="DPA427" s="1348"/>
      <c r="DPB427" s="1348"/>
      <c r="DPC427" s="1348"/>
      <c r="DPD427" s="1348"/>
      <c r="DPE427" s="1348"/>
      <c r="DPF427" s="1348"/>
      <c r="DPG427" s="1348"/>
      <c r="DPH427" s="1348"/>
      <c r="DPI427" s="1348"/>
      <c r="DPJ427" s="1348"/>
      <c r="DPK427" s="1348"/>
      <c r="DPL427" s="1348"/>
      <c r="DPM427" s="1348"/>
      <c r="DPN427" s="1348"/>
      <c r="DPO427" s="1348"/>
      <c r="DPP427" s="1348"/>
      <c r="DPQ427" s="1348"/>
      <c r="DPR427" s="1348"/>
      <c r="DPS427" s="1348"/>
      <c r="DPT427" s="1348"/>
      <c r="DPU427" s="1348"/>
      <c r="DPV427" s="1348"/>
      <c r="DPW427" s="1348"/>
      <c r="DPX427" s="1348"/>
      <c r="DPY427" s="1348"/>
      <c r="DPZ427" s="1348"/>
      <c r="DQA427" s="1348"/>
      <c r="DQB427" s="1348"/>
      <c r="DQC427" s="1348"/>
      <c r="DQD427" s="1348"/>
      <c r="DQE427" s="1348"/>
      <c r="DQF427" s="1348"/>
      <c r="DQG427" s="1348"/>
      <c r="DQH427" s="1348"/>
      <c r="DQI427" s="1348"/>
      <c r="DQJ427" s="1348"/>
      <c r="DQK427" s="1348"/>
      <c r="DQL427" s="1348"/>
      <c r="DQM427" s="1348"/>
      <c r="DQN427" s="1348"/>
      <c r="DQO427" s="1348"/>
      <c r="DQP427" s="1348"/>
      <c r="DQQ427" s="1348"/>
      <c r="DQR427" s="1348"/>
      <c r="DQS427" s="1348"/>
      <c r="DQT427" s="1348"/>
      <c r="DQU427" s="1348"/>
      <c r="DQV427" s="1348"/>
      <c r="DQW427" s="1348"/>
      <c r="DQX427" s="1348"/>
      <c r="DQY427" s="1348"/>
      <c r="DQZ427" s="1348"/>
      <c r="DRA427" s="1348"/>
      <c r="DRB427" s="1348"/>
      <c r="DRC427" s="1348"/>
      <c r="DRD427" s="1348"/>
      <c r="DRE427" s="1348"/>
      <c r="DRF427" s="1348"/>
      <c r="DRG427" s="1348"/>
      <c r="DRH427" s="1348"/>
      <c r="DRI427" s="1348"/>
      <c r="DRJ427" s="1348"/>
      <c r="DRK427" s="1348"/>
      <c r="DRL427" s="1348"/>
      <c r="DRM427" s="1348"/>
      <c r="DRN427" s="1348"/>
      <c r="DRO427" s="1348"/>
      <c r="DRP427" s="1348"/>
      <c r="DRQ427" s="1348"/>
      <c r="DRR427" s="1348"/>
      <c r="DRS427" s="1348"/>
      <c r="DRT427" s="1348"/>
      <c r="DRU427" s="1348"/>
      <c r="DRV427" s="1348"/>
      <c r="DRW427" s="1348"/>
      <c r="DRX427" s="1348"/>
      <c r="DRY427" s="1348"/>
      <c r="DRZ427" s="1348"/>
      <c r="DSA427" s="1348"/>
      <c r="DSB427" s="1348"/>
      <c r="DSC427" s="1348"/>
      <c r="DSD427" s="1348"/>
      <c r="DSE427" s="1348"/>
      <c r="DSF427" s="1348"/>
      <c r="DSG427" s="1348"/>
      <c r="DSH427" s="1348"/>
      <c r="DSI427" s="1348"/>
      <c r="DSJ427" s="1348"/>
      <c r="DSK427" s="1348"/>
      <c r="DSL427" s="1348"/>
      <c r="DSM427" s="1348"/>
      <c r="DSN427" s="1348"/>
      <c r="DSO427" s="1348"/>
      <c r="DSP427" s="1348"/>
      <c r="DSQ427" s="1348"/>
      <c r="DSR427" s="1348"/>
      <c r="DSS427" s="1348"/>
      <c r="DST427" s="1348"/>
      <c r="DSU427" s="1348"/>
      <c r="DSV427" s="1348"/>
      <c r="DSW427" s="1348"/>
      <c r="DSX427" s="1348"/>
      <c r="DSY427" s="1348"/>
      <c r="DSZ427" s="1348"/>
      <c r="DTA427" s="1348"/>
      <c r="DTB427" s="1348"/>
      <c r="DTC427" s="1348"/>
      <c r="DTD427" s="1348"/>
      <c r="DTE427" s="1348"/>
      <c r="DTF427" s="1348"/>
      <c r="DTG427" s="1348"/>
      <c r="DTH427" s="1348"/>
      <c r="DTI427" s="1348"/>
      <c r="DTJ427" s="1348"/>
      <c r="DTK427" s="1348"/>
      <c r="DTL427" s="1348"/>
      <c r="DTM427" s="1348"/>
      <c r="DTN427" s="1348"/>
      <c r="DTO427" s="1348"/>
      <c r="DTP427" s="1348"/>
      <c r="DTQ427" s="1348"/>
      <c r="DTR427" s="1348"/>
      <c r="DTS427" s="1348"/>
      <c r="DTT427" s="1348"/>
      <c r="DTU427" s="1348"/>
      <c r="DTV427" s="1348"/>
      <c r="DTW427" s="1348"/>
      <c r="DTX427" s="1348"/>
      <c r="DTY427" s="1348"/>
      <c r="DTZ427" s="1348"/>
      <c r="DUA427" s="1348"/>
      <c r="DUB427" s="1348"/>
      <c r="DUC427" s="1348"/>
      <c r="DUD427" s="1348"/>
      <c r="DUE427" s="1348"/>
      <c r="DUF427" s="1348"/>
      <c r="DUG427" s="1348"/>
      <c r="DUH427" s="1348"/>
      <c r="DUI427" s="1348"/>
      <c r="DUJ427" s="1348"/>
      <c r="DUK427" s="1348"/>
      <c r="DUL427" s="1348"/>
      <c r="DUM427" s="1348"/>
      <c r="DUN427" s="1348"/>
      <c r="DUO427" s="1348"/>
      <c r="DUP427" s="1348"/>
      <c r="DUQ427" s="1348"/>
      <c r="DUR427" s="1348"/>
      <c r="DUS427" s="1348"/>
      <c r="DUT427" s="1348"/>
      <c r="DUU427" s="1348"/>
      <c r="DUV427" s="1348"/>
      <c r="DUW427" s="1348"/>
      <c r="DUX427" s="1348"/>
      <c r="DUY427" s="1348"/>
      <c r="DUZ427" s="1348"/>
      <c r="DVA427" s="1348"/>
      <c r="DVB427" s="1348"/>
      <c r="DVC427" s="1348"/>
      <c r="DVD427" s="1348"/>
      <c r="DVE427" s="1348"/>
      <c r="DVF427" s="1348"/>
      <c r="DVG427" s="1348"/>
      <c r="DVH427" s="1348"/>
      <c r="DVI427" s="1348"/>
      <c r="DVJ427" s="1348"/>
      <c r="DVK427" s="1348"/>
      <c r="DVL427" s="1348"/>
      <c r="DVM427" s="1348"/>
      <c r="DVN427" s="1348"/>
      <c r="DVO427" s="1348"/>
      <c r="DVP427" s="1348"/>
      <c r="DVQ427" s="1348"/>
      <c r="DVR427" s="1348"/>
      <c r="DVS427" s="1348"/>
      <c r="DVT427" s="1348"/>
      <c r="DVU427" s="1348"/>
      <c r="DVV427" s="1348"/>
      <c r="DVW427" s="1348"/>
      <c r="DVX427" s="1348"/>
      <c r="DVY427" s="1348"/>
      <c r="DVZ427" s="1348"/>
      <c r="DWA427" s="1348"/>
      <c r="DWB427" s="1348"/>
      <c r="DWC427" s="1348"/>
      <c r="DWD427" s="1348"/>
      <c r="DWE427" s="1348"/>
      <c r="DWF427" s="1348"/>
      <c r="DWG427" s="1348"/>
      <c r="DWH427" s="1348"/>
      <c r="DWI427" s="1348"/>
      <c r="DWJ427" s="1348"/>
      <c r="DWK427" s="1348"/>
      <c r="DWL427" s="1348"/>
      <c r="DWM427" s="1348"/>
      <c r="DWN427" s="1348"/>
      <c r="DWO427" s="1348"/>
      <c r="DWP427" s="1348"/>
      <c r="DWQ427" s="1348"/>
      <c r="DWR427" s="1348"/>
      <c r="DWS427" s="1348"/>
      <c r="DWT427" s="1348"/>
      <c r="DWU427" s="1348"/>
      <c r="DWV427" s="1348"/>
      <c r="DWW427" s="1348"/>
      <c r="DWX427" s="1348"/>
      <c r="DWY427" s="1348"/>
      <c r="DWZ427" s="1348"/>
      <c r="DXA427" s="1348"/>
      <c r="DXB427" s="1348"/>
      <c r="DXC427" s="1348"/>
      <c r="DXD427" s="1348"/>
      <c r="DXE427" s="1348"/>
      <c r="DXF427" s="1348"/>
      <c r="DXG427" s="1348"/>
      <c r="DXH427" s="1348"/>
      <c r="DXI427" s="1348"/>
      <c r="DXJ427" s="1348"/>
      <c r="DXK427" s="1348"/>
      <c r="DXL427" s="1348"/>
      <c r="DXM427" s="1348"/>
      <c r="DXN427" s="1348"/>
      <c r="DXO427" s="1348"/>
      <c r="DXP427" s="1348"/>
      <c r="DXQ427" s="1348"/>
      <c r="DXR427" s="1348"/>
      <c r="DXS427" s="1348"/>
      <c r="DXT427" s="1348"/>
      <c r="DXU427" s="1348"/>
      <c r="DXV427" s="1348"/>
      <c r="DXW427" s="1348"/>
      <c r="DXX427" s="1348"/>
      <c r="DXY427" s="1348"/>
      <c r="DXZ427" s="1348"/>
      <c r="DYA427" s="1348"/>
      <c r="DYB427" s="1348"/>
      <c r="DYC427" s="1348"/>
      <c r="DYD427" s="1348"/>
      <c r="DYE427" s="1348"/>
      <c r="DYF427" s="1348"/>
      <c r="DYG427" s="1348"/>
      <c r="DYH427" s="1348"/>
      <c r="DYI427" s="1348"/>
      <c r="DYJ427" s="1348"/>
      <c r="DYK427" s="1348"/>
      <c r="DYL427" s="1348"/>
      <c r="DYM427" s="1348"/>
      <c r="DYN427" s="1348"/>
      <c r="DYO427" s="1348"/>
      <c r="DYP427" s="1348"/>
      <c r="DYQ427" s="1348"/>
      <c r="DYR427" s="1348"/>
      <c r="DYS427" s="1348"/>
      <c r="DYT427" s="1348"/>
      <c r="DYU427" s="1348"/>
      <c r="DYV427" s="1348"/>
      <c r="DYW427" s="1348"/>
      <c r="DYX427" s="1348"/>
      <c r="DYY427" s="1348"/>
      <c r="DYZ427" s="1348"/>
      <c r="DZA427" s="1348"/>
      <c r="DZB427" s="1348"/>
      <c r="DZC427" s="1348"/>
      <c r="DZD427" s="1348"/>
      <c r="DZE427" s="1348"/>
      <c r="DZF427" s="1348"/>
      <c r="DZG427" s="1348"/>
      <c r="DZH427" s="1348"/>
      <c r="DZI427" s="1348"/>
      <c r="DZJ427" s="1348"/>
      <c r="DZK427" s="1348"/>
      <c r="DZL427" s="1348"/>
      <c r="DZM427" s="1348"/>
      <c r="DZN427" s="1348"/>
      <c r="DZO427" s="1348"/>
      <c r="DZP427" s="1348"/>
      <c r="DZQ427" s="1348"/>
      <c r="DZR427" s="1348"/>
      <c r="DZS427" s="1348"/>
      <c r="DZT427" s="1348"/>
      <c r="DZU427" s="1348"/>
      <c r="DZV427" s="1348"/>
      <c r="DZW427" s="1348"/>
      <c r="DZX427" s="1348"/>
      <c r="DZY427" s="1348"/>
      <c r="DZZ427" s="1348"/>
      <c r="EAA427" s="1348"/>
      <c r="EAB427" s="1348"/>
      <c r="EAC427" s="1348"/>
      <c r="EAD427" s="1348"/>
      <c r="EAE427" s="1348"/>
      <c r="EAF427" s="1348"/>
      <c r="EAG427" s="1348"/>
      <c r="EAH427" s="1348"/>
      <c r="EAI427" s="1348"/>
      <c r="EAJ427" s="1348"/>
      <c r="EAK427" s="1348"/>
      <c r="EAL427" s="1348"/>
      <c r="EAM427" s="1348"/>
      <c r="EAN427" s="1348"/>
      <c r="EAO427" s="1348"/>
      <c r="EAP427" s="1348"/>
      <c r="EAQ427" s="1348"/>
      <c r="EAR427" s="1348"/>
      <c r="EAS427" s="1348"/>
      <c r="EAT427" s="1348"/>
      <c r="EAU427" s="1348"/>
      <c r="EAV427" s="1348"/>
      <c r="EAW427" s="1348"/>
      <c r="EAX427" s="1348"/>
      <c r="EAY427" s="1348"/>
      <c r="EAZ427" s="1348"/>
      <c r="EBA427" s="1348"/>
      <c r="EBB427" s="1348"/>
      <c r="EBC427" s="1348"/>
      <c r="EBD427" s="1348"/>
      <c r="EBE427" s="1348"/>
      <c r="EBF427" s="1348"/>
      <c r="EBG427" s="1348"/>
      <c r="EBH427" s="1348"/>
      <c r="EBI427" s="1348"/>
      <c r="EBJ427" s="1348"/>
      <c r="EBK427" s="1348"/>
      <c r="EBL427" s="1348"/>
      <c r="EBM427" s="1348"/>
      <c r="EBN427" s="1348"/>
      <c r="EBO427" s="1348"/>
      <c r="EBP427" s="1348"/>
      <c r="EBQ427" s="1348"/>
      <c r="EBR427" s="1348"/>
      <c r="EBS427" s="1348"/>
      <c r="EBT427" s="1348"/>
      <c r="EBU427" s="1348"/>
      <c r="EBV427" s="1348"/>
      <c r="EBW427" s="1348"/>
      <c r="EBX427" s="1348"/>
      <c r="EBY427" s="1348"/>
      <c r="EBZ427" s="1348"/>
      <c r="ECA427" s="1348"/>
      <c r="ECB427" s="1348"/>
      <c r="ECC427" s="1348"/>
      <c r="ECD427" s="1348"/>
      <c r="ECE427" s="1348"/>
      <c r="ECF427" s="1348"/>
      <c r="ECG427" s="1348"/>
      <c r="ECH427" s="1348"/>
      <c r="ECI427" s="1348"/>
      <c r="ECJ427" s="1348"/>
      <c r="ECK427" s="1348"/>
      <c r="ECL427" s="1348"/>
      <c r="ECM427" s="1348"/>
      <c r="ECN427" s="1348"/>
      <c r="ECO427" s="1348"/>
      <c r="ECP427" s="1348"/>
      <c r="ECQ427" s="1348"/>
      <c r="ECR427" s="1348"/>
      <c r="ECS427" s="1348"/>
      <c r="ECT427" s="1348"/>
      <c r="ECU427" s="1348"/>
      <c r="ECV427" s="1348"/>
      <c r="ECW427" s="1348"/>
      <c r="ECX427" s="1348"/>
      <c r="ECY427" s="1348"/>
      <c r="ECZ427" s="1348"/>
      <c r="EDA427" s="1348"/>
      <c r="EDB427" s="1348"/>
      <c r="EDC427" s="1348"/>
      <c r="EDD427" s="1348"/>
      <c r="EDE427" s="1348"/>
      <c r="EDF427" s="1348"/>
      <c r="EDG427" s="1348"/>
      <c r="EDH427" s="1348"/>
      <c r="EDI427" s="1348"/>
      <c r="EDJ427" s="1348"/>
      <c r="EDK427" s="1348"/>
      <c r="EDL427" s="1348"/>
      <c r="EDM427" s="1348"/>
      <c r="EDN427" s="1348"/>
      <c r="EDO427" s="1348"/>
      <c r="EDP427" s="1348"/>
      <c r="EDQ427" s="1348"/>
      <c r="EDR427" s="1348"/>
      <c r="EDS427" s="1348"/>
      <c r="EDT427" s="1348"/>
      <c r="EDU427" s="1348"/>
      <c r="EDV427" s="1348"/>
      <c r="EDW427" s="1348"/>
      <c r="EDX427" s="1348"/>
      <c r="EDY427" s="1348"/>
      <c r="EDZ427" s="1348"/>
      <c r="EEA427" s="1348"/>
      <c r="EEB427" s="1348"/>
      <c r="EEC427" s="1348"/>
      <c r="EED427" s="1348"/>
      <c r="EEE427" s="1348"/>
      <c r="EEF427" s="1348"/>
      <c r="EEG427" s="1348"/>
      <c r="EEH427" s="1348"/>
      <c r="EEI427" s="1348"/>
      <c r="EEJ427" s="1348"/>
      <c r="EEK427" s="1348"/>
      <c r="EEL427" s="1348"/>
      <c r="EEM427" s="1348"/>
      <c r="EEN427" s="1348"/>
      <c r="EEO427" s="1348"/>
      <c r="EEP427" s="1348"/>
      <c r="EEQ427" s="1348"/>
      <c r="EER427" s="1348"/>
      <c r="EES427" s="1348"/>
      <c r="EET427" s="1348"/>
      <c r="EEU427" s="1348"/>
      <c r="EEV427" s="1348"/>
      <c r="EEW427" s="1348"/>
      <c r="EEX427" s="1348"/>
      <c r="EEY427" s="1348"/>
      <c r="EEZ427" s="1348"/>
      <c r="EFA427" s="1348"/>
      <c r="EFB427" s="1348"/>
      <c r="EFC427" s="1348"/>
      <c r="EFD427" s="1348"/>
      <c r="EFE427" s="1348"/>
      <c r="EFF427" s="1348"/>
      <c r="EFG427" s="1348"/>
      <c r="EFH427" s="1348"/>
      <c r="EFI427" s="1348"/>
      <c r="EFJ427" s="1348"/>
      <c r="EFK427" s="1348"/>
      <c r="EFL427" s="1348"/>
      <c r="EFM427" s="1348"/>
      <c r="EFN427" s="1348"/>
      <c r="EFO427" s="1348"/>
      <c r="EFP427" s="1348"/>
      <c r="EFQ427" s="1348"/>
      <c r="EFR427" s="1348"/>
      <c r="EFS427" s="1348"/>
      <c r="EFT427" s="1348"/>
      <c r="EFU427" s="1348"/>
      <c r="EFV427" s="1348"/>
      <c r="EFW427" s="1348"/>
      <c r="EFX427" s="1348"/>
      <c r="EFY427" s="1348"/>
      <c r="EFZ427" s="1348"/>
      <c r="EGA427" s="1348"/>
      <c r="EGB427" s="1348"/>
      <c r="EGC427" s="1348"/>
      <c r="EGD427" s="1348"/>
      <c r="EGE427" s="1348"/>
      <c r="EGF427" s="1348"/>
      <c r="EGG427" s="1348"/>
      <c r="EGH427" s="1348"/>
      <c r="EGI427" s="1348"/>
      <c r="EGJ427" s="1348"/>
      <c r="EGK427" s="1348"/>
      <c r="EGL427" s="1348"/>
      <c r="EGM427" s="1348"/>
      <c r="EGN427" s="1348"/>
      <c r="EGO427" s="1348"/>
      <c r="EGP427" s="1348"/>
      <c r="EGQ427" s="1348"/>
      <c r="EGR427" s="1348"/>
      <c r="EGS427" s="1348"/>
      <c r="EGT427" s="1348"/>
      <c r="EGU427" s="1348"/>
      <c r="EGV427" s="1348"/>
      <c r="EGW427" s="1348"/>
      <c r="EGX427" s="1348"/>
      <c r="EGY427" s="1348"/>
      <c r="EGZ427" s="1348"/>
      <c r="EHA427" s="1348"/>
      <c r="EHB427" s="1348"/>
      <c r="EHC427" s="1348"/>
      <c r="EHD427" s="1348"/>
      <c r="EHE427" s="1348"/>
      <c r="EHF427" s="1348"/>
      <c r="EHG427" s="1348"/>
      <c r="EHH427" s="1348"/>
      <c r="EHI427" s="1348"/>
      <c r="EHJ427" s="1348"/>
      <c r="EHK427" s="1348"/>
      <c r="EHL427" s="1348"/>
      <c r="EHM427" s="1348"/>
      <c r="EHN427" s="1348"/>
      <c r="EHO427" s="1348"/>
      <c r="EHP427" s="1348"/>
      <c r="EHQ427" s="1348"/>
      <c r="EHR427" s="1348"/>
      <c r="EHS427" s="1348"/>
      <c r="EHT427" s="1348"/>
      <c r="EHU427" s="1348"/>
      <c r="EHV427" s="1348"/>
      <c r="EHW427" s="1348"/>
      <c r="EHX427" s="1348"/>
      <c r="EHY427" s="1348"/>
      <c r="EHZ427" s="1348"/>
      <c r="EIA427" s="1348"/>
      <c r="EIB427" s="1348"/>
      <c r="EIC427" s="1348"/>
      <c r="EID427" s="1348"/>
      <c r="EIE427" s="1348"/>
      <c r="EIF427" s="1348"/>
      <c r="EIG427" s="1348"/>
      <c r="EIH427" s="1348"/>
      <c r="EII427" s="1348"/>
      <c r="EIJ427" s="1348"/>
      <c r="EIK427" s="1348"/>
      <c r="EIL427" s="1348"/>
      <c r="EIM427" s="1348"/>
      <c r="EIN427" s="1348"/>
      <c r="EIO427" s="1348"/>
      <c r="EIP427" s="1348"/>
      <c r="EIQ427" s="1348"/>
      <c r="EIR427" s="1348"/>
      <c r="EIS427" s="1348"/>
      <c r="EIT427" s="1348"/>
      <c r="EIU427" s="1348"/>
      <c r="EIV427" s="1348"/>
      <c r="EIW427" s="1348"/>
      <c r="EIX427" s="1348"/>
      <c r="EIY427" s="1348"/>
      <c r="EIZ427" s="1348"/>
      <c r="EJA427" s="1348"/>
      <c r="EJB427" s="1348"/>
      <c r="EJC427" s="1348"/>
      <c r="EJD427" s="1348"/>
      <c r="EJE427" s="1348"/>
      <c r="EJF427" s="1348"/>
      <c r="EJG427" s="1348"/>
      <c r="EJH427" s="1348"/>
      <c r="EJI427" s="1348"/>
      <c r="EJJ427" s="1348"/>
      <c r="EJK427" s="1348"/>
      <c r="EJL427" s="1348"/>
      <c r="EJM427" s="1348"/>
      <c r="EJN427" s="1348"/>
      <c r="EJO427" s="1348"/>
      <c r="EJP427" s="1348"/>
      <c r="EJQ427" s="1348"/>
      <c r="EJR427" s="1348"/>
      <c r="EJS427" s="1348"/>
      <c r="EJT427" s="1348"/>
      <c r="EJU427" s="1348"/>
      <c r="EJV427" s="1348"/>
      <c r="EJW427" s="1348"/>
      <c r="EJX427" s="1348"/>
      <c r="EJY427" s="1348"/>
      <c r="EJZ427" s="1348"/>
      <c r="EKA427" s="1348"/>
      <c r="EKB427" s="1348"/>
      <c r="EKC427" s="1348"/>
      <c r="EKD427" s="1348"/>
      <c r="EKE427" s="1348"/>
      <c r="EKF427" s="1348"/>
      <c r="EKG427" s="1348"/>
      <c r="EKH427" s="1348"/>
      <c r="EKI427" s="1348"/>
      <c r="EKJ427" s="1348"/>
      <c r="EKK427" s="1348"/>
      <c r="EKL427" s="1348"/>
      <c r="EKM427" s="1348"/>
      <c r="EKN427" s="1348"/>
      <c r="EKO427" s="1348"/>
      <c r="EKP427" s="1348"/>
      <c r="EKQ427" s="1348"/>
      <c r="EKR427" s="1348"/>
      <c r="EKS427" s="1348"/>
      <c r="EKT427" s="1348"/>
      <c r="EKU427" s="1348"/>
      <c r="EKV427" s="1348"/>
      <c r="EKW427" s="1348"/>
      <c r="EKX427" s="1348"/>
      <c r="EKY427" s="1348"/>
      <c r="EKZ427" s="1348"/>
      <c r="ELA427" s="1348"/>
      <c r="ELB427" s="1348"/>
      <c r="ELC427" s="1348"/>
      <c r="ELD427" s="1348"/>
      <c r="ELE427" s="1348"/>
      <c r="ELF427" s="1348"/>
      <c r="ELG427" s="1348"/>
      <c r="ELH427" s="1348"/>
      <c r="ELI427" s="1348"/>
      <c r="ELJ427" s="1348"/>
      <c r="ELK427" s="1348"/>
      <c r="ELL427" s="1348"/>
      <c r="ELM427" s="1348"/>
      <c r="ELN427" s="1348"/>
      <c r="ELO427" s="1348"/>
      <c r="ELP427" s="1348"/>
      <c r="ELQ427" s="1348"/>
      <c r="ELR427" s="1348"/>
      <c r="ELS427" s="1348"/>
      <c r="ELT427" s="1348"/>
      <c r="ELU427" s="1348"/>
      <c r="ELV427" s="1348"/>
      <c r="ELW427" s="1348"/>
      <c r="ELX427" s="1348"/>
      <c r="ELY427" s="1348"/>
      <c r="ELZ427" s="1348"/>
      <c r="EMA427" s="1348"/>
      <c r="EMB427" s="1348"/>
      <c r="EMC427" s="1348"/>
      <c r="EMD427" s="1348"/>
      <c r="EME427" s="1348"/>
      <c r="EMF427" s="1348"/>
      <c r="EMG427" s="1348"/>
      <c r="EMH427" s="1348"/>
      <c r="EMI427" s="1348"/>
      <c r="EMJ427" s="1348"/>
      <c r="EMK427" s="1348"/>
      <c r="EML427" s="1348"/>
      <c r="EMM427" s="1348"/>
      <c r="EMN427" s="1348"/>
      <c r="EMO427" s="1348"/>
      <c r="EMP427" s="1348"/>
      <c r="EMQ427" s="1348"/>
      <c r="EMR427" s="1348"/>
      <c r="EMS427" s="1348"/>
      <c r="EMT427" s="1348"/>
      <c r="EMU427" s="1348"/>
      <c r="EMV427" s="1348"/>
      <c r="EMW427" s="1348"/>
      <c r="EMX427" s="1348"/>
      <c r="EMY427" s="1348"/>
      <c r="EMZ427" s="1348"/>
      <c r="ENA427" s="1348"/>
      <c r="ENB427" s="1348"/>
      <c r="ENC427" s="1348"/>
      <c r="END427" s="1348"/>
      <c r="ENE427" s="1348"/>
      <c r="ENF427" s="1348"/>
      <c r="ENG427" s="1348"/>
      <c r="ENH427" s="1348"/>
      <c r="ENI427" s="1348"/>
      <c r="ENJ427" s="1348"/>
      <c r="ENK427" s="1348"/>
      <c r="ENL427" s="1348"/>
      <c r="ENM427" s="1348"/>
      <c r="ENN427" s="1348"/>
      <c r="ENO427" s="1348"/>
      <c r="ENP427" s="1348"/>
      <c r="ENQ427" s="1348"/>
      <c r="ENR427" s="1348"/>
      <c r="ENS427" s="1348"/>
      <c r="ENT427" s="1348"/>
      <c r="ENU427" s="1348"/>
      <c r="ENV427" s="1348"/>
      <c r="ENW427" s="1348"/>
      <c r="ENX427" s="1348"/>
      <c r="ENY427" s="1348"/>
      <c r="ENZ427" s="1348"/>
      <c r="EOA427" s="1348"/>
      <c r="EOB427" s="1348"/>
      <c r="EOC427" s="1348"/>
      <c r="EOD427" s="1348"/>
      <c r="EOE427" s="1348"/>
      <c r="EOF427" s="1348"/>
      <c r="EOG427" s="1348"/>
      <c r="EOH427" s="1348"/>
      <c r="EOI427" s="1348"/>
      <c r="EOJ427" s="1348"/>
      <c r="EOK427" s="1348"/>
      <c r="EOL427" s="1348"/>
      <c r="EOM427" s="1348"/>
      <c r="EON427" s="1348"/>
      <c r="EOO427" s="1348"/>
      <c r="EOP427" s="1348"/>
      <c r="EOQ427" s="1348"/>
      <c r="EOR427" s="1348"/>
      <c r="EOS427" s="1348"/>
      <c r="EOT427" s="1348"/>
      <c r="EOU427" s="1348"/>
      <c r="EOV427" s="1348"/>
      <c r="EOW427" s="1348"/>
      <c r="EOX427" s="1348"/>
      <c r="EOY427" s="1348"/>
      <c r="EOZ427" s="1348"/>
      <c r="EPA427" s="1348"/>
      <c r="EPB427" s="1348"/>
      <c r="EPC427" s="1348"/>
      <c r="EPD427" s="1348"/>
      <c r="EPE427" s="1348"/>
      <c r="EPF427" s="1348"/>
      <c r="EPG427" s="1348"/>
      <c r="EPH427" s="1348"/>
      <c r="EPI427" s="1348"/>
      <c r="EPJ427" s="1348"/>
      <c r="EPK427" s="1348"/>
      <c r="EPL427" s="1348"/>
      <c r="EPM427" s="1348"/>
      <c r="EPN427" s="1348"/>
      <c r="EPO427" s="1348"/>
      <c r="EPP427" s="1348"/>
      <c r="EPQ427" s="1348"/>
      <c r="EPR427" s="1348"/>
      <c r="EPS427" s="1348"/>
      <c r="EPT427" s="1348"/>
      <c r="EPU427" s="1348"/>
      <c r="EPV427" s="1348"/>
      <c r="EPW427" s="1348"/>
      <c r="EPX427" s="1348"/>
      <c r="EPY427" s="1348"/>
      <c r="EPZ427" s="1348"/>
      <c r="EQA427" s="1348"/>
      <c r="EQB427" s="1348"/>
      <c r="EQC427" s="1348"/>
      <c r="EQD427" s="1348"/>
      <c r="EQE427" s="1348"/>
      <c r="EQF427" s="1348"/>
      <c r="EQG427" s="1348"/>
      <c r="EQH427" s="1348"/>
      <c r="EQI427" s="1348"/>
      <c r="EQJ427" s="1348"/>
      <c r="EQK427" s="1348"/>
      <c r="EQL427" s="1348"/>
      <c r="EQM427" s="1348"/>
      <c r="EQN427" s="1348"/>
      <c r="EQO427" s="1348"/>
      <c r="EQP427" s="1348"/>
      <c r="EQQ427" s="1348"/>
      <c r="EQR427" s="1348"/>
      <c r="EQS427" s="1348"/>
      <c r="EQT427" s="1348"/>
      <c r="EQU427" s="1348"/>
      <c r="EQV427" s="1348"/>
      <c r="EQW427" s="1348"/>
      <c r="EQX427" s="1348"/>
      <c r="EQY427" s="1348"/>
      <c r="EQZ427" s="1348"/>
      <c r="ERA427" s="1348"/>
      <c r="ERB427" s="1348"/>
      <c r="ERC427" s="1348"/>
      <c r="ERD427" s="1348"/>
      <c r="ERE427" s="1348"/>
      <c r="ERF427" s="1348"/>
      <c r="ERG427" s="1348"/>
      <c r="ERH427" s="1348"/>
      <c r="ERI427" s="1348"/>
      <c r="ERJ427" s="1348"/>
      <c r="ERK427" s="1348"/>
      <c r="ERL427" s="1348"/>
      <c r="ERM427" s="1348"/>
      <c r="ERN427" s="1348"/>
      <c r="ERO427" s="1348"/>
      <c r="ERP427" s="1348"/>
      <c r="ERQ427" s="1348"/>
      <c r="ERR427" s="1348"/>
      <c r="ERS427" s="1348"/>
      <c r="ERT427" s="1348"/>
      <c r="ERU427" s="1348"/>
      <c r="ERV427" s="1348"/>
      <c r="ERW427" s="1348"/>
      <c r="ERX427" s="1348"/>
      <c r="ERY427" s="1348"/>
      <c r="ERZ427" s="1348"/>
      <c r="ESA427" s="1348"/>
      <c r="ESB427" s="1348"/>
      <c r="ESC427" s="1348"/>
      <c r="ESD427" s="1348"/>
      <c r="ESE427" s="1348"/>
      <c r="ESF427" s="1348"/>
      <c r="ESG427" s="1348"/>
      <c r="ESH427" s="1348"/>
      <c r="ESI427" s="1348"/>
      <c r="ESJ427" s="1348"/>
      <c r="ESK427" s="1348"/>
      <c r="ESL427" s="1348"/>
      <c r="ESM427" s="1348"/>
      <c r="ESN427" s="1348"/>
      <c r="ESO427" s="1348"/>
      <c r="ESP427" s="1348"/>
      <c r="ESQ427" s="1348"/>
      <c r="ESR427" s="1348"/>
      <c r="ESS427" s="1348"/>
      <c r="EST427" s="1348"/>
      <c r="ESU427" s="1348"/>
      <c r="ESV427" s="1348"/>
      <c r="ESW427" s="1348"/>
      <c r="ESX427" s="1348"/>
      <c r="ESY427" s="1348"/>
      <c r="ESZ427" s="1348"/>
      <c r="ETA427" s="1348"/>
      <c r="ETB427" s="1348"/>
      <c r="ETC427" s="1348"/>
      <c r="ETD427" s="1348"/>
      <c r="ETE427" s="1348"/>
      <c r="ETF427" s="1348"/>
      <c r="ETG427" s="1348"/>
      <c r="ETH427" s="1348"/>
      <c r="ETI427" s="1348"/>
      <c r="ETJ427" s="1348"/>
      <c r="ETK427" s="1348"/>
      <c r="ETL427" s="1348"/>
      <c r="ETM427" s="1348"/>
      <c r="ETN427" s="1348"/>
      <c r="ETO427" s="1348"/>
      <c r="ETP427" s="1348"/>
      <c r="ETQ427" s="1348"/>
      <c r="ETR427" s="1348"/>
      <c r="ETS427" s="1348"/>
      <c r="ETT427" s="1348"/>
      <c r="ETU427" s="1348"/>
      <c r="ETV427" s="1348"/>
      <c r="ETW427" s="1348"/>
      <c r="ETX427" s="1348"/>
      <c r="ETY427" s="1348"/>
      <c r="ETZ427" s="1348"/>
      <c r="EUA427" s="1348"/>
      <c r="EUB427" s="1348"/>
      <c r="EUC427" s="1348"/>
      <c r="EUD427" s="1348"/>
      <c r="EUE427" s="1348"/>
      <c r="EUF427" s="1348"/>
      <c r="EUG427" s="1348"/>
      <c r="EUH427" s="1348"/>
      <c r="EUI427" s="1348"/>
      <c r="EUJ427" s="1348"/>
      <c r="EUK427" s="1348"/>
      <c r="EUL427" s="1348"/>
      <c r="EUM427" s="1348"/>
      <c r="EUN427" s="1348"/>
      <c r="EUO427" s="1348"/>
      <c r="EUP427" s="1348"/>
      <c r="EUQ427" s="1348"/>
      <c r="EUR427" s="1348"/>
      <c r="EUS427" s="1348"/>
      <c r="EUT427" s="1348"/>
      <c r="EUU427" s="1348"/>
      <c r="EUV427" s="1348"/>
      <c r="EUW427" s="1348"/>
      <c r="EUX427" s="1348"/>
      <c r="EUY427" s="1348"/>
      <c r="EUZ427" s="1348"/>
      <c r="EVA427" s="1348"/>
      <c r="EVB427" s="1348"/>
      <c r="EVC427" s="1348"/>
      <c r="EVD427" s="1348"/>
      <c r="EVE427" s="1348"/>
      <c r="EVF427" s="1348"/>
      <c r="EVG427" s="1348"/>
      <c r="EVH427" s="1348"/>
      <c r="EVI427" s="1348"/>
      <c r="EVJ427" s="1348"/>
      <c r="EVK427" s="1348"/>
      <c r="EVL427" s="1348"/>
      <c r="EVM427" s="1348"/>
      <c r="EVN427" s="1348"/>
      <c r="EVO427" s="1348"/>
      <c r="EVP427" s="1348"/>
      <c r="EVQ427" s="1348"/>
      <c r="EVR427" s="1348"/>
      <c r="EVS427" s="1348"/>
      <c r="EVT427" s="1348"/>
      <c r="EVU427" s="1348"/>
      <c r="EVV427" s="1348"/>
      <c r="EVW427" s="1348"/>
      <c r="EVX427" s="1348"/>
      <c r="EVY427" s="1348"/>
      <c r="EVZ427" s="1348"/>
      <c r="EWA427" s="1348"/>
      <c r="EWB427" s="1348"/>
      <c r="EWC427" s="1348"/>
      <c r="EWD427" s="1348"/>
      <c r="EWE427" s="1348"/>
      <c r="EWF427" s="1348"/>
      <c r="EWG427" s="1348"/>
      <c r="EWH427" s="1348"/>
      <c r="EWI427" s="1348"/>
      <c r="EWJ427" s="1348"/>
      <c r="EWK427" s="1348"/>
      <c r="EWL427" s="1348"/>
      <c r="EWM427" s="1348"/>
      <c r="EWN427" s="1348"/>
      <c r="EWO427" s="1348"/>
      <c r="EWP427" s="1348"/>
      <c r="EWQ427" s="1348"/>
      <c r="EWR427" s="1348"/>
      <c r="EWS427" s="1348"/>
      <c r="EWT427" s="1348"/>
      <c r="EWU427" s="1348"/>
      <c r="EWV427" s="1348"/>
      <c r="EWW427" s="1348"/>
      <c r="EWX427" s="1348"/>
      <c r="EWY427" s="1348"/>
      <c r="EWZ427" s="1348"/>
      <c r="EXA427" s="1348"/>
      <c r="EXB427" s="1348"/>
      <c r="EXC427" s="1348"/>
      <c r="EXD427" s="1348"/>
      <c r="EXE427" s="1348"/>
      <c r="EXF427" s="1348"/>
      <c r="EXG427" s="1348"/>
      <c r="EXH427" s="1348"/>
      <c r="EXI427" s="1348"/>
      <c r="EXJ427" s="1348"/>
      <c r="EXK427" s="1348"/>
      <c r="EXL427" s="1348"/>
      <c r="EXM427" s="1348"/>
      <c r="EXN427" s="1348"/>
      <c r="EXO427" s="1348"/>
      <c r="EXP427" s="1348"/>
      <c r="EXQ427" s="1348"/>
      <c r="EXR427" s="1348"/>
      <c r="EXS427" s="1348"/>
      <c r="EXT427" s="1348"/>
      <c r="EXU427" s="1348"/>
      <c r="EXV427" s="1348"/>
      <c r="EXW427" s="1348"/>
      <c r="EXX427" s="1348"/>
      <c r="EXY427" s="1348"/>
      <c r="EXZ427" s="1348"/>
      <c r="EYA427" s="1348"/>
      <c r="EYB427" s="1348"/>
      <c r="EYC427" s="1348"/>
      <c r="EYD427" s="1348"/>
      <c r="EYE427" s="1348"/>
      <c r="EYF427" s="1348"/>
      <c r="EYG427" s="1348"/>
      <c r="EYH427" s="1348"/>
      <c r="EYI427" s="1348"/>
      <c r="EYJ427" s="1348"/>
      <c r="EYK427" s="1348"/>
      <c r="EYL427" s="1348"/>
      <c r="EYM427" s="1348"/>
      <c r="EYN427" s="1348"/>
      <c r="EYO427" s="1348"/>
      <c r="EYP427" s="1348"/>
      <c r="EYQ427" s="1348"/>
      <c r="EYR427" s="1348"/>
      <c r="EYS427" s="1348"/>
      <c r="EYT427" s="1348"/>
      <c r="EYU427" s="1348"/>
      <c r="EYV427" s="1348"/>
      <c r="EYW427" s="1348"/>
      <c r="EYX427" s="1348"/>
      <c r="EYY427" s="1348"/>
      <c r="EYZ427" s="1348"/>
      <c r="EZA427" s="1348"/>
      <c r="EZB427" s="1348"/>
      <c r="EZC427" s="1348"/>
      <c r="EZD427" s="1348"/>
      <c r="EZE427" s="1348"/>
      <c r="EZF427" s="1348"/>
      <c r="EZG427" s="1348"/>
      <c r="EZH427" s="1348"/>
      <c r="EZI427" s="1348"/>
      <c r="EZJ427" s="1348"/>
      <c r="EZK427" s="1348"/>
      <c r="EZL427" s="1348"/>
      <c r="EZM427" s="1348"/>
      <c r="EZN427" s="1348"/>
      <c r="EZO427" s="1348"/>
      <c r="EZP427" s="1348"/>
      <c r="EZQ427" s="1348"/>
      <c r="EZR427" s="1348"/>
      <c r="EZS427" s="1348"/>
      <c r="EZT427" s="1348"/>
      <c r="EZU427" s="1348"/>
      <c r="EZV427" s="1348"/>
      <c r="EZW427" s="1348"/>
      <c r="EZX427" s="1348"/>
      <c r="EZY427" s="1348"/>
      <c r="EZZ427" s="1348"/>
      <c r="FAA427" s="1348"/>
      <c r="FAB427" s="1348"/>
      <c r="FAC427" s="1348"/>
      <c r="FAD427" s="1348"/>
      <c r="FAE427" s="1348"/>
      <c r="FAF427" s="1348"/>
      <c r="FAG427" s="1348"/>
      <c r="FAH427" s="1348"/>
      <c r="FAI427" s="1348"/>
      <c r="FAJ427" s="1348"/>
      <c r="FAK427" s="1348"/>
      <c r="FAL427" s="1348"/>
      <c r="FAM427" s="1348"/>
      <c r="FAN427" s="1348"/>
      <c r="FAO427" s="1348"/>
      <c r="FAP427" s="1348"/>
      <c r="FAQ427" s="1348"/>
      <c r="FAR427" s="1348"/>
      <c r="FAS427" s="1348"/>
      <c r="FAT427" s="1348"/>
      <c r="FAU427" s="1348"/>
      <c r="FAV427" s="1348"/>
      <c r="FAW427" s="1348"/>
      <c r="FAX427" s="1348"/>
      <c r="FAY427" s="1348"/>
      <c r="FAZ427" s="1348"/>
      <c r="FBA427" s="1348"/>
      <c r="FBB427" s="1348"/>
      <c r="FBC427" s="1348"/>
      <c r="FBD427" s="1348"/>
      <c r="FBE427" s="1348"/>
      <c r="FBF427" s="1348"/>
      <c r="FBG427" s="1348"/>
      <c r="FBH427" s="1348"/>
      <c r="FBI427" s="1348"/>
      <c r="FBJ427" s="1348"/>
      <c r="FBK427" s="1348"/>
      <c r="FBL427" s="1348"/>
      <c r="FBM427" s="1348"/>
      <c r="FBN427" s="1348"/>
      <c r="FBO427" s="1348"/>
      <c r="FBP427" s="1348"/>
      <c r="FBQ427" s="1348"/>
      <c r="FBR427" s="1348"/>
      <c r="FBS427" s="1348"/>
      <c r="FBT427" s="1348"/>
      <c r="FBU427" s="1348"/>
      <c r="FBV427" s="1348"/>
      <c r="FBW427" s="1348"/>
      <c r="FBX427" s="1348"/>
      <c r="FBY427" s="1348"/>
      <c r="FBZ427" s="1348"/>
      <c r="FCA427" s="1348"/>
      <c r="FCB427" s="1348"/>
      <c r="FCC427" s="1348"/>
      <c r="FCD427" s="1348"/>
      <c r="FCE427" s="1348"/>
      <c r="FCF427" s="1348"/>
      <c r="FCG427" s="1348"/>
      <c r="FCH427" s="1348"/>
      <c r="FCI427" s="1348"/>
      <c r="FCJ427" s="1348"/>
      <c r="FCK427" s="1348"/>
      <c r="FCL427" s="1348"/>
      <c r="FCM427" s="1348"/>
      <c r="FCN427" s="1348"/>
      <c r="FCO427" s="1348"/>
      <c r="FCP427" s="1348"/>
      <c r="FCQ427" s="1348"/>
      <c r="FCR427" s="1348"/>
      <c r="FCS427" s="1348"/>
      <c r="FCT427" s="1348"/>
      <c r="FCU427" s="1348"/>
      <c r="FCV427" s="1348"/>
      <c r="FCW427" s="1348"/>
      <c r="FCX427" s="1348"/>
      <c r="FCY427" s="1348"/>
      <c r="FCZ427" s="1348"/>
      <c r="FDA427" s="1348"/>
      <c r="FDB427" s="1348"/>
      <c r="FDC427" s="1348"/>
      <c r="FDD427" s="1348"/>
      <c r="FDE427" s="1348"/>
      <c r="FDF427" s="1348"/>
      <c r="FDG427" s="1348"/>
      <c r="FDH427" s="1348"/>
      <c r="FDI427" s="1348"/>
      <c r="FDJ427" s="1348"/>
      <c r="FDK427" s="1348"/>
      <c r="FDL427" s="1348"/>
      <c r="FDM427" s="1348"/>
      <c r="FDN427" s="1348"/>
      <c r="FDO427" s="1348"/>
      <c r="FDP427" s="1348"/>
      <c r="FDQ427" s="1348"/>
      <c r="FDR427" s="1348"/>
      <c r="FDS427" s="1348"/>
      <c r="FDT427" s="1348"/>
      <c r="FDU427" s="1348"/>
      <c r="FDV427" s="1348"/>
      <c r="FDW427" s="1348"/>
      <c r="FDX427" s="1348"/>
      <c r="FDY427" s="1348"/>
      <c r="FDZ427" s="1348"/>
      <c r="FEA427" s="1348"/>
      <c r="FEB427" s="1348"/>
      <c r="FEC427" s="1348"/>
      <c r="FED427" s="1348"/>
      <c r="FEE427" s="1348"/>
      <c r="FEF427" s="1348"/>
      <c r="FEG427" s="1348"/>
      <c r="FEH427" s="1348"/>
      <c r="FEI427" s="1348"/>
      <c r="FEJ427" s="1348"/>
      <c r="FEK427" s="1348"/>
      <c r="FEL427" s="1348"/>
      <c r="FEM427" s="1348"/>
      <c r="FEN427" s="1348"/>
      <c r="FEO427" s="1348"/>
      <c r="FEP427" s="1348"/>
      <c r="FEQ427" s="1348"/>
      <c r="FER427" s="1348"/>
      <c r="FES427" s="1348"/>
      <c r="FET427" s="1348"/>
      <c r="FEU427" s="1348"/>
      <c r="FEV427" s="1348"/>
      <c r="FEW427" s="1348"/>
      <c r="FEX427" s="1348"/>
      <c r="FEY427" s="1348"/>
      <c r="FEZ427" s="1348"/>
      <c r="FFA427" s="1348"/>
      <c r="FFB427" s="1348"/>
      <c r="FFC427" s="1348"/>
      <c r="FFD427" s="1348"/>
      <c r="FFE427" s="1348"/>
      <c r="FFF427" s="1348"/>
      <c r="FFG427" s="1348"/>
      <c r="FFH427" s="1348"/>
      <c r="FFI427" s="1348"/>
      <c r="FFJ427" s="1348"/>
      <c r="FFK427" s="1348"/>
      <c r="FFL427" s="1348"/>
      <c r="FFM427" s="1348"/>
      <c r="FFN427" s="1348"/>
      <c r="FFO427" s="1348"/>
      <c r="FFP427" s="1348"/>
      <c r="FFQ427" s="1348"/>
      <c r="FFR427" s="1348"/>
      <c r="FFS427" s="1348"/>
      <c r="FFT427" s="1348"/>
      <c r="FFU427" s="1348"/>
      <c r="FFV427" s="1348"/>
      <c r="FFW427" s="1348"/>
      <c r="FFX427" s="1348"/>
      <c r="FFY427" s="1348"/>
      <c r="FFZ427" s="1348"/>
      <c r="FGA427" s="1348"/>
      <c r="FGB427" s="1348"/>
      <c r="FGC427" s="1348"/>
      <c r="FGD427" s="1348"/>
      <c r="FGE427" s="1348"/>
      <c r="FGF427" s="1348"/>
      <c r="FGG427" s="1348"/>
      <c r="FGH427" s="1348"/>
      <c r="FGI427" s="1348"/>
      <c r="FGJ427" s="1348"/>
      <c r="FGK427" s="1348"/>
      <c r="FGL427" s="1348"/>
      <c r="FGM427" s="1348"/>
      <c r="FGN427" s="1348"/>
      <c r="FGO427" s="1348"/>
      <c r="FGP427" s="1348"/>
      <c r="FGQ427" s="1348"/>
      <c r="FGR427" s="1348"/>
      <c r="FGS427" s="1348"/>
      <c r="FGT427" s="1348"/>
      <c r="FGU427" s="1348"/>
      <c r="FGV427" s="1348"/>
      <c r="FGW427" s="1348"/>
      <c r="FGX427" s="1348"/>
      <c r="FGY427" s="1348"/>
      <c r="FGZ427" s="1348"/>
      <c r="FHA427" s="1348"/>
      <c r="FHB427" s="1348"/>
      <c r="FHC427" s="1348"/>
      <c r="FHD427" s="1348"/>
      <c r="FHE427" s="1348"/>
      <c r="FHF427" s="1348"/>
      <c r="FHG427" s="1348"/>
      <c r="FHH427" s="1348"/>
      <c r="FHI427" s="1348"/>
      <c r="FHJ427" s="1348"/>
      <c r="FHK427" s="1348"/>
      <c r="FHL427" s="1348"/>
      <c r="FHM427" s="1348"/>
      <c r="FHN427" s="1348"/>
      <c r="FHO427" s="1348"/>
      <c r="FHP427" s="1348"/>
      <c r="FHQ427" s="1348"/>
      <c r="FHR427" s="1348"/>
      <c r="FHS427" s="1348"/>
      <c r="FHT427" s="1348"/>
      <c r="FHU427" s="1348"/>
      <c r="FHV427" s="1348"/>
      <c r="FHW427" s="1348"/>
      <c r="FHX427" s="1348"/>
      <c r="FHY427" s="1348"/>
      <c r="FHZ427" s="1348"/>
      <c r="FIA427" s="1348"/>
      <c r="FIB427" s="1348"/>
      <c r="FIC427" s="1348"/>
      <c r="FID427" s="1348"/>
      <c r="FIE427" s="1348"/>
      <c r="FIF427" s="1348"/>
      <c r="FIG427" s="1348"/>
      <c r="FIH427" s="1348"/>
      <c r="FII427" s="1348"/>
      <c r="FIJ427" s="1348"/>
      <c r="FIK427" s="1348"/>
      <c r="FIL427" s="1348"/>
      <c r="FIM427" s="1348"/>
      <c r="FIN427" s="1348"/>
      <c r="FIO427" s="1348"/>
      <c r="FIP427" s="1348"/>
      <c r="FIQ427" s="1348"/>
      <c r="FIR427" s="1348"/>
      <c r="FIS427" s="1348"/>
      <c r="FIT427" s="1348"/>
      <c r="FIU427" s="1348"/>
      <c r="FIV427" s="1348"/>
      <c r="FIW427" s="1348"/>
      <c r="FIX427" s="1348"/>
      <c r="FIY427" s="1348"/>
      <c r="FIZ427" s="1348"/>
      <c r="FJA427" s="1348"/>
      <c r="FJB427" s="1348"/>
      <c r="FJC427" s="1348"/>
      <c r="FJD427" s="1348"/>
      <c r="FJE427" s="1348"/>
      <c r="FJF427" s="1348"/>
      <c r="FJG427" s="1348"/>
      <c r="FJH427" s="1348"/>
      <c r="FJI427" s="1348"/>
      <c r="FJJ427" s="1348"/>
      <c r="FJK427" s="1348"/>
      <c r="FJL427" s="1348"/>
      <c r="FJM427" s="1348"/>
      <c r="FJN427" s="1348"/>
      <c r="FJO427" s="1348"/>
      <c r="FJP427" s="1348"/>
      <c r="FJQ427" s="1348"/>
      <c r="FJR427" s="1348"/>
      <c r="FJS427" s="1348"/>
      <c r="FJT427" s="1348"/>
      <c r="FJU427" s="1348"/>
      <c r="FJV427" s="1348"/>
      <c r="FJW427" s="1348"/>
      <c r="FJX427" s="1348"/>
      <c r="FJY427" s="1348"/>
      <c r="FJZ427" s="1348"/>
      <c r="FKA427" s="1348"/>
      <c r="FKB427" s="1348"/>
      <c r="FKC427" s="1348"/>
      <c r="FKD427" s="1348"/>
      <c r="FKE427" s="1348"/>
      <c r="FKF427" s="1348"/>
      <c r="FKG427" s="1348"/>
      <c r="FKH427" s="1348"/>
      <c r="FKI427" s="1348"/>
      <c r="FKJ427" s="1348"/>
      <c r="FKK427" s="1348"/>
      <c r="FKL427" s="1348"/>
      <c r="FKM427" s="1348"/>
      <c r="FKN427" s="1348"/>
      <c r="FKO427" s="1348"/>
      <c r="FKP427" s="1348"/>
      <c r="FKQ427" s="1348"/>
      <c r="FKR427" s="1348"/>
      <c r="FKS427" s="1348"/>
      <c r="FKT427" s="1348"/>
      <c r="FKU427" s="1348"/>
      <c r="FKV427" s="1348"/>
      <c r="FKW427" s="1348"/>
      <c r="FKX427" s="1348"/>
      <c r="FKY427" s="1348"/>
      <c r="FKZ427" s="1348"/>
      <c r="FLA427" s="1348"/>
      <c r="FLB427" s="1348"/>
      <c r="FLC427" s="1348"/>
      <c r="FLD427" s="1348"/>
      <c r="FLE427" s="1348"/>
      <c r="FLF427" s="1348"/>
      <c r="FLG427" s="1348"/>
      <c r="FLH427" s="1348"/>
      <c r="FLI427" s="1348"/>
      <c r="FLJ427" s="1348"/>
      <c r="FLK427" s="1348"/>
      <c r="FLL427" s="1348"/>
      <c r="FLM427" s="1348"/>
      <c r="FLN427" s="1348"/>
      <c r="FLO427" s="1348"/>
      <c r="FLP427" s="1348"/>
      <c r="FLQ427" s="1348"/>
      <c r="FLR427" s="1348"/>
      <c r="FLS427" s="1348"/>
      <c r="FLT427" s="1348"/>
      <c r="FLU427" s="1348"/>
      <c r="FLV427" s="1348"/>
      <c r="FLW427" s="1348"/>
      <c r="FLX427" s="1348"/>
      <c r="FLY427" s="1348"/>
      <c r="FLZ427" s="1348"/>
      <c r="FMA427" s="1348"/>
      <c r="FMB427" s="1348"/>
      <c r="FMC427" s="1348"/>
      <c r="FMD427" s="1348"/>
      <c r="FME427" s="1348"/>
      <c r="FMF427" s="1348"/>
      <c r="FMG427" s="1348"/>
      <c r="FMH427" s="1348"/>
      <c r="FMI427" s="1348"/>
      <c r="FMJ427" s="1348"/>
      <c r="FMK427" s="1348"/>
      <c r="FML427" s="1348"/>
      <c r="FMM427" s="1348"/>
      <c r="FMN427" s="1348"/>
      <c r="FMO427" s="1348"/>
      <c r="FMP427" s="1348"/>
      <c r="FMQ427" s="1348"/>
      <c r="FMR427" s="1348"/>
      <c r="FMS427" s="1348"/>
      <c r="FMT427" s="1348"/>
      <c r="FMU427" s="1348"/>
      <c r="FMV427" s="1348"/>
      <c r="FMW427" s="1348"/>
      <c r="FMX427" s="1348"/>
      <c r="FMY427" s="1348"/>
      <c r="FMZ427" s="1348"/>
      <c r="FNA427" s="1348"/>
      <c r="FNB427" s="1348"/>
      <c r="FNC427" s="1348"/>
      <c r="FND427" s="1348"/>
      <c r="FNE427" s="1348"/>
      <c r="FNF427" s="1348"/>
      <c r="FNG427" s="1348"/>
      <c r="FNH427" s="1348"/>
      <c r="FNI427" s="1348"/>
      <c r="FNJ427" s="1348"/>
      <c r="FNK427" s="1348"/>
      <c r="FNL427" s="1348"/>
      <c r="FNM427" s="1348"/>
      <c r="FNN427" s="1348"/>
      <c r="FNO427" s="1348"/>
      <c r="FNP427" s="1348"/>
      <c r="FNQ427" s="1348"/>
      <c r="FNR427" s="1348"/>
      <c r="FNS427" s="1348"/>
      <c r="FNT427" s="1348"/>
      <c r="FNU427" s="1348"/>
      <c r="FNV427" s="1348"/>
      <c r="FNW427" s="1348"/>
      <c r="FNX427" s="1348"/>
      <c r="FNY427" s="1348"/>
      <c r="FNZ427" s="1348"/>
      <c r="FOA427" s="1348"/>
      <c r="FOB427" s="1348"/>
      <c r="FOC427" s="1348"/>
      <c r="FOD427" s="1348"/>
      <c r="FOE427" s="1348"/>
      <c r="FOF427" s="1348"/>
      <c r="FOG427" s="1348"/>
      <c r="FOH427" s="1348"/>
      <c r="FOI427" s="1348"/>
      <c r="FOJ427" s="1348"/>
      <c r="FOK427" s="1348"/>
      <c r="FOL427" s="1348"/>
      <c r="FOM427" s="1348"/>
      <c r="FON427" s="1348"/>
      <c r="FOO427" s="1348"/>
      <c r="FOP427" s="1348"/>
      <c r="FOQ427" s="1348"/>
      <c r="FOR427" s="1348"/>
      <c r="FOS427" s="1348"/>
      <c r="FOT427" s="1348"/>
      <c r="FOU427" s="1348"/>
      <c r="FOV427" s="1348"/>
      <c r="FOW427" s="1348"/>
      <c r="FOX427" s="1348"/>
      <c r="FOY427" s="1348"/>
      <c r="FOZ427" s="1348"/>
      <c r="FPA427" s="1348"/>
      <c r="FPB427" s="1348"/>
      <c r="FPC427" s="1348"/>
      <c r="FPD427" s="1348"/>
      <c r="FPE427" s="1348"/>
      <c r="FPF427" s="1348"/>
      <c r="FPG427" s="1348"/>
      <c r="FPH427" s="1348"/>
      <c r="FPI427" s="1348"/>
      <c r="FPJ427" s="1348"/>
      <c r="FPK427" s="1348"/>
      <c r="FPL427" s="1348"/>
      <c r="FPM427" s="1348"/>
      <c r="FPN427" s="1348"/>
      <c r="FPO427" s="1348"/>
      <c r="FPP427" s="1348"/>
      <c r="FPQ427" s="1348"/>
      <c r="FPR427" s="1348"/>
      <c r="FPS427" s="1348"/>
      <c r="FPT427" s="1348"/>
      <c r="FPU427" s="1348"/>
      <c r="FPV427" s="1348"/>
      <c r="FPW427" s="1348"/>
      <c r="FPX427" s="1348"/>
      <c r="FPY427" s="1348"/>
      <c r="FPZ427" s="1348"/>
      <c r="FQA427" s="1348"/>
      <c r="FQB427" s="1348"/>
      <c r="FQC427" s="1348"/>
      <c r="FQD427" s="1348"/>
      <c r="FQE427" s="1348"/>
      <c r="FQF427" s="1348"/>
      <c r="FQG427" s="1348"/>
      <c r="FQH427" s="1348"/>
      <c r="FQI427" s="1348"/>
      <c r="FQJ427" s="1348"/>
      <c r="FQK427" s="1348"/>
      <c r="FQL427" s="1348"/>
      <c r="FQM427" s="1348"/>
      <c r="FQN427" s="1348"/>
      <c r="FQO427" s="1348"/>
      <c r="FQP427" s="1348"/>
      <c r="FQQ427" s="1348"/>
      <c r="FQR427" s="1348"/>
      <c r="FQS427" s="1348"/>
      <c r="FQT427" s="1348"/>
      <c r="FQU427" s="1348"/>
      <c r="FQV427" s="1348"/>
      <c r="FQW427" s="1348"/>
      <c r="FQX427" s="1348"/>
      <c r="FQY427" s="1348"/>
      <c r="FQZ427" s="1348"/>
      <c r="FRA427" s="1348"/>
      <c r="FRB427" s="1348"/>
      <c r="FRC427" s="1348"/>
      <c r="FRD427" s="1348"/>
      <c r="FRE427" s="1348"/>
      <c r="FRF427" s="1348"/>
      <c r="FRG427" s="1348"/>
      <c r="FRH427" s="1348"/>
      <c r="FRI427" s="1348"/>
      <c r="FRJ427" s="1348"/>
      <c r="FRK427" s="1348"/>
      <c r="FRL427" s="1348"/>
      <c r="FRM427" s="1348"/>
      <c r="FRN427" s="1348"/>
      <c r="FRO427" s="1348"/>
      <c r="FRP427" s="1348"/>
      <c r="FRQ427" s="1348"/>
      <c r="FRR427" s="1348"/>
      <c r="FRS427" s="1348"/>
      <c r="FRT427" s="1348"/>
      <c r="FRU427" s="1348"/>
      <c r="FRV427" s="1348"/>
      <c r="FRW427" s="1348"/>
      <c r="FRX427" s="1348"/>
      <c r="FRY427" s="1348"/>
      <c r="FRZ427" s="1348"/>
      <c r="FSA427" s="1348"/>
      <c r="FSB427" s="1348"/>
      <c r="FSC427" s="1348"/>
      <c r="FSD427" s="1348"/>
      <c r="FSE427" s="1348"/>
      <c r="FSF427" s="1348"/>
      <c r="FSG427" s="1348"/>
      <c r="FSH427" s="1348"/>
      <c r="FSI427" s="1348"/>
      <c r="FSJ427" s="1348"/>
      <c r="FSK427" s="1348"/>
      <c r="FSL427" s="1348"/>
      <c r="FSM427" s="1348"/>
      <c r="FSN427" s="1348"/>
      <c r="FSO427" s="1348"/>
      <c r="FSP427" s="1348"/>
      <c r="FSQ427" s="1348"/>
      <c r="FSR427" s="1348"/>
      <c r="FSS427" s="1348"/>
      <c r="FST427" s="1348"/>
      <c r="FSU427" s="1348"/>
      <c r="FSV427" s="1348"/>
      <c r="FSW427" s="1348"/>
      <c r="FSX427" s="1348"/>
      <c r="FSY427" s="1348"/>
      <c r="FSZ427" s="1348"/>
      <c r="FTA427" s="1348"/>
      <c r="FTB427" s="1348"/>
      <c r="FTC427" s="1348"/>
      <c r="FTD427" s="1348"/>
      <c r="FTE427" s="1348"/>
      <c r="FTF427" s="1348"/>
      <c r="FTG427" s="1348"/>
      <c r="FTH427" s="1348"/>
      <c r="FTI427" s="1348"/>
      <c r="FTJ427" s="1348"/>
      <c r="FTK427" s="1348"/>
      <c r="FTL427" s="1348"/>
      <c r="FTM427" s="1348"/>
      <c r="FTN427" s="1348"/>
      <c r="FTO427" s="1348"/>
      <c r="FTP427" s="1348"/>
      <c r="FTQ427" s="1348"/>
      <c r="FTR427" s="1348"/>
      <c r="FTS427" s="1348"/>
      <c r="FTT427" s="1348"/>
      <c r="FTU427" s="1348"/>
      <c r="FTV427" s="1348"/>
      <c r="FTW427" s="1348"/>
      <c r="FTX427" s="1348"/>
      <c r="FTY427" s="1348"/>
      <c r="FTZ427" s="1348"/>
      <c r="FUA427" s="1348"/>
      <c r="FUB427" s="1348"/>
      <c r="FUC427" s="1348"/>
      <c r="FUD427" s="1348"/>
      <c r="FUE427" s="1348"/>
      <c r="FUF427" s="1348"/>
      <c r="FUG427" s="1348"/>
      <c r="FUH427" s="1348"/>
      <c r="FUI427" s="1348"/>
      <c r="FUJ427" s="1348"/>
      <c r="FUK427" s="1348"/>
      <c r="FUL427" s="1348"/>
      <c r="FUM427" s="1348"/>
      <c r="FUN427" s="1348"/>
      <c r="FUO427" s="1348"/>
      <c r="FUP427" s="1348"/>
      <c r="FUQ427" s="1348"/>
      <c r="FUR427" s="1348"/>
      <c r="FUS427" s="1348"/>
      <c r="FUT427" s="1348"/>
      <c r="FUU427" s="1348"/>
      <c r="FUV427" s="1348"/>
      <c r="FUW427" s="1348"/>
      <c r="FUX427" s="1348"/>
      <c r="FUY427" s="1348"/>
      <c r="FUZ427" s="1348"/>
      <c r="FVA427" s="1348"/>
      <c r="FVB427" s="1348"/>
      <c r="FVC427" s="1348"/>
      <c r="FVD427" s="1348"/>
      <c r="FVE427" s="1348"/>
      <c r="FVF427" s="1348"/>
      <c r="FVG427" s="1348"/>
      <c r="FVH427" s="1348"/>
      <c r="FVI427" s="1348"/>
      <c r="FVJ427" s="1348"/>
      <c r="FVK427" s="1348"/>
      <c r="FVL427" s="1348"/>
      <c r="FVM427" s="1348"/>
      <c r="FVN427" s="1348"/>
      <c r="FVO427" s="1348"/>
      <c r="FVP427" s="1348"/>
      <c r="FVQ427" s="1348"/>
      <c r="FVR427" s="1348"/>
      <c r="FVS427" s="1348"/>
      <c r="FVT427" s="1348"/>
      <c r="FVU427" s="1348"/>
      <c r="FVV427" s="1348"/>
      <c r="FVW427" s="1348"/>
      <c r="FVX427" s="1348"/>
      <c r="FVY427" s="1348"/>
      <c r="FVZ427" s="1348"/>
      <c r="FWA427" s="1348"/>
      <c r="FWB427" s="1348"/>
      <c r="FWC427" s="1348"/>
      <c r="FWD427" s="1348"/>
      <c r="FWE427" s="1348"/>
      <c r="FWF427" s="1348"/>
      <c r="FWG427" s="1348"/>
      <c r="FWH427" s="1348"/>
      <c r="FWI427" s="1348"/>
      <c r="FWJ427" s="1348"/>
      <c r="FWK427" s="1348"/>
      <c r="FWL427" s="1348"/>
      <c r="FWM427" s="1348"/>
      <c r="FWN427" s="1348"/>
      <c r="FWO427" s="1348"/>
      <c r="FWP427" s="1348"/>
      <c r="FWQ427" s="1348"/>
      <c r="FWR427" s="1348"/>
      <c r="FWS427" s="1348"/>
      <c r="FWT427" s="1348"/>
      <c r="FWU427" s="1348"/>
      <c r="FWV427" s="1348"/>
      <c r="FWW427" s="1348"/>
      <c r="FWX427" s="1348"/>
      <c r="FWY427" s="1348"/>
      <c r="FWZ427" s="1348"/>
      <c r="FXA427" s="1348"/>
      <c r="FXB427" s="1348"/>
      <c r="FXC427" s="1348"/>
      <c r="FXD427" s="1348"/>
      <c r="FXE427" s="1348"/>
      <c r="FXF427" s="1348"/>
      <c r="FXG427" s="1348"/>
      <c r="FXH427" s="1348"/>
      <c r="FXI427" s="1348"/>
      <c r="FXJ427" s="1348"/>
      <c r="FXK427" s="1348"/>
      <c r="FXL427" s="1348"/>
      <c r="FXM427" s="1348"/>
      <c r="FXN427" s="1348"/>
      <c r="FXO427" s="1348"/>
      <c r="FXP427" s="1348"/>
      <c r="FXQ427" s="1348"/>
      <c r="FXR427" s="1348"/>
      <c r="FXS427" s="1348"/>
      <c r="FXT427" s="1348"/>
      <c r="FXU427" s="1348"/>
      <c r="FXV427" s="1348"/>
      <c r="FXW427" s="1348"/>
      <c r="FXX427" s="1348"/>
      <c r="FXY427" s="1348"/>
      <c r="FXZ427" s="1348"/>
      <c r="FYA427" s="1348"/>
      <c r="FYB427" s="1348"/>
      <c r="FYC427" s="1348"/>
      <c r="FYD427" s="1348"/>
      <c r="FYE427" s="1348"/>
      <c r="FYF427" s="1348"/>
      <c r="FYG427" s="1348"/>
      <c r="FYH427" s="1348"/>
      <c r="FYI427" s="1348"/>
      <c r="FYJ427" s="1348"/>
      <c r="FYK427" s="1348"/>
      <c r="FYL427" s="1348"/>
      <c r="FYM427" s="1348"/>
      <c r="FYN427" s="1348"/>
      <c r="FYO427" s="1348"/>
      <c r="FYP427" s="1348"/>
      <c r="FYQ427" s="1348"/>
      <c r="FYR427" s="1348"/>
      <c r="FYS427" s="1348"/>
      <c r="FYT427" s="1348"/>
      <c r="FYU427" s="1348"/>
      <c r="FYV427" s="1348"/>
      <c r="FYW427" s="1348"/>
      <c r="FYX427" s="1348"/>
      <c r="FYY427" s="1348"/>
      <c r="FYZ427" s="1348"/>
      <c r="FZA427" s="1348"/>
      <c r="FZB427" s="1348"/>
      <c r="FZC427" s="1348"/>
      <c r="FZD427" s="1348"/>
      <c r="FZE427" s="1348"/>
      <c r="FZF427" s="1348"/>
      <c r="FZG427" s="1348"/>
      <c r="FZH427" s="1348"/>
      <c r="FZI427" s="1348"/>
      <c r="FZJ427" s="1348"/>
      <c r="FZK427" s="1348"/>
      <c r="FZL427" s="1348"/>
      <c r="FZM427" s="1348"/>
      <c r="FZN427" s="1348"/>
      <c r="FZO427" s="1348"/>
      <c r="FZP427" s="1348"/>
      <c r="FZQ427" s="1348"/>
      <c r="FZR427" s="1348"/>
      <c r="FZS427" s="1348"/>
      <c r="FZT427" s="1348"/>
      <c r="FZU427" s="1348"/>
      <c r="FZV427" s="1348"/>
      <c r="FZW427" s="1348"/>
      <c r="FZX427" s="1348"/>
      <c r="FZY427" s="1348"/>
      <c r="FZZ427" s="1348"/>
      <c r="GAA427" s="1348"/>
      <c r="GAB427" s="1348"/>
      <c r="GAC427" s="1348"/>
      <c r="GAD427" s="1348"/>
      <c r="GAE427" s="1348"/>
      <c r="GAF427" s="1348"/>
      <c r="GAG427" s="1348"/>
      <c r="GAH427" s="1348"/>
      <c r="GAI427" s="1348"/>
      <c r="GAJ427" s="1348"/>
      <c r="GAK427" s="1348"/>
      <c r="GAL427" s="1348"/>
      <c r="GAM427" s="1348"/>
      <c r="GAN427" s="1348"/>
      <c r="GAO427" s="1348"/>
      <c r="GAP427" s="1348"/>
      <c r="GAQ427" s="1348"/>
      <c r="GAR427" s="1348"/>
      <c r="GAS427" s="1348"/>
      <c r="GAT427" s="1348"/>
      <c r="GAU427" s="1348"/>
      <c r="GAV427" s="1348"/>
      <c r="GAW427" s="1348"/>
      <c r="GAX427" s="1348"/>
      <c r="GAY427" s="1348"/>
      <c r="GAZ427" s="1348"/>
      <c r="GBA427" s="1348"/>
      <c r="GBB427" s="1348"/>
      <c r="GBC427" s="1348"/>
      <c r="GBD427" s="1348"/>
      <c r="GBE427" s="1348"/>
      <c r="GBF427" s="1348"/>
      <c r="GBG427" s="1348"/>
      <c r="GBH427" s="1348"/>
      <c r="GBI427" s="1348"/>
      <c r="GBJ427" s="1348"/>
      <c r="GBK427" s="1348"/>
      <c r="GBL427" s="1348"/>
      <c r="GBM427" s="1348"/>
      <c r="GBN427" s="1348"/>
      <c r="GBO427" s="1348"/>
      <c r="GBP427" s="1348"/>
      <c r="GBQ427" s="1348"/>
      <c r="GBR427" s="1348"/>
      <c r="GBS427" s="1348"/>
      <c r="GBT427" s="1348"/>
      <c r="GBU427" s="1348"/>
      <c r="GBV427" s="1348"/>
      <c r="GBW427" s="1348"/>
      <c r="GBX427" s="1348"/>
      <c r="GBY427" s="1348"/>
      <c r="GBZ427" s="1348"/>
      <c r="GCA427" s="1348"/>
      <c r="GCB427" s="1348"/>
      <c r="GCC427" s="1348"/>
      <c r="GCD427" s="1348"/>
      <c r="GCE427" s="1348"/>
      <c r="GCF427" s="1348"/>
      <c r="GCG427" s="1348"/>
      <c r="GCH427" s="1348"/>
      <c r="GCI427" s="1348"/>
      <c r="GCJ427" s="1348"/>
      <c r="GCK427" s="1348"/>
      <c r="GCL427" s="1348"/>
      <c r="GCM427" s="1348"/>
      <c r="GCN427" s="1348"/>
      <c r="GCO427" s="1348"/>
      <c r="GCP427" s="1348"/>
      <c r="GCQ427" s="1348"/>
      <c r="GCR427" s="1348"/>
      <c r="GCS427" s="1348"/>
      <c r="GCT427" s="1348"/>
      <c r="GCU427" s="1348"/>
      <c r="GCV427" s="1348"/>
      <c r="GCW427" s="1348"/>
      <c r="GCX427" s="1348"/>
      <c r="GCY427" s="1348"/>
      <c r="GCZ427" s="1348"/>
      <c r="GDA427" s="1348"/>
      <c r="GDB427" s="1348"/>
      <c r="GDC427" s="1348"/>
      <c r="GDD427" s="1348"/>
      <c r="GDE427" s="1348"/>
      <c r="GDF427" s="1348"/>
      <c r="GDG427" s="1348"/>
      <c r="GDH427" s="1348"/>
      <c r="GDI427" s="1348"/>
      <c r="GDJ427" s="1348"/>
      <c r="GDK427" s="1348"/>
      <c r="GDL427" s="1348"/>
      <c r="GDM427" s="1348"/>
      <c r="GDN427" s="1348"/>
      <c r="GDO427" s="1348"/>
      <c r="GDP427" s="1348"/>
      <c r="GDQ427" s="1348"/>
      <c r="GDR427" s="1348"/>
      <c r="GDS427" s="1348"/>
      <c r="GDT427" s="1348"/>
      <c r="GDU427" s="1348"/>
      <c r="GDV427" s="1348"/>
      <c r="GDW427" s="1348"/>
      <c r="GDX427" s="1348"/>
      <c r="GDY427" s="1348"/>
      <c r="GDZ427" s="1348"/>
      <c r="GEA427" s="1348"/>
      <c r="GEB427" s="1348"/>
      <c r="GEC427" s="1348"/>
      <c r="GED427" s="1348"/>
      <c r="GEE427" s="1348"/>
      <c r="GEF427" s="1348"/>
      <c r="GEG427" s="1348"/>
      <c r="GEH427" s="1348"/>
      <c r="GEI427" s="1348"/>
      <c r="GEJ427" s="1348"/>
      <c r="GEK427" s="1348"/>
      <c r="GEL427" s="1348"/>
      <c r="GEM427" s="1348"/>
      <c r="GEN427" s="1348"/>
      <c r="GEO427" s="1348"/>
      <c r="GEP427" s="1348"/>
      <c r="GEQ427" s="1348"/>
      <c r="GER427" s="1348"/>
      <c r="GES427" s="1348"/>
      <c r="GET427" s="1348"/>
      <c r="GEU427" s="1348"/>
      <c r="GEV427" s="1348"/>
      <c r="GEW427" s="1348"/>
      <c r="GEX427" s="1348"/>
      <c r="GEY427" s="1348"/>
      <c r="GEZ427" s="1348"/>
      <c r="GFA427" s="1348"/>
      <c r="GFB427" s="1348"/>
      <c r="GFC427" s="1348"/>
      <c r="GFD427" s="1348"/>
      <c r="GFE427" s="1348"/>
      <c r="GFF427" s="1348"/>
      <c r="GFG427" s="1348"/>
      <c r="GFH427" s="1348"/>
      <c r="GFI427" s="1348"/>
      <c r="GFJ427" s="1348"/>
      <c r="GFK427" s="1348"/>
      <c r="GFL427" s="1348"/>
      <c r="GFM427" s="1348"/>
      <c r="GFN427" s="1348"/>
      <c r="GFO427" s="1348"/>
      <c r="GFP427" s="1348"/>
      <c r="GFQ427" s="1348"/>
      <c r="GFR427" s="1348"/>
      <c r="GFS427" s="1348"/>
      <c r="GFT427" s="1348"/>
      <c r="GFU427" s="1348"/>
      <c r="GFV427" s="1348"/>
      <c r="GFW427" s="1348"/>
      <c r="GFX427" s="1348"/>
      <c r="GFY427" s="1348"/>
      <c r="GFZ427" s="1348"/>
      <c r="GGA427" s="1348"/>
      <c r="GGB427" s="1348"/>
      <c r="GGC427" s="1348"/>
      <c r="GGD427" s="1348"/>
      <c r="GGE427" s="1348"/>
      <c r="GGF427" s="1348"/>
      <c r="GGG427" s="1348"/>
      <c r="GGH427" s="1348"/>
      <c r="GGI427" s="1348"/>
      <c r="GGJ427" s="1348"/>
      <c r="GGK427" s="1348"/>
      <c r="GGL427" s="1348"/>
      <c r="GGM427" s="1348"/>
      <c r="GGN427" s="1348"/>
      <c r="GGO427" s="1348"/>
      <c r="GGP427" s="1348"/>
      <c r="GGQ427" s="1348"/>
      <c r="GGR427" s="1348"/>
      <c r="GGS427" s="1348"/>
      <c r="GGT427" s="1348"/>
      <c r="GGU427" s="1348"/>
      <c r="GGV427" s="1348"/>
      <c r="GGW427" s="1348"/>
      <c r="GGX427" s="1348"/>
      <c r="GGY427" s="1348"/>
      <c r="GGZ427" s="1348"/>
      <c r="GHA427" s="1348"/>
      <c r="GHB427" s="1348"/>
      <c r="GHC427" s="1348"/>
      <c r="GHD427" s="1348"/>
      <c r="GHE427" s="1348"/>
      <c r="GHF427" s="1348"/>
      <c r="GHG427" s="1348"/>
      <c r="GHH427" s="1348"/>
      <c r="GHI427" s="1348"/>
      <c r="GHJ427" s="1348"/>
      <c r="GHK427" s="1348"/>
      <c r="GHL427" s="1348"/>
      <c r="GHM427" s="1348"/>
      <c r="GHN427" s="1348"/>
      <c r="GHO427" s="1348"/>
      <c r="GHP427" s="1348"/>
      <c r="GHQ427" s="1348"/>
      <c r="GHR427" s="1348"/>
      <c r="GHS427" s="1348"/>
      <c r="GHT427" s="1348"/>
      <c r="GHU427" s="1348"/>
      <c r="GHV427" s="1348"/>
      <c r="GHW427" s="1348"/>
      <c r="GHX427" s="1348"/>
      <c r="GHY427" s="1348"/>
      <c r="GHZ427" s="1348"/>
      <c r="GIA427" s="1348"/>
      <c r="GIB427" s="1348"/>
      <c r="GIC427" s="1348"/>
      <c r="GID427" s="1348"/>
      <c r="GIE427" s="1348"/>
      <c r="GIF427" s="1348"/>
      <c r="GIG427" s="1348"/>
      <c r="GIH427" s="1348"/>
      <c r="GII427" s="1348"/>
      <c r="GIJ427" s="1348"/>
      <c r="GIK427" s="1348"/>
      <c r="GIL427" s="1348"/>
      <c r="GIM427" s="1348"/>
      <c r="GIN427" s="1348"/>
      <c r="GIO427" s="1348"/>
      <c r="GIP427" s="1348"/>
      <c r="GIQ427" s="1348"/>
      <c r="GIR427" s="1348"/>
      <c r="GIS427" s="1348"/>
      <c r="GIT427" s="1348"/>
      <c r="GIU427" s="1348"/>
      <c r="GIV427" s="1348"/>
      <c r="GIW427" s="1348"/>
      <c r="GIX427" s="1348"/>
      <c r="GIY427" s="1348"/>
      <c r="GIZ427" s="1348"/>
      <c r="GJA427" s="1348"/>
      <c r="GJB427" s="1348"/>
      <c r="GJC427" s="1348"/>
      <c r="GJD427" s="1348"/>
      <c r="GJE427" s="1348"/>
      <c r="GJF427" s="1348"/>
      <c r="GJG427" s="1348"/>
      <c r="GJH427" s="1348"/>
      <c r="GJI427" s="1348"/>
      <c r="GJJ427" s="1348"/>
      <c r="GJK427" s="1348"/>
      <c r="GJL427" s="1348"/>
      <c r="GJM427" s="1348"/>
      <c r="GJN427" s="1348"/>
      <c r="GJO427" s="1348"/>
      <c r="GJP427" s="1348"/>
      <c r="GJQ427" s="1348"/>
      <c r="GJR427" s="1348"/>
      <c r="GJS427" s="1348"/>
      <c r="GJT427" s="1348"/>
      <c r="GJU427" s="1348"/>
      <c r="GJV427" s="1348"/>
      <c r="GJW427" s="1348"/>
      <c r="GJX427" s="1348"/>
      <c r="GJY427" s="1348"/>
      <c r="GJZ427" s="1348"/>
      <c r="GKA427" s="1348"/>
      <c r="GKB427" s="1348"/>
      <c r="GKC427" s="1348"/>
      <c r="GKD427" s="1348"/>
      <c r="GKE427" s="1348"/>
      <c r="GKF427" s="1348"/>
      <c r="GKG427" s="1348"/>
      <c r="GKH427" s="1348"/>
      <c r="GKI427" s="1348"/>
      <c r="GKJ427" s="1348"/>
      <c r="GKK427" s="1348"/>
      <c r="GKL427" s="1348"/>
      <c r="GKM427" s="1348"/>
      <c r="GKN427" s="1348"/>
      <c r="GKO427" s="1348"/>
      <c r="GKP427" s="1348"/>
      <c r="GKQ427" s="1348"/>
      <c r="GKR427" s="1348"/>
      <c r="GKS427" s="1348"/>
      <c r="GKT427" s="1348"/>
      <c r="GKU427" s="1348"/>
      <c r="GKV427" s="1348"/>
      <c r="GKW427" s="1348"/>
      <c r="GKX427" s="1348"/>
      <c r="GKY427" s="1348"/>
      <c r="GKZ427" s="1348"/>
      <c r="GLA427" s="1348"/>
      <c r="GLB427" s="1348"/>
      <c r="GLC427" s="1348"/>
      <c r="GLD427" s="1348"/>
      <c r="GLE427" s="1348"/>
      <c r="GLF427" s="1348"/>
      <c r="GLG427" s="1348"/>
      <c r="GLH427" s="1348"/>
      <c r="GLI427" s="1348"/>
      <c r="GLJ427" s="1348"/>
      <c r="GLK427" s="1348"/>
      <c r="GLL427" s="1348"/>
      <c r="GLM427" s="1348"/>
      <c r="GLN427" s="1348"/>
      <c r="GLO427" s="1348"/>
      <c r="GLP427" s="1348"/>
      <c r="GLQ427" s="1348"/>
      <c r="GLR427" s="1348"/>
      <c r="GLS427" s="1348"/>
      <c r="GLT427" s="1348"/>
      <c r="GLU427" s="1348"/>
      <c r="GLV427" s="1348"/>
      <c r="GLW427" s="1348"/>
      <c r="GLX427" s="1348"/>
      <c r="GLY427" s="1348"/>
      <c r="GLZ427" s="1348"/>
      <c r="GMA427" s="1348"/>
      <c r="GMB427" s="1348"/>
      <c r="GMC427" s="1348"/>
      <c r="GMD427" s="1348"/>
      <c r="GME427" s="1348"/>
      <c r="GMF427" s="1348"/>
      <c r="GMG427" s="1348"/>
      <c r="GMH427" s="1348"/>
      <c r="GMI427" s="1348"/>
      <c r="GMJ427" s="1348"/>
      <c r="GMK427" s="1348"/>
      <c r="GML427" s="1348"/>
      <c r="GMM427" s="1348"/>
      <c r="GMN427" s="1348"/>
      <c r="GMO427" s="1348"/>
      <c r="GMP427" s="1348"/>
      <c r="GMQ427" s="1348"/>
      <c r="GMR427" s="1348"/>
      <c r="GMS427" s="1348"/>
      <c r="GMT427" s="1348"/>
      <c r="GMU427" s="1348"/>
      <c r="GMV427" s="1348"/>
      <c r="GMW427" s="1348"/>
      <c r="GMX427" s="1348"/>
      <c r="GMY427" s="1348"/>
      <c r="GMZ427" s="1348"/>
      <c r="GNA427" s="1348"/>
      <c r="GNB427" s="1348"/>
      <c r="GNC427" s="1348"/>
      <c r="GND427" s="1348"/>
      <c r="GNE427" s="1348"/>
      <c r="GNF427" s="1348"/>
      <c r="GNG427" s="1348"/>
      <c r="GNH427" s="1348"/>
      <c r="GNI427" s="1348"/>
      <c r="GNJ427" s="1348"/>
      <c r="GNK427" s="1348"/>
      <c r="GNL427" s="1348"/>
      <c r="GNM427" s="1348"/>
      <c r="GNN427" s="1348"/>
      <c r="GNO427" s="1348"/>
      <c r="GNP427" s="1348"/>
      <c r="GNQ427" s="1348"/>
      <c r="GNR427" s="1348"/>
      <c r="GNS427" s="1348"/>
      <c r="GNT427" s="1348"/>
      <c r="GNU427" s="1348"/>
      <c r="GNV427" s="1348"/>
      <c r="GNW427" s="1348"/>
      <c r="GNX427" s="1348"/>
      <c r="GNY427" s="1348"/>
      <c r="GNZ427" s="1348"/>
      <c r="GOA427" s="1348"/>
      <c r="GOB427" s="1348"/>
      <c r="GOC427" s="1348"/>
      <c r="GOD427" s="1348"/>
      <c r="GOE427" s="1348"/>
      <c r="GOF427" s="1348"/>
      <c r="GOG427" s="1348"/>
      <c r="GOH427" s="1348"/>
      <c r="GOI427" s="1348"/>
      <c r="GOJ427" s="1348"/>
      <c r="GOK427" s="1348"/>
      <c r="GOL427" s="1348"/>
      <c r="GOM427" s="1348"/>
      <c r="GON427" s="1348"/>
      <c r="GOO427" s="1348"/>
      <c r="GOP427" s="1348"/>
      <c r="GOQ427" s="1348"/>
      <c r="GOR427" s="1348"/>
      <c r="GOS427" s="1348"/>
      <c r="GOT427" s="1348"/>
      <c r="GOU427" s="1348"/>
      <c r="GOV427" s="1348"/>
      <c r="GOW427" s="1348"/>
      <c r="GOX427" s="1348"/>
      <c r="GOY427" s="1348"/>
      <c r="GOZ427" s="1348"/>
      <c r="GPA427" s="1348"/>
      <c r="GPB427" s="1348"/>
      <c r="GPC427" s="1348"/>
      <c r="GPD427" s="1348"/>
      <c r="GPE427" s="1348"/>
      <c r="GPF427" s="1348"/>
      <c r="GPG427" s="1348"/>
      <c r="GPH427" s="1348"/>
      <c r="GPI427" s="1348"/>
      <c r="GPJ427" s="1348"/>
      <c r="GPK427" s="1348"/>
      <c r="GPL427" s="1348"/>
      <c r="GPM427" s="1348"/>
      <c r="GPN427" s="1348"/>
      <c r="GPO427" s="1348"/>
      <c r="GPP427" s="1348"/>
      <c r="GPQ427" s="1348"/>
      <c r="GPR427" s="1348"/>
      <c r="GPS427" s="1348"/>
      <c r="GPT427" s="1348"/>
      <c r="GPU427" s="1348"/>
      <c r="GPV427" s="1348"/>
      <c r="GPW427" s="1348"/>
      <c r="GPX427" s="1348"/>
      <c r="GPY427" s="1348"/>
      <c r="GPZ427" s="1348"/>
      <c r="GQA427" s="1348"/>
      <c r="GQB427" s="1348"/>
      <c r="GQC427" s="1348"/>
      <c r="GQD427" s="1348"/>
      <c r="GQE427" s="1348"/>
      <c r="GQF427" s="1348"/>
      <c r="GQG427" s="1348"/>
      <c r="GQH427" s="1348"/>
      <c r="GQI427" s="1348"/>
      <c r="GQJ427" s="1348"/>
      <c r="GQK427" s="1348"/>
      <c r="GQL427" s="1348"/>
      <c r="GQM427" s="1348"/>
      <c r="GQN427" s="1348"/>
      <c r="GQO427" s="1348"/>
      <c r="GQP427" s="1348"/>
      <c r="GQQ427" s="1348"/>
      <c r="GQR427" s="1348"/>
      <c r="GQS427" s="1348"/>
      <c r="GQT427" s="1348"/>
      <c r="GQU427" s="1348"/>
      <c r="GQV427" s="1348"/>
      <c r="GQW427" s="1348"/>
      <c r="GQX427" s="1348"/>
      <c r="GQY427" s="1348"/>
      <c r="GQZ427" s="1348"/>
      <c r="GRA427" s="1348"/>
      <c r="GRB427" s="1348"/>
      <c r="GRC427" s="1348"/>
      <c r="GRD427" s="1348"/>
      <c r="GRE427" s="1348"/>
      <c r="GRF427" s="1348"/>
      <c r="GRG427" s="1348"/>
      <c r="GRH427" s="1348"/>
      <c r="GRI427" s="1348"/>
      <c r="GRJ427" s="1348"/>
      <c r="GRK427" s="1348"/>
      <c r="GRL427" s="1348"/>
      <c r="GRM427" s="1348"/>
      <c r="GRN427" s="1348"/>
      <c r="GRO427" s="1348"/>
      <c r="GRP427" s="1348"/>
      <c r="GRQ427" s="1348"/>
      <c r="GRR427" s="1348"/>
      <c r="GRS427" s="1348"/>
      <c r="GRT427" s="1348"/>
      <c r="GRU427" s="1348"/>
      <c r="GRV427" s="1348"/>
      <c r="GRW427" s="1348"/>
      <c r="GRX427" s="1348"/>
      <c r="GRY427" s="1348"/>
      <c r="GRZ427" s="1348"/>
      <c r="GSA427" s="1348"/>
      <c r="GSB427" s="1348"/>
      <c r="GSC427" s="1348"/>
      <c r="GSD427" s="1348"/>
      <c r="GSE427" s="1348"/>
      <c r="GSF427" s="1348"/>
      <c r="GSG427" s="1348"/>
      <c r="GSH427" s="1348"/>
      <c r="GSI427" s="1348"/>
      <c r="GSJ427" s="1348"/>
      <c r="GSK427" s="1348"/>
      <c r="GSL427" s="1348"/>
      <c r="GSM427" s="1348"/>
      <c r="GSN427" s="1348"/>
      <c r="GSO427" s="1348"/>
      <c r="GSP427" s="1348"/>
      <c r="GSQ427" s="1348"/>
      <c r="GSR427" s="1348"/>
      <c r="GSS427" s="1348"/>
      <c r="GST427" s="1348"/>
      <c r="GSU427" s="1348"/>
      <c r="GSV427" s="1348"/>
      <c r="GSW427" s="1348"/>
      <c r="GSX427" s="1348"/>
      <c r="GSY427" s="1348"/>
      <c r="GSZ427" s="1348"/>
      <c r="GTA427" s="1348"/>
      <c r="GTB427" s="1348"/>
      <c r="GTC427" s="1348"/>
      <c r="GTD427" s="1348"/>
      <c r="GTE427" s="1348"/>
      <c r="GTF427" s="1348"/>
      <c r="GTG427" s="1348"/>
      <c r="GTH427" s="1348"/>
      <c r="GTI427" s="1348"/>
      <c r="GTJ427" s="1348"/>
      <c r="GTK427" s="1348"/>
      <c r="GTL427" s="1348"/>
      <c r="GTM427" s="1348"/>
      <c r="GTN427" s="1348"/>
      <c r="GTO427" s="1348"/>
      <c r="GTP427" s="1348"/>
      <c r="GTQ427" s="1348"/>
      <c r="GTR427" s="1348"/>
      <c r="GTS427" s="1348"/>
      <c r="GTT427" s="1348"/>
      <c r="GTU427" s="1348"/>
      <c r="GTV427" s="1348"/>
      <c r="GTW427" s="1348"/>
      <c r="GTX427" s="1348"/>
      <c r="GTY427" s="1348"/>
      <c r="GTZ427" s="1348"/>
      <c r="GUA427" s="1348"/>
      <c r="GUB427" s="1348"/>
      <c r="GUC427" s="1348"/>
      <c r="GUD427" s="1348"/>
      <c r="GUE427" s="1348"/>
      <c r="GUF427" s="1348"/>
      <c r="GUG427" s="1348"/>
      <c r="GUH427" s="1348"/>
      <c r="GUI427" s="1348"/>
      <c r="GUJ427" s="1348"/>
      <c r="GUK427" s="1348"/>
      <c r="GUL427" s="1348"/>
      <c r="GUM427" s="1348"/>
      <c r="GUN427" s="1348"/>
      <c r="GUO427" s="1348"/>
      <c r="GUP427" s="1348"/>
      <c r="GUQ427" s="1348"/>
      <c r="GUR427" s="1348"/>
      <c r="GUS427" s="1348"/>
      <c r="GUT427" s="1348"/>
      <c r="GUU427" s="1348"/>
      <c r="GUV427" s="1348"/>
      <c r="GUW427" s="1348"/>
      <c r="GUX427" s="1348"/>
      <c r="GUY427" s="1348"/>
      <c r="GUZ427" s="1348"/>
      <c r="GVA427" s="1348"/>
      <c r="GVB427" s="1348"/>
      <c r="GVC427" s="1348"/>
      <c r="GVD427" s="1348"/>
      <c r="GVE427" s="1348"/>
      <c r="GVF427" s="1348"/>
      <c r="GVG427" s="1348"/>
      <c r="GVH427" s="1348"/>
      <c r="GVI427" s="1348"/>
      <c r="GVJ427" s="1348"/>
      <c r="GVK427" s="1348"/>
      <c r="GVL427" s="1348"/>
      <c r="GVM427" s="1348"/>
      <c r="GVN427" s="1348"/>
      <c r="GVO427" s="1348"/>
      <c r="GVP427" s="1348"/>
      <c r="GVQ427" s="1348"/>
      <c r="GVR427" s="1348"/>
      <c r="GVS427" s="1348"/>
      <c r="GVT427" s="1348"/>
      <c r="GVU427" s="1348"/>
      <c r="GVV427" s="1348"/>
      <c r="GVW427" s="1348"/>
      <c r="GVX427" s="1348"/>
      <c r="GVY427" s="1348"/>
      <c r="GVZ427" s="1348"/>
      <c r="GWA427" s="1348"/>
      <c r="GWB427" s="1348"/>
      <c r="GWC427" s="1348"/>
      <c r="GWD427" s="1348"/>
      <c r="GWE427" s="1348"/>
      <c r="GWF427" s="1348"/>
      <c r="GWG427" s="1348"/>
      <c r="GWH427" s="1348"/>
      <c r="GWI427" s="1348"/>
      <c r="GWJ427" s="1348"/>
      <c r="GWK427" s="1348"/>
      <c r="GWL427" s="1348"/>
      <c r="GWM427" s="1348"/>
      <c r="GWN427" s="1348"/>
      <c r="GWO427" s="1348"/>
      <c r="GWP427" s="1348"/>
      <c r="GWQ427" s="1348"/>
      <c r="GWR427" s="1348"/>
      <c r="GWS427" s="1348"/>
      <c r="GWT427" s="1348"/>
      <c r="GWU427" s="1348"/>
      <c r="GWV427" s="1348"/>
      <c r="GWW427" s="1348"/>
      <c r="GWX427" s="1348"/>
      <c r="GWY427" s="1348"/>
      <c r="GWZ427" s="1348"/>
      <c r="GXA427" s="1348"/>
      <c r="GXB427" s="1348"/>
      <c r="GXC427" s="1348"/>
      <c r="GXD427" s="1348"/>
      <c r="GXE427" s="1348"/>
      <c r="GXF427" s="1348"/>
      <c r="GXG427" s="1348"/>
      <c r="GXH427" s="1348"/>
      <c r="GXI427" s="1348"/>
      <c r="GXJ427" s="1348"/>
      <c r="GXK427" s="1348"/>
      <c r="GXL427" s="1348"/>
      <c r="GXM427" s="1348"/>
      <c r="GXN427" s="1348"/>
      <c r="GXO427" s="1348"/>
      <c r="GXP427" s="1348"/>
      <c r="GXQ427" s="1348"/>
      <c r="GXR427" s="1348"/>
      <c r="GXS427" s="1348"/>
      <c r="GXT427" s="1348"/>
      <c r="GXU427" s="1348"/>
      <c r="GXV427" s="1348"/>
      <c r="GXW427" s="1348"/>
      <c r="GXX427" s="1348"/>
      <c r="GXY427" s="1348"/>
      <c r="GXZ427" s="1348"/>
      <c r="GYA427" s="1348"/>
      <c r="GYB427" s="1348"/>
      <c r="GYC427" s="1348"/>
      <c r="GYD427" s="1348"/>
      <c r="GYE427" s="1348"/>
      <c r="GYF427" s="1348"/>
      <c r="GYG427" s="1348"/>
      <c r="GYH427" s="1348"/>
      <c r="GYI427" s="1348"/>
      <c r="GYJ427" s="1348"/>
      <c r="GYK427" s="1348"/>
      <c r="GYL427" s="1348"/>
      <c r="GYM427" s="1348"/>
      <c r="GYN427" s="1348"/>
      <c r="GYO427" s="1348"/>
      <c r="GYP427" s="1348"/>
      <c r="GYQ427" s="1348"/>
      <c r="GYR427" s="1348"/>
      <c r="GYS427" s="1348"/>
      <c r="GYT427" s="1348"/>
      <c r="GYU427" s="1348"/>
      <c r="GYV427" s="1348"/>
      <c r="GYW427" s="1348"/>
      <c r="GYX427" s="1348"/>
      <c r="GYY427" s="1348"/>
      <c r="GYZ427" s="1348"/>
      <c r="GZA427" s="1348"/>
      <c r="GZB427" s="1348"/>
      <c r="GZC427" s="1348"/>
      <c r="GZD427" s="1348"/>
      <c r="GZE427" s="1348"/>
      <c r="GZF427" s="1348"/>
      <c r="GZG427" s="1348"/>
      <c r="GZH427" s="1348"/>
      <c r="GZI427" s="1348"/>
      <c r="GZJ427" s="1348"/>
      <c r="GZK427" s="1348"/>
      <c r="GZL427" s="1348"/>
      <c r="GZM427" s="1348"/>
      <c r="GZN427" s="1348"/>
      <c r="GZO427" s="1348"/>
      <c r="GZP427" s="1348"/>
      <c r="GZQ427" s="1348"/>
      <c r="GZR427" s="1348"/>
      <c r="GZS427" s="1348"/>
      <c r="GZT427" s="1348"/>
      <c r="GZU427" s="1348"/>
      <c r="GZV427" s="1348"/>
      <c r="GZW427" s="1348"/>
      <c r="GZX427" s="1348"/>
      <c r="GZY427" s="1348"/>
      <c r="GZZ427" s="1348"/>
      <c r="HAA427" s="1348"/>
      <c r="HAB427" s="1348"/>
      <c r="HAC427" s="1348"/>
      <c r="HAD427" s="1348"/>
      <c r="HAE427" s="1348"/>
      <c r="HAF427" s="1348"/>
      <c r="HAG427" s="1348"/>
      <c r="HAH427" s="1348"/>
      <c r="HAI427" s="1348"/>
      <c r="HAJ427" s="1348"/>
      <c r="HAK427" s="1348"/>
      <c r="HAL427" s="1348"/>
      <c r="HAM427" s="1348"/>
      <c r="HAN427" s="1348"/>
      <c r="HAO427" s="1348"/>
      <c r="HAP427" s="1348"/>
      <c r="HAQ427" s="1348"/>
      <c r="HAR427" s="1348"/>
      <c r="HAS427" s="1348"/>
      <c r="HAT427" s="1348"/>
      <c r="HAU427" s="1348"/>
      <c r="HAV427" s="1348"/>
      <c r="HAW427" s="1348"/>
      <c r="HAX427" s="1348"/>
      <c r="HAY427" s="1348"/>
      <c r="HAZ427" s="1348"/>
      <c r="HBA427" s="1348"/>
      <c r="HBB427" s="1348"/>
      <c r="HBC427" s="1348"/>
      <c r="HBD427" s="1348"/>
      <c r="HBE427" s="1348"/>
      <c r="HBF427" s="1348"/>
      <c r="HBG427" s="1348"/>
      <c r="HBH427" s="1348"/>
      <c r="HBI427" s="1348"/>
      <c r="HBJ427" s="1348"/>
      <c r="HBK427" s="1348"/>
      <c r="HBL427" s="1348"/>
      <c r="HBM427" s="1348"/>
      <c r="HBN427" s="1348"/>
      <c r="HBO427" s="1348"/>
      <c r="HBP427" s="1348"/>
      <c r="HBQ427" s="1348"/>
      <c r="HBR427" s="1348"/>
      <c r="HBS427" s="1348"/>
      <c r="HBT427" s="1348"/>
      <c r="HBU427" s="1348"/>
      <c r="HBV427" s="1348"/>
      <c r="HBW427" s="1348"/>
      <c r="HBX427" s="1348"/>
      <c r="HBY427" s="1348"/>
      <c r="HBZ427" s="1348"/>
      <c r="HCA427" s="1348"/>
      <c r="HCB427" s="1348"/>
      <c r="HCC427" s="1348"/>
      <c r="HCD427" s="1348"/>
      <c r="HCE427" s="1348"/>
      <c r="HCF427" s="1348"/>
      <c r="HCG427" s="1348"/>
      <c r="HCH427" s="1348"/>
      <c r="HCI427" s="1348"/>
      <c r="HCJ427" s="1348"/>
      <c r="HCK427" s="1348"/>
      <c r="HCL427" s="1348"/>
      <c r="HCM427" s="1348"/>
      <c r="HCN427" s="1348"/>
      <c r="HCO427" s="1348"/>
      <c r="HCP427" s="1348"/>
      <c r="HCQ427" s="1348"/>
      <c r="HCR427" s="1348"/>
      <c r="HCS427" s="1348"/>
      <c r="HCT427" s="1348"/>
      <c r="HCU427" s="1348"/>
      <c r="HCV427" s="1348"/>
      <c r="HCW427" s="1348"/>
      <c r="HCX427" s="1348"/>
      <c r="HCY427" s="1348"/>
      <c r="HCZ427" s="1348"/>
      <c r="HDA427" s="1348"/>
      <c r="HDB427" s="1348"/>
      <c r="HDC427" s="1348"/>
      <c r="HDD427" s="1348"/>
      <c r="HDE427" s="1348"/>
      <c r="HDF427" s="1348"/>
      <c r="HDG427" s="1348"/>
      <c r="HDH427" s="1348"/>
      <c r="HDI427" s="1348"/>
      <c r="HDJ427" s="1348"/>
      <c r="HDK427" s="1348"/>
      <c r="HDL427" s="1348"/>
      <c r="HDM427" s="1348"/>
      <c r="HDN427" s="1348"/>
      <c r="HDO427" s="1348"/>
      <c r="HDP427" s="1348"/>
      <c r="HDQ427" s="1348"/>
      <c r="HDR427" s="1348"/>
      <c r="HDS427" s="1348"/>
      <c r="HDT427" s="1348"/>
      <c r="HDU427" s="1348"/>
      <c r="HDV427" s="1348"/>
      <c r="HDW427" s="1348"/>
      <c r="HDX427" s="1348"/>
      <c r="HDY427" s="1348"/>
      <c r="HDZ427" s="1348"/>
      <c r="HEA427" s="1348"/>
      <c r="HEB427" s="1348"/>
      <c r="HEC427" s="1348"/>
      <c r="HED427" s="1348"/>
      <c r="HEE427" s="1348"/>
      <c r="HEF427" s="1348"/>
      <c r="HEG427" s="1348"/>
      <c r="HEH427" s="1348"/>
      <c r="HEI427" s="1348"/>
      <c r="HEJ427" s="1348"/>
      <c r="HEK427" s="1348"/>
      <c r="HEL427" s="1348"/>
      <c r="HEM427" s="1348"/>
      <c r="HEN427" s="1348"/>
      <c r="HEO427" s="1348"/>
      <c r="HEP427" s="1348"/>
      <c r="HEQ427" s="1348"/>
      <c r="HER427" s="1348"/>
      <c r="HES427" s="1348"/>
      <c r="HET427" s="1348"/>
      <c r="HEU427" s="1348"/>
      <c r="HEV427" s="1348"/>
      <c r="HEW427" s="1348"/>
      <c r="HEX427" s="1348"/>
      <c r="HEY427" s="1348"/>
      <c r="HEZ427" s="1348"/>
      <c r="HFA427" s="1348"/>
      <c r="HFB427" s="1348"/>
      <c r="HFC427" s="1348"/>
      <c r="HFD427" s="1348"/>
      <c r="HFE427" s="1348"/>
      <c r="HFF427" s="1348"/>
      <c r="HFG427" s="1348"/>
      <c r="HFH427" s="1348"/>
      <c r="HFI427" s="1348"/>
      <c r="HFJ427" s="1348"/>
      <c r="HFK427" s="1348"/>
      <c r="HFL427" s="1348"/>
      <c r="HFM427" s="1348"/>
      <c r="HFN427" s="1348"/>
      <c r="HFO427" s="1348"/>
      <c r="HFP427" s="1348"/>
      <c r="HFQ427" s="1348"/>
      <c r="HFR427" s="1348"/>
      <c r="HFS427" s="1348"/>
      <c r="HFT427" s="1348"/>
      <c r="HFU427" s="1348"/>
      <c r="HFV427" s="1348"/>
      <c r="HFW427" s="1348"/>
      <c r="HFX427" s="1348"/>
      <c r="HFY427" s="1348"/>
      <c r="HFZ427" s="1348"/>
      <c r="HGA427" s="1348"/>
      <c r="HGB427" s="1348"/>
      <c r="HGC427" s="1348"/>
      <c r="HGD427" s="1348"/>
      <c r="HGE427" s="1348"/>
      <c r="HGF427" s="1348"/>
      <c r="HGG427" s="1348"/>
      <c r="HGH427" s="1348"/>
      <c r="HGI427" s="1348"/>
      <c r="HGJ427" s="1348"/>
      <c r="HGK427" s="1348"/>
      <c r="HGL427" s="1348"/>
      <c r="HGM427" s="1348"/>
      <c r="HGN427" s="1348"/>
      <c r="HGO427" s="1348"/>
      <c r="HGP427" s="1348"/>
      <c r="HGQ427" s="1348"/>
      <c r="HGR427" s="1348"/>
      <c r="HGS427" s="1348"/>
      <c r="HGT427" s="1348"/>
      <c r="HGU427" s="1348"/>
      <c r="HGV427" s="1348"/>
      <c r="HGW427" s="1348"/>
      <c r="HGX427" s="1348"/>
      <c r="HGY427" s="1348"/>
      <c r="HGZ427" s="1348"/>
      <c r="HHA427" s="1348"/>
      <c r="HHB427" s="1348"/>
      <c r="HHC427" s="1348"/>
      <c r="HHD427" s="1348"/>
      <c r="HHE427" s="1348"/>
      <c r="HHF427" s="1348"/>
      <c r="HHG427" s="1348"/>
      <c r="HHH427" s="1348"/>
      <c r="HHI427" s="1348"/>
      <c r="HHJ427" s="1348"/>
      <c r="HHK427" s="1348"/>
      <c r="HHL427" s="1348"/>
      <c r="HHM427" s="1348"/>
      <c r="HHN427" s="1348"/>
      <c r="HHO427" s="1348"/>
      <c r="HHP427" s="1348"/>
      <c r="HHQ427" s="1348"/>
      <c r="HHR427" s="1348"/>
      <c r="HHS427" s="1348"/>
      <c r="HHT427" s="1348"/>
      <c r="HHU427" s="1348"/>
      <c r="HHV427" s="1348"/>
      <c r="HHW427" s="1348"/>
      <c r="HHX427" s="1348"/>
      <c r="HHY427" s="1348"/>
      <c r="HHZ427" s="1348"/>
      <c r="HIA427" s="1348"/>
      <c r="HIB427" s="1348"/>
      <c r="HIC427" s="1348"/>
      <c r="HID427" s="1348"/>
      <c r="HIE427" s="1348"/>
      <c r="HIF427" s="1348"/>
      <c r="HIG427" s="1348"/>
      <c r="HIH427" s="1348"/>
      <c r="HII427" s="1348"/>
      <c r="HIJ427" s="1348"/>
      <c r="HIK427" s="1348"/>
      <c r="HIL427" s="1348"/>
      <c r="HIM427" s="1348"/>
      <c r="HIN427" s="1348"/>
      <c r="HIO427" s="1348"/>
      <c r="HIP427" s="1348"/>
      <c r="HIQ427" s="1348"/>
      <c r="HIR427" s="1348"/>
      <c r="HIS427" s="1348"/>
      <c r="HIT427" s="1348"/>
      <c r="HIU427" s="1348"/>
      <c r="HIV427" s="1348"/>
      <c r="HIW427" s="1348"/>
      <c r="HIX427" s="1348"/>
      <c r="HIY427" s="1348"/>
      <c r="HIZ427" s="1348"/>
      <c r="HJA427" s="1348"/>
      <c r="HJB427" s="1348"/>
      <c r="HJC427" s="1348"/>
      <c r="HJD427" s="1348"/>
      <c r="HJE427" s="1348"/>
      <c r="HJF427" s="1348"/>
      <c r="HJG427" s="1348"/>
      <c r="HJH427" s="1348"/>
      <c r="HJI427" s="1348"/>
      <c r="HJJ427" s="1348"/>
      <c r="HJK427" s="1348"/>
      <c r="HJL427" s="1348"/>
      <c r="HJM427" s="1348"/>
      <c r="HJN427" s="1348"/>
      <c r="HJO427" s="1348"/>
      <c r="HJP427" s="1348"/>
      <c r="HJQ427" s="1348"/>
      <c r="HJR427" s="1348"/>
      <c r="HJS427" s="1348"/>
      <c r="HJT427" s="1348"/>
      <c r="HJU427" s="1348"/>
      <c r="HJV427" s="1348"/>
      <c r="HJW427" s="1348"/>
      <c r="HJX427" s="1348"/>
      <c r="HJY427" s="1348"/>
      <c r="HJZ427" s="1348"/>
      <c r="HKA427" s="1348"/>
      <c r="HKB427" s="1348"/>
      <c r="HKC427" s="1348"/>
      <c r="HKD427" s="1348"/>
      <c r="HKE427" s="1348"/>
      <c r="HKF427" s="1348"/>
      <c r="HKG427" s="1348"/>
      <c r="HKH427" s="1348"/>
      <c r="HKI427" s="1348"/>
      <c r="HKJ427" s="1348"/>
      <c r="HKK427" s="1348"/>
      <c r="HKL427" s="1348"/>
      <c r="HKM427" s="1348"/>
      <c r="HKN427" s="1348"/>
      <c r="HKO427" s="1348"/>
      <c r="HKP427" s="1348"/>
      <c r="HKQ427" s="1348"/>
      <c r="HKR427" s="1348"/>
      <c r="HKS427" s="1348"/>
      <c r="HKT427" s="1348"/>
      <c r="HKU427" s="1348"/>
      <c r="HKV427" s="1348"/>
      <c r="HKW427" s="1348"/>
      <c r="HKX427" s="1348"/>
      <c r="HKY427" s="1348"/>
      <c r="HKZ427" s="1348"/>
      <c r="HLA427" s="1348"/>
      <c r="HLB427" s="1348"/>
      <c r="HLC427" s="1348"/>
      <c r="HLD427" s="1348"/>
      <c r="HLE427" s="1348"/>
      <c r="HLF427" s="1348"/>
      <c r="HLG427" s="1348"/>
      <c r="HLH427" s="1348"/>
      <c r="HLI427" s="1348"/>
      <c r="HLJ427" s="1348"/>
      <c r="HLK427" s="1348"/>
      <c r="HLL427" s="1348"/>
      <c r="HLM427" s="1348"/>
      <c r="HLN427" s="1348"/>
      <c r="HLO427" s="1348"/>
      <c r="HLP427" s="1348"/>
      <c r="HLQ427" s="1348"/>
      <c r="HLR427" s="1348"/>
      <c r="HLS427" s="1348"/>
      <c r="HLT427" s="1348"/>
      <c r="HLU427" s="1348"/>
      <c r="HLV427" s="1348"/>
      <c r="HLW427" s="1348"/>
      <c r="HLX427" s="1348"/>
      <c r="HLY427" s="1348"/>
      <c r="HLZ427" s="1348"/>
      <c r="HMA427" s="1348"/>
      <c r="HMB427" s="1348"/>
      <c r="HMC427" s="1348"/>
      <c r="HMD427" s="1348"/>
      <c r="HME427" s="1348"/>
      <c r="HMF427" s="1348"/>
      <c r="HMG427" s="1348"/>
      <c r="HMH427" s="1348"/>
      <c r="HMI427" s="1348"/>
      <c r="HMJ427" s="1348"/>
      <c r="HMK427" s="1348"/>
      <c r="HML427" s="1348"/>
      <c r="HMM427" s="1348"/>
      <c r="HMN427" s="1348"/>
      <c r="HMO427" s="1348"/>
      <c r="HMP427" s="1348"/>
      <c r="HMQ427" s="1348"/>
      <c r="HMR427" s="1348"/>
      <c r="HMS427" s="1348"/>
      <c r="HMT427" s="1348"/>
      <c r="HMU427" s="1348"/>
      <c r="HMV427" s="1348"/>
      <c r="HMW427" s="1348"/>
      <c r="HMX427" s="1348"/>
      <c r="HMY427" s="1348"/>
      <c r="HMZ427" s="1348"/>
      <c r="HNA427" s="1348"/>
      <c r="HNB427" s="1348"/>
      <c r="HNC427" s="1348"/>
      <c r="HND427" s="1348"/>
      <c r="HNE427" s="1348"/>
      <c r="HNF427" s="1348"/>
      <c r="HNG427" s="1348"/>
      <c r="HNH427" s="1348"/>
      <c r="HNI427" s="1348"/>
      <c r="HNJ427" s="1348"/>
      <c r="HNK427" s="1348"/>
      <c r="HNL427" s="1348"/>
      <c r="HNM427" s="1348"/>
      <c r="HNN427" s="1348"/>
      <c r="HNO427" s="1348"/>
      <c r="HNP427" s="1348"/>
      <c r="HNQ427" s="1348"/>
      <c r="HNR427" s="1348"/>
      <c r="HNS427" s="1348"/>
      <c r="HNT427" s="1348"/>
      <c r="HNU427" s="1348"/>
      <c r="HNV427" s="1348"/>
      <c r="HNW427" s="1348"/>
      <c r="HNX427" s="1348"/>
      <c r="HNY427" s="1348"/>
      <c r="HNZ427" s="1348"/>
      <c r="HOA427" s="1348"/>
      <c r="HOB427" s="1348"/>
      <c r="HOC427" s="1348"/>
      <c r="HOD427" s="1348"/>
      <c r="HOE427" s="1348"/>
      <c r="HOF427" s="1348"/>
      <c r="HOG427" s="1348"/>
      <c r="HOH427" s="1348"/>
      <c r="HOI427" s="1348"/>
      <c r="HOJ427" s="1348"/>
      <c r="HOK427" s="1348"/>
      <c r="HOL427" s="1348"/>
      <c r="HOM427" s="1348"/>
      <c r="HON427" s="1348"/>
      <c r="HOO427" s="1348"/>
      <c r="HOP427" s="1348"/>
      <c r="HOQ427" s="1348"/>
      <c r="HOR427" s="1348"/>
      <c r="HOS427" s="1348"/>
      <c r="HOT427" s="1348"/>
      <c r="HOU427" s="1348"/>
      <c r="HOV427" s="1348"/>
      <c r="HOW427" s="1348"/>
      <c r="HOX427" s="1348"/>
      <c r="HOY427" s="1348"/>
      <c r="HOZ427" s="1348"/>
      <c r="HPA427" s="1348"/>
      <c r="HPB427" s="1348"/>
      <c r="HPC427" s="1348"/>
      <c r="HPD427" s="1348"/>
      <c r="HPE427" s="1348"/>
      <c r="HPF427" s="1348"/>
      <c r="HPG427" s="1348"/>
      <c r="HPH427" s="1348"/>
      <c r="HPI427" s="1348"/>
      <c r="HPJ427" s="1348"/>
      <c r="HPK427" s="1348"/>
      <c r="HPL427" s="1348"/>
      <c r="HPM427" s="1348"/>
      <c r="HPN427" s="1348"/>
      <c r="HPO427" s="1348"/>
      <c r="HPP427" s="1348"/>
      <c r="HPQ427" s="1348"/>
      <c r="HPR427" s="1348"/>
      <c r="HPS427" s="1348"/>
      <c r="HPT427" s="1348"/>
      <c r="HPU427" s="1348"/>
      <c r="HPV427" s="1348"/>
      <c r="HPW427" s="1348"/>
      <c r="HPX427" s="1348"/>
      <c r="HPY427" s="1348"/>
      <c r="HPZ427" s="1348"/>
      <c r="HQA427" s="1348"/>
      <c r="HQB427" s="1348"/>
      <c r="HQC427" s="1348"/>
      <c r="HQD427" s="1348"/>
      <c r="HQE427" s="1348"/>
      <c r="HQF427" s="1348"/>
      <c r="HQG427" s="1348"/>
      <c r="HQH427" s="1348"/>
      <c r="HQI427" s="1348"/>
      <c r="HQJ427" s="1348"/>
      <c r="HQK427" s="1348"/>
      <c r="HQL427" s="1348"/>
      <c r="HQM427" s="1348"/>
      <c r="HQN427" s="1348"/>
      <c r="HQO427" s="1348"/>
      <c r="HQP427" s="1348"/>
      <c r="HQQ427" s="1348"/>
      <c r="HQR427" s="1348"/>
      <c r="HQS427" s="1348"/>
      <c r="HQT427" s="1348"/>
      <c r="HQU427" s="1348"/>
      <c r="HQV427" s="1348"/>
      <c r="HQW427" s="1348"/>
      <c r="HQX427" s="1348"/>
      <c r="HQY427" s="1348"/>
      <c r="HQZ427" s="1348"/>
      <c r="HRA427" s="1348"/>
      <c r="HRB427" s="1348"/>
      <c r="HRC427" s="1348"/>
      <c r="HRD427" s="1348"/>
      <c r="HRE427" s="1348"/>
      <c r="HRF427" s="1348"/>
      <c r="HRG427" s="1348"/>
      <c r="HRH427" s="1348"/>
      <c r="HRI427" s="1348"/>
      <c r="HRJ427" s="1348"/>
      <c r="HRK427" s="1348"/>
      <c r="HRL427" s="1348"/>
      <c r="HRM427" s="1348"/>
      <c r="HRN427" s="1348"/>
      <c r="HRO427" s="1348"/>
      <c r="HRP427" s="1348"/>
      <c r="HRQ427" s="1348"/>
      <c r="HRR427" s="1348"/>
      <c r="HRS427" s="1348"/>
      <c r="HRT427" s="1348"/>
      <c r="HRU427" s="1348"/>
      <c r="HRV427" s="1348"/>
      <c r="HRW427" s="1348"/>
      <c r="HRX427" s="1348"/>
      <c r="HRY427" s="1348"/>
      <c r="HRZ427" s="1348"/>
      <c r="HSA427" s="1348"/>
      <c r="HSB427" s="1348"/>
      <c r="HSC427" s="1348"/>
      <c r="HSD427" s="1348"/>
      <c r="HSE427" s="1348"/>
      <c r="HSF427" s="1348"/>
      <c r="HSG427" s="1348"/>
      <c r="HSH427" s="1348"/>
      <c r="HSI427" s="1348"/>
      <c r="HSJ427" s="1348"/>
      <c r="HSK427" s="1348"/>
      <c r="HSL427" s="1348"/>
      <c r="HSM427" s="1348"/>
      <c r="HSN427" s="1348"/>
      <c r="HSO427" s="1348"/>
      <c r="HSP427" s="1348"/>
      <c r="HSQ427" s="1348"/>
      <c r="HSR427" s="1348"/>
      <c r="HSS427" s="1348"/>
      <c r="HST427" s="1348"/>
      <c r="HSU427" s="1348"/>
      <c r="HSV427" s="1348"/>
      <c r="HSW427" s="1348"/>
      <c r="HSX427" s="1348"/>
      <c r="HSY427" s="1348"/>
      <c r="HSZ427" s="1348"/>
      <c r="HTA427" s="1348"/>
      <c r="HTB427" s="1348"/>
      <c r="HTC427" s="1348"/>
      <c r="HTD427" s="1348"/>
      <c r="HTE427" s="1348"/>
      <c r="HTF427" s="1348"/>
      <c r="HTG427" s="1348"/>
      <c r="HTH427" s="1348"/>
      <c r="HTI427" s="1348"/>
      <c r="HTJ427" s="1348"/>
      <c r="HTK427" s="1348"/>
      <c r="HTL427" s="1348"/>
      <c r="HTM427" s="1348"/>
      <c r="HTN427" s="1348"/>
      <c r="HTO427" s="1348"/>
      <c r="HTP427" s="1348"/>
      <c r="HTQ427" s="1348"/>
      <c r="HTR427" s="1348"/>
      <c r="HTS427" s="1348"/>
      <c r="HTT427" s="1348"/>
      <c r="HTU427" s="1348"/>
      <c r="HTV427" s="1348"/>
      <c r="HTW427" s="1348"/>
      <c r="HTX427" s="1348"/>
      <c r="HTY427" s="1348"/>
      <c r="HTZ427" s="1348"/>
      <c r="HUA427" s="1348"/>
      <c r="HUB427" s="1348"/>
      <c r="HUC427" s="1348"/>
      <c r="HUD427" s="1348"/>
      <c r="HUE427" s="1348"/>
      <c r="HUF427" s="1348"/>
      <c r="HUG427" s="1348"/>
      <c r="HUH427" s="1348"/>
      <c r="HUI427" s="1348"/>
      <c r="HUJ427" s="1348"/>
      <c r="HUK427" s="1348"/>
      <c r="HUL427" s="1348"/>
      <c r="HUM427" s="1348"/>
      <c r="HUN427" s="1348"/>
      <c r="HUO427" s="1348"/>
      <c r="HUP427" s="1348"/>
      <c r="HUQ427" s="1348"/>
      <c r="HUR427" s="1348"/>
      <c r="HUS427" s="1348"/>
      <c r="HUT427" s="1348"/>
      <c r="HUU427" s="1348"/>
      <c r="HUV427" s="1348"/>
      <c r="HUW427" s="1348"/>
      <c r="HUX427" s="1348"/>
      <c r="HUY427" s="1348"/>
      <c r="HUZ427" s="1348"/>
      <c r="HVA427" s="1348"/>
      <c r="HVB427" s="1348"/>
      <c r="HVC427" s="1348"/>
      <c r="HVD427" s="1348"/>
      <c r="HVE427" s="1348"/>
      <c r="HVF427" s="1348"/>
      <c r="HVG427" s="1348"/>
      <c r="HVH427" s="1348"/>
      <c r="HVI427" s="1348"/>
      <c r="HVJ427" s="1348"/>
      <c r="HVK427" s="1348"/>
      <c r="HVL427" s="1348"/>
      <c r="HVM427" s="1348"/>
      <c r="HVN427" s="1348"/>
      <c r="HVO427" s="1348"/>
      <c r="HVP427" s="1348"/>
      <c r="HVQ427" s="1348"/>
      <c r="HVR427" s="1348"/>
      <c r="HVS427" s="1348"/>
      <c r="HVT427" s="1348"/>
      <c r="HVU427" s="1348"/>
      <c r="HVV427" s="1348"/>
      <c r="HVW427" s="1348"/>
      <c r="HVX427" s="1348"/>
      <c r="HVY427" s="1348"/>
      <c r="HVZ427" s="1348"/>
      <c r="HWA427" s="1348"/>
      <c r="HWB427" s="1348"/>
      <c r="HWC427" s="1348"/>
      <c r="HWD427" s="1348"/>
      <c r="HWE427" s="1348"/>
      <c r="HWF427" s="1348"/>
      <c r="HWG427" s="1348"/>
      <c r="HWH427" s="1348"/>
      <c r="HWI427" s="1348"/>
      <c r="HWJ427" s="1348"/>
      <c r="HWK427" s="1348"/>
      <c r="HWL427" s="1348"/>
      <c r="HWM427" s="1348"/>
      <c r="HWN427" s="1348"/>
      <c r="HWO427" s="1348"/>
      <c r="HWP427" s="1348"/>
      <c r="HWQ427" s="1348"/>
      <c r="HWR427" s="1348"/>
      <c r="HWS427" s="1348"/>
      <c r="HWT427" s="1348"/>
      <c r="HWU427" s="1348"/>
      <c r="HWV427" s="1348"/>
      <c r="HWW427" s="1348"/>
      <c r="HWX427" s="1348"/>
      <c r="HWY427" s="1348"/>
      <c r="HWZ427" s="1348"/>
      <c r="HXA427" s="1348"/>
      <c r="HXB427" s="1348"/>
      <c r="HXC427" s="1348"/>
      <c r="HXD427" s="1348"/>
      <c r="HXE427" s="1348"/>
      <c r="HXF427" s="1348"/>
      <c r="HXG427" s="1348"/>
      <c r="HXH427" s="1348"/>
      <c r="HXI427" s="1348"/>
      <c r="HXJ427" s="1348"/>
      <c r="HXK427" s="1348"/>
      <c r="HXL427" s="1348"/>
      <c r="HXM427" s="1348"/>
      <c r="HXN427" s="1348"/>
      <c r="HXO427" s="1348"/>
      <c r="HXP427" s="1348"/>
      <c r="HXQ427" s="1348"/>
      <c r="HXR427" s="1348"/>
      <c r="HXS427" s="1348"/>
      <c r="HXT427" s="1348"/>
      <c r="HXU427" s="1348"/>
      <c r="HXV427" s="1348"/>
      <c r="HXW427" s="1348"/>
      <c r="HXX427" s="1348"/>
      <c r="HXY427" s="1348"/>
      <c r="HXZ427" s="1348"/>
      <c r="HYA427" s="1348"/>
      <c r="HYB427" s="1348"/>
      <c r="HYC427" s="1348"/>
      <c r="HYD427" s="1348"/>
      <c r="HYE427" s="1348"/>
      <c r="HYF427" s="1348"/>
      <c r="HYG427" s="1348"/>
      <c r="HYH427" s="1348"/>
      <c r="HYI427" s="1348"/>
      <c r="HYJ427" s="1348"/>
      <c r="HYK427" s="1348"/>
      <c r="HYL427" s="1348"/>
      <c r="HYM427" s="1348"/>
      <c r="HYN427" s="1348"/>
      <c r="HYO427" s="1348"/>
      <c r="HYP427" s="1348"/>
      <c r="HYQ427" s="1348"/>
      <c r="HYR427" s="1348"/>
      <c r="HYS427" s="1348"/>
      <c r="HYT427" s="1348"/>
      <c r="HYU427" s="1348"/>
      <c r="HYV427" s="1348"/>
      <c r="HYW427" s="1348"/>
      <c r="HYX427" s="1348"/>
      <c r="HYY427" s="1348"/>
      <c r="HYZ427" s="1348"/>
      <c r="HZA427" s="1348"/>
      <c r="HZB427" s="1348"/>
      <c r="HZC427" s="1348"/>
      <c r="HZD427" s="1348"/>
      <c r="HZE427" s="1348"/>
      <c r="HZF427" s="1348"/>
      <c r="HZG427" s="1348"/>
      <c r="HZH427" s="1348"/>
      <c r="HZI427" s="1348"/>
      <c r="HZJ427" s="1348"/>
      <c r="HZK427" s="1348"/>
      <c r="HZL427" s="1348"/>
      <c r="HZM427" s="1348"/>
      <c r="HZN427" s="1348"/>
      <c r="HZO427" s="1348"/>
      <c r="HZP427" s="1348"/>
      <c r="HZQ427" s="1348"/>
      <c r="HZR427" s="1348"/>
      <c r="HZS427" s="1348"/>
      <c r="HZT427" s="1348"/>
      <c r="HZU427" s="1348"/>
      <c r="HZV427" s="1348"/>
      <c r="HZW427" s="1348"/>
      <c r="HZX427" s="1348"/>
      <c r="HZY427" s="1348"/>
      <c r="HZZ427" s="1348"/>
      <c r="IAA427" s="1348"/>
      <c r="IAB427" s="1348"/>
      <c r="IAC427" s="1348"/>
      <c r="IAD427" s="1348"/>
      <c r="IAE427" s="1348"/>
      <c r="IAF427" s="1348"/>
      <c r="IAG427" s="1348"/>
      <c r="IAH427" s="1348"/>
      <c r="IAI427" s="1348"/>
      <c r="IAJ427" s="1348"/>
      <c r="IAK427" s="1348"/>
      <c r="IAL427" s="1348"/>
      <c r="IAM427" s="1348"/>
      <c r="IAN427" s="1348"/>
      <c r="IAO427" s="1348"/>
      <c r="IAP427" s="1348"/>
      <c r="IAQ427" s="1348"/>
      <c r="IAR427" s="1348"/>
      <c r="IAS427" s="1348"/>
      <c r="IAT427" s="1348"/>
      <c r="IAU427" s="1348"/>
      <c r="IAV427" s="1348"/>
      <c r="IAW427" s="1348"/>
      <c r="IAX427" s="1348"/>
      <c r="IAY427" s="1348"/>
      <c r="IAZ427" s="1348"/>
      <c r="IBA427" s="1348"/>
      <c r="IBB427" s="1348"/>
      <c r="IBC427" s="1348"/>
      <c r="IBD427" s="1348"/>
      <c r="IBE427" s="1348"/>
      <c r="IBF427" s="1348"/>
      <c r="IBG427" s="1348"/>
      <c r="IBH427" s="1348"/>
      <c r="IBI427" s="1348"/>
      <c r="IBJ427" s="1348"/>
      <c r="IBK427" s="1348"/>
      <c r="IBL427" s="1348"/>
      <c r="IBM427" s="1348"/>
      <c r="IBN427" s="1348"/>
      <c r="IBO427" s="1348"/>
      <c r="IBP427" s="1348"/>
      <c r="IBQ427" s="1348"/>
      <c r="IBR427" s="1348"/>
      <c r="IBS427" s="1348"/>
      <c r="IBT427" s="1348"/>
      <c r="IBU427" s="1348"/>
      <c r="IBV427" s="1348"/>
      <c r="IBW427" s="1348"/>
      <c r="IBX427" s="1348"/>
      <c r="IBY427" s="1348"/>
      <c r="IBZ427" s="1348"/>
      <c r="ICA427" s="1348"/>
      <c r="ICB427" s="1348"/>
      <c r="ICC427" s="1348"/>
      <c r="ICD427" s="1348"/>
      <c r="ICE427" s="1348"/>
      <c r="ICF427" s="1348"/>
      <c r="ICG427" s="1348"/>
      <c r="ICH427" s="1348"/>
      <c r="ICI427" s="1348"/>
      <c r="ICJ427" s="1348"/>
      <c r="ICK427" s="1348"/>
      <c r="ICL427" s="1348"/>
      <c r="ICM427" s="1348"/>
      <c r="ICN427" s="1348"/>
      <c r="ICO427" s="1348"/>
      <c r="ICP427" s="1348"/>
      <c r="ICQ427" s="1348"/>
      <c r="ICR427" s="1348"/>
      <c r="ICS427" s="1348"/>
      <c r="ICT427" s="1348"/>
      <c r="ICU427" s="1348"/>
      <c r="ICV427" s="1348"/>
      <c r="ICW427" s="1348"/>
      <c r="ICX427" s="1348"/>
      <c r="ICY427" s="1348"/>
      <c r="ICZ427" s="1348"/>
      <c r="IDA427" s="1348"/>
      <c r="IDB427" s="1348"/>
      <c r="IDC427" s="1348"/>
      <c r="IDD427" s="1348"/>
      <c r="IDE427" s="1348"/>
      <c r="IDF427" s="1348"/>
      <c r="IDG427" s="1348"/>
      <c r="IDH427" s="1348"/>
      <c r="IDI427" s="1348"/>
      <c r="IDJ427" s="1348"/>
      <c r="IDK427" s="1348"/>
      <c r="IDL427" s="1348"/>
      <c r="IDM427" s="1348"/>
      <c r="IDN427" s="1348"/>
      <c r="IDO427" s="1348"/>
      <c r="IDP427" s="1348"/>
      <c r="IDQ427" s="1348"/>
      <c r="IDR427" s="1348"/>
      <c r="IDS427" s="1348"/>
      <c r="IDT427" s="1348"/>
      <c r="IDU427" s="1348"/>
      <c r="IDV427" s="1348"/>
      <c r="IDW427" s="1348"/>
      <c r="IDX427" s="1348"/>
      <c r="IDY427" s="1348"/>
      <c r="IDZ427" s="1348"/>
      <c r="IEA427" s="1348"/>
      <c r="IEB427" s="1348"/>
      <c r="IEC427" s="1348"/>
      <c r="IED427" s="1348"/>
      <c r="IEE427" s="1348"/>
      <c r="IEF427" s="1348"/>
      <c r="IEG427" s="1348"/>
      <c r="IEH427" s="1348"/>
      <c r="IEI427" s="1348"/>
      <c r="IEJ427" s="1348"/>
      <c r="IEK427" s="1348"/>
      <c r="IEL427" s="1348"/>
      <c r="IEM427" s="1348"/>
      <c r="IEN427" s="1348"/>
      <c r="IEO427" s="1348"/>
      <c r="IEP427" s="1348"/>
      <c r="IEQ427" s="1348"/>
      <c r="IER427" s="1348"/>
      <c r="IES427" s="1348"/>
      <c r="IET427" s="1348"/>
      <c r="IEU427" s="1348"/>
      <c r="IEV427" s="1348"/>
      <c r="IEW427" s="1348"/>
      <c r="IEX427" s="1348"/>
      <c r="IEY427" s="1348"/>
      <c r="IEZ427" s="1348"/>
      <c r="IFA427" s="1348"/>
      <c r="IFB427" s="1348"/>
      <c r="IFC427" s="1348"/>
      <c r="IFD427" s="1348"/>
      <c r="IFE427" s="1348"/>
      <c r="IFF427" s="1348"/>
      <c r="IFG427" s="1348"/>
      <c r="IFH427" s="1348"/>
      <c r="IFI427" s="1348"/>
      <c r="IFJ427" s="1348"/>
      <c r="IFK427" s="1348"/>
      <c r="IFL427" s="1348"/>
      <c r="IFM427" s="1348"/>
      <c r="IFN427" s="1348"/>
      <c r="IFO427" s="1348"/>
      <c r="IFP427" s="1348"/>
      <c r="IFQ427" s="1348"/>
      <c r="IFR427" s="1348"/>
      <c r="IFS427" s="1348"/>
      <c r="IFT427" s="1348"/>
      <c r="IFU427" s="1348"/>
      <c r="IFV427" s="1348"/>
      <c r="IFW427" s="1348"/>
      <c r="IFX427" s="1348"/>
      <c r="IFY427" s="1348"/>
      <c r="IFZ427" s="1348"/>
      <c r="IGA427" s="1348"/>
      <c r="IGB427" s="1348"/>
      <c r="IGC427" s="1348"/>
      <c r="IGD427" s="1348"/>
      <c r="IGE427" s="1348"/>
      <c r="IGF427" s="1348"/>
      <c r="IGG427" s="1348"/>
      <c r="IGH427" s="1348"/>
      <c r="IGI427" s="1348"/>
      <c r="IGJ427" s="1348"/>
      <c r="IGK427" s="1348"/>
      <c r="IGL427" s="1348"/>
      <c r="IGM427" s="1348"/>
      <c r="IGN427" s="1348"/>
      <c r="IGO427" s="1348"/>
      <c r="IGP427" s="1348"/>
      <c r="IGQ427" s="1348"/>
      <c r="IGR427" s="1348"/>
      <c r="IGS427" s="1348"/>
      <c r="IGT427" s="1348"/>
      <c r="IGU427" s="1348"/>
      <c r="IGV427" s="1348"/>
      <c r="IGW427" s="1348"/>
      <c r="IGX427" s="1348"/>
      <c r="IGY427" s="1348"/>
      <c r="IGZ427" s="1348"/>
      <c r="IHA427" s="1348"/>
      <c r="IHB427" s="1348"/>
      <c r="IHC427" s="1348"/>
      <c r="IHD427" s="1348"/>
      <c r="IHE427" s="1348"/>
      <c r="IHF427" s="1348"/>
      <c r="IHG427" s="1348"/>
      <c r="IHH427" s="1348"/>
      <c r="IHI427" s="1348"/>
      <c r="IHJ427" s="1348"/>
      <c r="IHK427" s="1348"/>
      <c r="IHL427" s="1348"/>
      <c r="IHM427" s="1348"/>
      <c r="IHN427" s="1348"/>
      <c r="IHO427" s="1348"/>
      <c r="IHP427" s="1348"/>
      <c r="IHQ427" s="1348"/>
      <c r="IHR427" s="1348"/>
      <c r="IHS427" s="1348"/>
      <c r="IHT427" s="1348"/>
      <c r="IHU427" s="1348"/>
      <c r="IHV427" s="1348"/>
      <c r="IHW427" s="1348"/>
      <c r="IHX427" s="1348"/>
      <c r="IHY427" s="1348"/>
      <c r="IHZ427" s="1348"/>
      <c r="IIA427" s="1348"/>
      <c r="IIB427" s="1348"/>
      <c r="IIC427" s="1348"/>
      <c r="IID427" s="1348"/>
      <c r="IIE427" s="1348"/>
      <c r="IIF427" s="1348"/>
      <c r="IIG427" s="1348"/>
      <c r="IIH427" s="1348"/>
      <c r="III427" s="1348"/>
      <c r="IIJ427" s="1348"/>
      <c r="IIK427" s="1348"/>
      <c r="IIL427" s="1348"/>
      <c r="IIM427" s="1348"/>
      <c r="IIN427" s="1348"/>
      <c r="IIO427" s="1348"/>
      <c r="IIP427" s="1348"/>
      <c r="IIQ427" s="1348"/>
      <c r="IIR427" s="1348"/>
      <c r="IIS427" s="1348"/>
      <c r="IIT427" s="1348"/>
      <c r="IIU427" s="1348"/>
      <c r="IIV427" s="1348"/>
      <c r="IIW427" s="1348"/>
      <c r="IIX427" s="1348"/>
      <c r="IIY427" s="1348"/>
      <c r="IIZ427" s="1348"/>
      <c r="IJA427" s="1348"/>
      <c r="IJB427" s="1348"/>
      <c r="IJC427" s="1348"/>
      <c r="IJD427" s="1348"/>
      <c r="IJE427" s="1348"/>
      <c r="IJF427" s="1348"/>
      <c r="IJG427" s="1348"/>
      <c r="IJH427" s="1348"/>
      <c r="IJI427" s="1348"/>
      <c r="IJJ427" s="1348"/>
      <c r="IJK427" s="1348"/>
      <c r="IJL427" s="1348"/>
      <c r="IJM427" s="1348"/>
      <c r="IJN427" s="1348"/>
      <c r="IJO427" s="1348"/>
      <c r="IJP427" s="1348"/>
      <c r="IJQ427" s="1348"/>
      <c r="IJR427" s="1348"/>
      <c r="IJS427" s="1348"/>
      <c r="IJT427" s="1348"/>
      <c r="IJU427" s="1348"/>
      <c r="IJV427" s="1348"/>
      <c r="IJW427" s="1348"/>
      <c r="IJX427" s="1348"/>
      <c r="IJY427" s="1348"/>
      <c r="IJZ427" s="1348"/>
      <c r="IKA427" s="1348"/>
      <c r="IKB427" s="1348"/>
      <c r="IKC427" s="1348"/>
      <c r="IKD427" s="1348"/>
      <c r="IKE427" s="1348"/>
      <c r="IKF427" s="1348"/>
      <c r="IKG427" s="1348"/>
      <c r="IKH427" s="1348"/>
      <c r="IKI427" s="1348"/>
      <c r="IKJ427" s="1348"/>
      <c r="IKK427" s="1348"/>
      <c r="IKL427" s="1348"/>
      <c r="IKM427" s="1348"/>
      <c r="IKN427" s="1348"/>
      <c r="IKO427" s="1348"/>
      <c r="IKP427" s="1348"/>
      <c r="IKQ427" s="1348"/>
      <c r="IKR427" s="1348"/>
      <c r="IKS427" s="1348"/>
      <c r="IKT427" s="1348"/>
      <c r="IKU427" s="1348"/>
      <c r="IKV427" s="1348"/>
      <c r="IKW427" s="1348"/>
      <c r="IKX427" s="1348"/>
      <c r="IKY427" s="1348"/>
      <c r="IKZ427" s="1348"/>
      <c r="ILA427" s="1348"/>
      <c r="ILB427" s="1348"/>
      <c r="ILC427" s="1348"/>
      <c r="ILD427" s="1348"/>
      <c r="ILE427" s="1348"/>
      <c r="ILF427" s="1348"/>
      <c r="ILG427" s="1348"/>
      <c r="ILH427" s="1348"/>
      <c r="ILI427" s="1348"/>
      <c r="ILJ427" s="1348"/>
      <c r="ILK427" s="1348"/>
      <c r="ILL427" s="1348"/>
      <c r="ILM427" s="1348"/>
      <c r="ILN427" s="1348"/>
      <c r="ILO427" s="1348"/>
      <c r="ILP427" s="1348"/>
      <c r="ILQ427" s="1348"/>
      <c r="ILR427" s="1348"/>
      <c r="ILS427" s="1348"/>
      <c r="ILT427" s="1348"/>
      <c r="ILU427" s="1348"/>
      <c r="ILV427" s="1348"/>
      <c r="ILW427" s="1348"/>
      <c r="ILX427" s="1348"/>
      <c r="ILY427" s="1348"/>
      <c r="ILZ427" s="1348"/>
      <c r="IMA427" s="1348"/>
      <c r="IMB427" s="1348"/>
      <c r="IMC427" s="1348"/>
      <c r="IMD427" s="1348"/>
      <c r="IME427" s="1348"/>
      <c r="IMF427" s="1348"/>
      <c r="IMG427" s="1348"/>
      <c r="IMH427" s="1348"/>
      <c r="IMI427" s="1348"/>
      <c r="IMJ427" s="1348"/>
      <c r="IMK427" s="1348"/>
      <c r="IML427" s="1348"/>
      <c r="IMM427" s="1348"/>
      <c r="IMN427" s="1348"/>
      <c r="IMO427" s="1348"/>
      <c r="IMP427" s="1348"/>
      <c r="IMQ427" s="1348"/>
      <c r="IMR427" s="1348"/>
      <c r="IMS427" s="1348"/>
      <c r="IMT427" s="1348"/>
      <c r="IMU427" s="1348"/>
      <c r="IMV427" s="1348"/>
      <c r="IMW427" s="1348"/>
      <c r="IMX427" s="1348"/>
      <c r="IMY427" s="1348"/>
      <c r="IMZ427" s="1348"/>
      <c r="INA427" s="1348"/>
      <c r="INB427" s="1348"/>
      <c r="INC427" s="1348"/>
      <c r="IND427" s="1348"/>
      <c r="INE427" s="1348"/>
      <c r="INF427" s="1348"/>
      <c r="ING427" s="1348"/>
      <c r="INH427" s="1348"/>
      <c r="INI427" s="1348"/>
      <c r="INJ427" s="1348"/>
      <c r="INK427" s="1348"/>
      <c r="INL427" s="1348"/>
      <c r="INM427" s="1348"/>
      <c r="INN427" s="1348"/>
      <c r="INO427" s="1348"/>
      <c r="INP427" s="1348"/>
      <c r="INQ427" s="1348"/>
      <c r="INR427" s="1348"/>
      <c r="INS427" s="1348"/>
      <c r="INT427" s="1348"/>
      <c r="INU427" s="1348"/>
      <c r="INV427" s="1348"/>
      <c r="INW427" s="1348"/>
      <c r="INX427" s="1348"/>
      <c r="INY427" s="1348"/>
      <c r="INZ427" s="1348"/>
      <c r="IOA427" s="1348"/>
      <c r="IOB427" s="1348"/>
      <c r="IOC427" s="1348"/>
      <c r="IOD427" s="1348"/>
      <c r="IOE427" s="1348"/>
      <c r="IOF427" s="1348"/>
      <c r="IOG427" s="1348"/>
      <c r="IOH427" s="1348"/>
      <c r="IOI427" s="1348"/>
      <c r="IOJ427" s="1348"/>
      <c r="IOK427" s="1348"/>
      <c r="IOL427" s="1348"/>
      <c r="IOM427" s="1348"/>
      <c r="ION427" s="1348"/>
      <c r="IOO427" s="1348"/>
      <c r="IOP427" s="1348"/>
      <c r="IOQ427" s="1348"/>
      <c r="IOR427" s="1348"/>
      <c r="IOS427" s="1348"/>
      <c r="IOT427" s="1348"/>
      <c r="IOU427" s="1348"/>
      <c r="IOV427" s="1348"/>
      <c r="IOW427" s="1348"/>
      <c r="IOX427" s="1348"/>
      <c r="IOY427" s="1348"/>
      <c r="IOZ427" s="1348"/>
      <c r="IPA427" s="1348"/>
      <c r="IPB427" s="1348"/>
      <c r="IPC427" s="1348"/>
      <c r="IPD427" s="1348"/>
      <c r="IPE427" s="1348"/>
      <c r="IPF427" s="1348"/>
      <c r="IPG427" s="1348"/>
      <c r="IPH427" s="1348"/>
      <c r="IPI427" s="1348"/>
      <c r="IPJ427" s="1348"/>
      <c r="IPK427" s="1348"/>
      <c r="IPL427" s="1348"/>
      <c r="IPM427" s="1348"/>
      <c r="IPN427" s="1348"/>
      <c r="IPO427" s="1348"/>
      <c r="IPP427" s="1348"/>
      <c r="IPQ427" s="1348"/>
      <c r="IPR427" s="1348"/>
      <c r="IPS427" s="1348"/>
      <c r="IPT427" s="1348"/>
      <c r="IPU427" s="1348"/>
      <c r="IPV427" s="1348"/>
      <c r="IPW427" s="1348"/>
      <c r="IPX427" s="1348"/>
      <c r="IPY427" s="1348"/>
      <c r="IPZ427" s="1348"/>
      <c r="IQA427" s="1348"/>
      <c r="IQB427" s="1348"/>
      <c r="IQC427" s="1348"/>
      <c r="IQD427" s="1348"/>
      <c r="IQE427" s="1348"/>
      <c r="IQF427" s="1348"/>
      <c r="IQG427" s="1348"/>
      <c r="IQH427" s="1348"/>
      <c r="IQI427" s="1348"/>
      <c r="IQJ427" s="1348"/>
      <c r="IQK427" s="1348"/>
      <c r="IQL427" s="1348"/>
      <c r="IQM427" s="1348"/>
      <c r="IQN427" s="1348"/>
      <c r="IQO427" s="1348"/>
      <c r="IQP427" s="1348"/>
      <c r="IQQ427" s="1348"/>
      <c r="IQR427" s="1348"/>
      <c r="IQS427" s="1348"/>
      <c r="IQT427" s="1348"/>
      <c r="IQU427" s="1348"/>
      <c r="IQV427" s="1348"/>
      <c r="IQW427" s="1348"/>
      <c r="IQX427" s="1348"/>
      <c r="IQY427" s="1348"/>
      <c r="IQZ427" s="1348"/>
      <c r="IRA427" s="1348"/>
      <c r="IRB427" s="1348"/>
      <c r="IRC427" s="1348"/>
      <c r="IRD427" s="1348"/>
      <c r="IRE427" s="1348"/>
      <c r="IRF427" s="1348"/>
      <c r="IRG427" s="1348"/>
      <c r="IRH427" s="1348"/>
      <c r="IRI427" s="1348"/>
      <c r="IRJ427" s="1348"/>
      <c r="IRK427" s="1348"/>
      <c r="IRL427" s="1348"/>
      <c r="IRM427" s="1348"/>
      <c r="IRN427" s="1348"/>
      <c r="IRO427" s="1348"/>
      <c r="IRP427" s="1348"/>
      <c r="IRQ427" s="1348"/>
      <c r="IRR427" s="1348"/>
      <c r="IRS427" s="1348"/>
      <c r="IRT427" s="1348"/>
      <c r="IRU427" s="1348"/>
      <c r="IRV427" s="1348"/>
      <c r="IRW427" s="1348"/>
      <c r="IRX427" s="1348"/>
      <c r="IRY427" s="1348"/>
      <c r="IRZ427" s="1348"/>
      <c r="ISA427" s="1348"/>
      <c r="ISB427" s="1348"/>
      <c r="ISC427" s="1348"/>
      <c r="ISD427" s="1348"/>
      <c r="ISE427" s="1348"/>
      <c r="ISF427" s="1348"/>
      <c r="ISG427" s="1348"/>
      <c r="ISH427" s="1348"/>
      <c r="ISI427" s="1348"/>
      <c r="ISJ427" s="1348"/>
      <c r="ISK427" s="1348"/>
      <c r="ISL427" s="1348"/>
      <c r="ISM427" s="1348"/>
      <c r="ISN427" s="1348"/>
      <c r="ISO427" s="1348"/>
      <c r="ISP427" s="1348"/>
      <c r="ISQ427" s="1348"/>
      <c r="ISR427" s="1348"/>
      <c r="ISS427" s="1348"/>
      <c r="IST427" s="1348"/>
      <c r="ISU427" s="1348"/>
      <c r="ISV427" s="1348"/>
      <c r="ISW427" s="1348"/>
      <c r="ISX427" s="1348"/>
      <c r="ISY427" s="1348"/>
      <c r="ISZ427" s="1348"/>
      <c r="ITA427" s="1348"/>
      <c r="ITB427" s="1348"/>
      <c r="ITC427" s="1348"/>
      <c r="ITD427" s="1348"/>
      <c r="ITE427" s="1348"/>
      <c r="ITF427" s="1348"/>
      <c r="ITG427" s="1348"/>
      <c r="ITH427" s="1348"/>
      <c r="ITI427" s="1348"/>
      <c r="ITJ427" s="1348"/>
      <c r="ITK427" s="1348"/>
      <c r="ITL427" s="1348"/>
      <c r="ITM427" s="1348"/>
      <c r="ITN427" s="1348"/>
      <c r="ITO427" s="1348"/>
      <c r="ITP427" s="1348"/>
      <c r="ITQ427" s="1348"/>
      <c r="ITR427" s="1348"/>
      <c r="ITS427" s="1348"/>
      <c r="ITT427" s="1348"/>
      <c r="ITU427" s="1348"/>
      <c r="ITV427" s="1348"/>
      <c r="ITW427" s="1348"/>
      <c r="ITX427" s="1348"/>
      <c r="ITY427" s="1348"/>
      <c r="ITZ427" s="1348"/>
      <c r="IUA427" s="1348"/>
      <c r="IUB427" s="1348"/>
      <c r="IUC427" s="1348"/>
      <c r="IUD427" s="1348"/>
      <c r="IUE427" s="1348"/>
      <c r="IUF427" s="1348"/>
      <c r="IUG427" s="1348"/>
      <c r="IUH427" s="1348"/>
      <c r="IUI427" s="1348"/>
      <c r="IUJ427" s="1348"/>
      <c r="IUK427" s="1348"/>
      <c r="IUL427" s="1348"/>
      <c r="IUM427" s="1348"/>
      <c r="IUN427" s="1348"/>
      <c r="IUO427" s="1348"/>
      <c r="IUP427" s="1348"/>
      <c r="IUQ427" s="1348"/>
      <c r="IUR427" s="1348"/>
      <c r="IUS427" s="1348"/>
      <c r="IUT427" s="1348"/>
      <c r="IUU427" s="1348"/>
      <c r="IUV427" s="1348"/>
      <c r="IUW427" s="1348"/>
      <c r="IUX427" s="1348"/>
      <c r="IUY427" s="1348"/>
      <c r="IUZ427" s="1348"/>
      <c r="IVA427" s="1348"/>
      <c r="IVB427" s="1348"/>
      <c r="IVC427" s="1348"/>
      <c r="IVD427" s="1348"/>
      <c r="IVE427" s="1348"/>
      <c r="IVF427" s="1348"/>
      <c r="IVG427" s="1348"/>
      <c r="IVH427" s="1348"/>
      <c r="IVI427" s="1348"/>
      <c r="IVJ427" s="1348"/>
      <c r="IVK427" s="1348"/>
      <c r="IVL427" s="1348"/>
      <c r="IVM427" s="1348"/>
      <c r="IVN427" s="1348"/>
      <c r="IVO427" s="1348"/>
      <c r="IVP427" s="1348"/>
      <c r="IVQ427" s="1348"/>
      <c r="IVR427" s="1348"/>
      <c r="IVS427" s="1348"/>
      <c r="IVT427" s="1348"/>
      <c r="IVU427" s="1348"/>
      <c r="IVV427" s="1348"/>
      <c r="IVW427" s="1348"/>
      <c r="IVX427" s="1348"/>
      <c r="IVY427" s="1348"/>
      <c r="IVZ427" s="1348"/>
      <c r="IWA427" s="1348"/>
      <c r="IWB427" s="1348"/>
      <c r="IWC427" s="1348"/>
      <c r="IWD427" s="1348"/>
      <c r="IWE427" s="1348"/>
      <c r="IWF427" s="1348"/>
      <c r="IWG427" s="1348"/>
      <c r="IWH427" s="1348"/>
      <c r="IWI427" s="1348"/>
      <c r="IWJ427" s="1348"/>
      <c r="IWK427" s="1348"/>
      <c r="IWL427" s="1348"/>
      <c r="IWM427" s="1348"/>
      <c r="IWN427" s="1348"/>
      <c r="IWO427" s="1348"/>
      <c r="IWP427" s="1348"/>
      <c r="IWQ427" s="1348"/>
      <c r="IWR427" s="1348"/>
      <c r="IWS427" s="1348"/>
      <c r="IWT427" s="1348"/>
      <c r="IWU427" s="1348"/>
      <c r="IWV427" s="1348"/>
      <c r="IWW427" s="1348"/>
      <c r="IWX427" s="1348"/>
      <c r="IWY427" s="1348"/>
      <c r="IWZ427" s="1348"/>
      <c r="IXA427" s="1348"/>
      <c r="IXB427" s="1348"/>
      <c r="IXC427" s="1348"/>
      <c r="IXD427" s="1348"/>
      <c r="IXE427" s="1348"/>
      <c r="IXF427" s="1348"/>
      <c r="IXG427" s="1348"/>
      <c r="IXH427" s="1348"/>
      <c r="IXI427" s="1348"/>
      <c r="IXJ427" s="1348"/>
      <c r="IXK427" s="1348"/>
      <c r="IXL427" s="1348"/>
      <c r="IXM427" s="1348"/>
      <c r="IXN427" s="1348"/>
      <c r="IXO427" s="1348"/>
      <c r="IXP427" s="1348"/>
      <c r="IXQ427" s="1348"/>
      <c r="IXR427" s="1348"/>
      <c r="IXS427" s="1348"/>
      <c r="IXT427" s="1348"/>
      <c r="IXU427" s="1348"/>
      <c r="IXV427" s="1348"/>
      <c r="IXW427" s="1348"/>
      <c r="IXX427" s="1348"/>
      <c r="IXY427" s="1348"/>
      <c r="IXZ427" s="1348"/>
      <c r="IYA427" s="1348"/>
      <c r="IYB427" s="1348"/>
      <c r="IYC427" s="1348"/>
      <c r="IYD427" s="1348"/>
      <c r="IYE427" s="1348"/>
      <c r="IYF427" s="1348"/>
      <c r="IYG427" s="1348"/>
      <c r="IYH427" s="1348"/>
      <c r="IYI427" s="1348"/>
      <c r="IYJ427" s="1348"/>
      <c r="IYK427" s="1348"/>
      <c r="IYL427" s="1348"/>
      <c r="IYM427" s="1348"/>
      <c r="IYN427" s="1348"/>
      <c r="IYO427" s="1348"/>
      <c r="IYP427" s="1348"/>
      <c r="IYQ427" s="1348"/>
      <c r="IYR427" s="1348"/>
      <c r="IYS427" s="1348"/>
      <c r="IYT427" s="1348"/>
      <c r="IYU427" s="1348"/>
      <c r="IYV427" s="1348"/>
      <c r="IYW427" s="1348"/>
      <c r="IYX427" s="1348"/>
      <c r="IYY427" s="1348"/>
      <c r="IYZ427" s="1348"/>
      <c r="IZA427" s="1348"/>
      <c r="IZB427" s="1348"/>
      <c r="IZC427" s="1348"/>
      <c r="IZD427" s="1348"/>
      <c r="IZE427" s="1348"/>
      <c r="IZF427" s="1348"/>
      <c r="IZG427" s="1348"/>
      <c r="IZH427" s="1348"/>
      <c r="IZI427" s="1348"/>
      <c r="IZJ427" s="1348"/>
      <c r="IZK427" s="1348"/>
      <c r="IZL427" s="1348"/>
      <c r="IZM427" s="1348"/>
      <c r="IZN427" s="1348"/>
      <c r="IZO427" s="1348"/>
      <c r="IZP427" s="1348"/>
      <c r="IZQ427" s="1348"/>
      <c r="IZR427" s="1348"/>
      <c r="IZS427" s="1348"/>
      <c r="IZT427" s="1348"/>
      <c r="IZU427" s="1348"/>
      <c r="IZV427" s="1348"/>
      <c r="IZW427" s="1348"/>
      <c r="IZX427" s="1348"/>
      <c r="IZY427" s="1348"/>
      <c r="IZZ427" s="1348"/>
      <c r="JAA427" s="1348"/>
      <c r="JAB427" s="1348"/>
      <c r="JAC427" s="1348"/>
      <c r="JAD427" s="1348"/>
      <c r="JAE427" s="1348"/>
      <c r="JAF427" s="1348"/>
      <c r="JAG427" s="1348"/>
      <c r="JAH427" s="1348"/>
      <c r="JAI427" s="1348"/>
      <c r="JAJ427" s="1348"/>
      <c r="JAK427" s="1348"/>
      <c r="JAL427" s="1348"/>
      <c r="JAM427" s="1348"/>
      <c r="JAN427" s="1348"/>
      <c r="JAO427" s="1348"/>
      <c r="JAP427" s="1348"/>
      <c r="JAQ427" s="1348"/>
      <c r="JAR427" s="1348"/>
      <c r="JAS427" s="1348"/>
      <c r="JAT427" s="1348"/>
      <c r="JAU427" s="1348"/>
      <c r="JAV427" s="1348"/>
      <c r="JAW427" s="1348"/>
      <c r="JAX427" s="1348"/>
      <c r="JAY427" s="1348"/>
      <c r="JAZ427" s="1348"/>
      <c r="JBA427" s="1348"/>
      <c r="JBB427" s="1348"/>
      <c r="JBC427" s="1348"/>
      <c r="JBD427" s="1348"/>
      <c r="JBE427" s="1348"/>
      <c r="JBF427" s="1348"/>
      <c r="JBG427" s="1348"/>
      <c r="JBH427" s="1348"/>
      <c r="JBI427" s="1348"/>
      <c r="JBJ427" s="1348"/>
      <c r="JBK427" s="1348"/>
      <c r="JBL427" s="1348"/>
      <c r="JBM427" s="1348"/>
      <c r="JBN427" s="1348"/>
      <c r="JBO427" s="1348"/>
      <c r="JBP427" s="1348"/>
      <c r="JBQ427" s="1348"/>
      <c r="JBR427" s="1348"/>
      <c r="JBS427" s="1348"/>
      <c r="JBT427" s="1348"/>
      <c r="JBU427" s="1348"/>
      <c r="JBV427" s="1348"/>
      <c r="JBW427" s="1348"/>
      <c r="JBX427" s="1348"/>
      <c r="JBY427" s="1348"/>
      <c r="JBZ427" s="1348"/>
      <c r="JCA427" s="1348"/>
      <c r="JCB427" s="1348"/>
      <c r="JCC427" s="1348"/>
      <c r="JCD427" s="1348"/>
      <c r="JCE427" s="1348"/>
      <c r="JCF427" s="1348"/>
      <c r="JCG427" s="1348"/>
      <c r="JCH427" s="1348"/>
      <c r="JCI427" s="1348"/>
      <c r="JCJ427" s="1348"/>
      <c r="JCK427" s="1348"/>
      <c r="JCL427" s="1348"/>
      <c r="JCM427" s="1348"/>
      <c r="JCN427" s="1348"/>
      <c r="JCO427" s="1348"/>
      <c r="JCP427" s="1348"/>
      <c r="JCQ427" s="1348"/>
      <c r="JCR427" s="1348"/>
      <c r="JCS427" s="1348"/>
      <c r="JCT427" s="1348"/>
      <c r="JCU427" s="1348"/>
      <c r="JCV427" s="1348"/>
      <c r="JCW427" s="1348"/>
      <c r="JCX427" s="1348"/>
      <c r="JCY427" s="1348"/>
      <c r="JCZ427" s="1348"/>
      <c r="JDA427" s="1348"/>
      <c r="JDB427" s="1348"/>
      <c r="JDC427" s="1348"/>
      <c r="JDD427" s="1348"/>
      <c r="JDE427" s="1348"/>
      <c r="JDF427" s="1348"/>
      <c r="JDG427" s="1348"/>
      <c r="JDH427" s="1348"/>
      <c r="JDI427" s="1348"/>
      <c r="JDJ427" s="1348"/>
      <c r="JDK427" s="1348"/>
      <c r="JDL427" s="1348"/>
      <c r="JDM427" s="1348"/>
      <c r="JDN427" s="1348"/>
      <c r="JDO427" s="1348"/>
      <c r="JDP427" s="1348"/>
      <c r="JDQ427" s="1348"/>
      <c r="JDR427" s="1348"/>
      <c r="JDS427" s="1348"/>
      <c r="JDT427" s="1348"/>
      <c r="JDU427" s="1348"/>
      <c r="JDV427" s="1348"/>
      <c r="JDW427" s="1348"/>
      <c r="JDX427" s="1348"/>
      <c r="JDY427" s="1348"/>
      <c r="JDZ427" s="1348"/>
      <c r="JEA427" s="1348"/>
      <c r="JEB427" s="1348"/>
      <c r="JEC427" s="1348"/>
      <c r="JED427" s="1348"/>
      <c r="JEE427" s="1348"/>
      <c r="JEF427" s="1348"/>
      <c r="JEG427" s="1348"/>
      <c r="JEH427" s="1348"/>
      <c r="JEI427" s="1348"/>
      <c r="JEJ427" s="1348"/>
      <c r="JEK427" s="1348"/>
      <c r="JEL427" s="1348"/>
      <c r="JEM427" s="1348"/>
      <c r="JEN427" s="1348"/>
      <c r="JEO427" s="1348"/>
      <c r="JEP427" s="1348"/>
      <c r="JEQ427" s="1348"/>
      <c r="JER427" s="1348"/>
      <c r="JES427" s="1348"/>
      <c r="JET427" s="1348"/>
      <c r="JEU427" s="1348"/>
      <c r="JEV427" s="1348"/>
      <c r="JEW427" s="1348"/>
      <c r="JEX427" s="1348"/>
      <c r="JEY427" s="1348"/>
      <c r="JEZ427" s="1348"/>
      <c r="JFA427" s="1348"/>
      <c r="JFB427" s="1348"/>
      <c r="JFC427" s="1348"/>
      <c r="JFD427" s="1348"/>
      <c r="JFE427" s="1348"/>
      <c r="JFF427" s="1348"/>
      <c r="JFG427" s="1348"/>
      <c r="JFH427" s="1348"/>
      <c r="JFI427" s="1348"/>
      <c r="JFJ427" s="1348"/>
      <c r="JFK427" s="1348"/>
      <c r="JFL427" s="1348"/>
      <c r="JFM427" s="1348"/>
      <c r="JFN427" s="1348"/>
      <c r="JFO427" s="1348"/>
      <c r="JFP427" s="1348"/>
      <c r="JFQ427" s="1348"/>
      <c r="JFR427" s="1348"/>
      <c r="JFS427" s="1348"/>
      <c r="JFT427" s="1348"/>
      <c r="JFU427" s="1348"/>
      <c r="JFV427" s="1348"/>
      <c r="JFW427" s="1348"/>
      <c r="JFX427" s="1348"/>
      <c r="JFY427" s="1348"/>
      <c r="JFZ427" s="1348"/>
      <c r="JGA427" s="1348"/>
      <c r="JGB427" s="1348"/>
      <c r="JGC427" s="1348"/>
      <c r="JGD427" s="1348"/>
      <c r="JGE427" s="1348"/>
      <c r="JGF427" s="1348"/>
      <c r="JGG427" s="1348"/>
      <c r="JGH427" s="1348"/>
      <c r="JGI427" s="1348"/>
      <c r="JGJ427" s="1348"/>
      <c r="JGK427" s="1348"/>
      <c r="JGL427" s="1348"/>
      <c r="JGM427" s="1348"/>
      <c r="JGN427" s="1348"/>
      <c r="JGO427" s="1348"/>
      <c r="JGP427" s="1348"/>
      <c r="JGQ427" s="1348"/>
      <c r="JGR427" s="1348"/>
      <c r="JGS427" s="1348"/>
      <c r="JGT427" s="1348"/>
      <c r="JGU427" s="1348"/>
      <c r="JGV427" s="1348"/>
      <c r="JGW427" s="1348"/>
      <c r="JGX427" s="1348"/>
      <c r="JGY427" s="1348"/>
      <c r="JGZ427" s="1348"/>
      <c r="JHA427" s="1348"/>
      <c r="JHB427" s="1348"/>
      <c r="JHC427" s="1348"/>
      <c r="JHD427" s="1348"/>
      <c r="JHE427" s="1348"/>
      <c r="JHF427" s="1348"/>
      <c r="JHG427" s="1348"/>
      <c r="JHH427" s="1348"/>
      <c r="JHI427" s="1348"/>
      <c r="JHJ427" s="1348"/>
      <c r="JHK427" s="1348"/>
      <c r="JHL427" s="1348"/>
      <c r="JHM427" s="1348"/>
      <c r="JHN427" s="1348"/>
      <c r="JHO427" s="1348"/>
      <c r="JHP427" s="1348"/>
      <c r="JHQ427" s="1348"/>
      <c r="JHR427" s="1348"/>
      <c r="JHS427" s="1348"/>
      <c r="JHT427" s="1348"/>
      <c r="JHU427" s="1348"/>
      <c r="JHV427" s="1348"/>
      <c r="JHW427" s="1348"/>
      <c r="JHX427" s="1348"/>
      <c r="JHY427" s="1348"/>
      <c r="JHZ427" s="1348"/>
      <c r="JIA427" s="1348"/>
      <c r="JIB427" s="1348"/>
      <c r="JIC427" s="1348"/>
      <c r="JID427" s="1348"/>
      <c r="JIE427" s="1348"/>
      <c r="JIF427" s="1348"/>
      <c r="JIG427" s="1348"/>
      <c r="JIH427" s="1348"/>
      <c r="JII427" s="1348"/>
      <c r="JIJ427" s="1348"/>
      <c r="JIK427" s="1348"/>
      <c r="JIL427" s="1348"/>
      <c r="JIM427" s="1348"/>
      <c r="JIN427" s="1348"/>
      <c r="JIO427" s="1348"/>
      <c r="JIP427" s="1348"/>
      <c r="JIQ427" s="1348"/>
      <c r="JIR427" s="1348"/>
      <c r="JIS427" s="1348"/>
      <c r="JIT427" s="1348"/>
      <c r="JIU427" s="1348"/>
      <c r="JIV427" s="1348"/>
      <c r="JIW427" s="1348"/>
      <c r="JIX427" s="1348"/>
      <c r="JIY427" s="1348"/>
      <c r="JIZ427" s="1348"/>
      <c r="JJA427" s="1348"/>
      <c r="JJB427" s="1348"/>
      <c r="JJC427" s="1348"/>
      <c r="JJD427" s="1348"/>
      <c r="JJE427" s="1348"/>
      <c r="JJF427" s="1348"/>
      <c r="JJG427" s="1348"/>
      <c r="JJH427" s="1348"/>
      <c r="JJI427" s="1348"/>
      <c r="JJJ427" s="1348"/>
      <c r="JJK427" s="1348"/>
      <c r="JJL427" s="1348"/>
      <c r="JJM427" s="1348"/>
      <c r="JJN427" s="1348"/>
      <c r="JJO427" s="1348"/>
      <c r="JJP427" s="1348"/>
      <c r="JJQ427" s="1348"/>
      <c r="JJR427" s="1348"/>
      <c r="JJS427" s="1348"/>
      <c r="JJT427" s="1348"/>
      <c r="JJU427" s="1348"/>
      <c r="JJV427" s="1348"/>
      <c r="JJW427" s="1348"/>
      <c r="JJX427" s="1348"/>
      <c r="JJY427" s="1348"/>
      <c r="JJZ427" s="1348"/>
      <c r="JKA427" s="1348"/>
      <c r="JKB427" s="1348"/>
      <c r="JKC427" s="1348"/>
      <c r="JKD427" s="1348"/>
      <c r="JKE427" s="1348"/>
      <c r="JKF427" s="1348"/>
      <c r="JKG427" s="1348"/>
      <c r="JKH427" s="1348"/>
      <c r="JKI427" s="1348"/>
      <c r="JKJ427" s="1348"/>
      <c r="JKK427" s="1348"/>
      <c r="JKL427" s="1348"/>
      <c r="JKM427" s="1348"/>
      <c r="JKN427" s="1348"/>
      <c r="JKO427" s="1348"/>
      <c r="JKP427" s="1348"/>
      <c r="JKQ427" s="1348"/>
      <c r="JKR427" s="1348"/>
      <c r="JKS427" s="1348"/>
      <c r="JKT427" s="1348"/>
      <c r="JKU427" s="1348"/>
      <c r="JKV427" s="1348"/>
      <c r="JKW427" s="1348"/>
      <c r="JKX427" s="1348"/>
      <c r="JKY427" s="1348"/>
      <c r="JKZ427" s="1348"/>
      <c r="JLA427" s="1348"/>
      <c r="JLB427" s="1348"/>
      <c r="JLC427" s="1348"/>
      <c r="JLD427" s="1348"/>
      <c r="JLE427" s="1348"/>
      <c r="JLF427" s="1348"/>
      <c r="JLG427" s="1348"/>
      <c r="JLH427" s="1348"/>
      <c r="JLI427" s="1348"/>
      <c r="JLJ427" s="1348"/>
      <c r="JLK427" s="1348"/>
      <c r="JLL427" s="1348"/>
      <c r="JLM427" s="1348"/>
      <c r="JLN427" s="1348"/>
      <c r="JLO427" s="1348"/>
      <c r="JLP427" s="1348"/>
      <c r="JLQ427" s="1348"/>
      <c r="JLR427" s="1348"/>
      <c r="JLS427" s="1348"/>
      <c r="JLT427" s="1348"/>
      <c r="JLU427" s="1348"/>
      <c r="JLV427" s="1348"/>
      <c r="JLW427" s="1348"/>
      <c r="JLX427" s="1348"/>
      <c r="JLY427" s="1348"/>
      <c r="JLZ427" s="1348"/>
      <c r="JMA427" s="1348"/>
      <c r="JMB427" s="1348"/>
      <c r="JMC427" s="1348"/>
      <c r="JMD427" s="1348"/>
      <c r="JME427" s="1348"/>
      <c r="JMF427" s="1348"/>
      <c r="JMG427" s="1348"/>
      <c r="JMH427" s="1348"/>
      <c r="JMI427" s="1348"/>
      <c r="JMJ427" s="1348"/>
      <c r="JMK427" s="1348"/>
      <c r="JML427" s="1348"/>
      <c r="JMM427" s="1348"/>
      <c r="JMN427" s="1348"/>
      <c r="JMO427" s="1348"/>
      <c r="JMP427" s="1348"/>
      <c r="JMQ427" s="1348"/>
      <c r="JMR427" s="1348"/>
      <c r="JMS427" s="1348"/>
      <c r="JMT427" s="1348"/>
      <c r="JMU427" s="1348"/>
      <c r="JMV427" s="1348"/>
      <c r="JMW427" s="1348"/>
      <c r="JMX427" s="1348"/>
      <c r="JMY427" s="1348"/>
      <c r="JMZ427" s="1348"/>
      <c r="JNA427" s="1348"/>
      <c r="JNB427" s="1348"/>
      <c r="JNC427" s="1348"/>
      <c r="JND427" s="1348"/>
      <c r="JNE427" s="1348"/>
      <c r="JNF427" s="1348"/>
      <c r="JNG427" s="1348"/>
      <c r="JNH427" s="1348"/>
      <c r="JNI427" s="1348"/>
      <c r="JNJ427" s="1348"/>
      <c r="JNK427" s="1348"/>
      <c r="JNL427" s="1348"/>
      <c r="JNM427" s="1348"/>
      <c r="JNN427" s="1348"/>
      <c r="JNO427" s="1348"/>
      <c r="JNP427" s="1348"/>
      <c r="JNQ427" s="1348"/>
      <c r="JNR427" s="1348"/>
      <c r="JNS427" s="1348"/>
      <c r="JNT427" s="1348"/>
      <c r="JNU427" s="1348"/>
      <c r="JNV427" s="1348"/>
      <c r="JNW427" s="1348"/>
      <c r="JNX427" s="1348"/>
      <c r="JNY427" s="1348"/>
      <c r="JNZ427" s="1348"/>
      <c r="JOA427" s="1348"/>
      <c r="JOB427" s="1348"/>
      <c r="JOC427" s="1348"/>
      <c r="JOD427" s="1348"/>
      <c r="JOE427" s="1348"/>
      <c r="JOF427" s="1348"/>
      <c r="JOG427" s="1348"/>
      <c r="JOH427" s="1348"/>
      <c r="JOI427" s="1348"/>
      <c r="JOJ427" s="1348"/>
      <c r="JOK427" s="1348"/>
      <c r="JOL427" s="1348"/>
      <c r="JOM427" s="1348"/>
      <c r="JON427" s="1348"/>
      <c r="JOO427" s="1348"/>
      <c r="JOP427" s="1348"/>
      <c r="JOQ427" s="1348"/>
      <c r="JOR427" s="1348"/>
      <c r="JOS427" s="1348"/>
      <c r="JOT427" s="1348"/>
      <c r="JOU427" s="1348"/>
      <c r="JOV427" s="1348"/>
      <c r="JOW427" s="1348"/>
      <c r="JOX427" s="1348"/>
      <c r="JOY427" s="1348"/>
      <c r="JOZ427" s="1348"/>
      <c r="JPA427" s="1348"/>
      <c r="JPB427" s="1348"/>
      <c r="JPC427" s="1348"/>
      <c r="JPD427" s="1348"/>
      <c r="JPE427" s="1348"/>
      <c r="JPF427" s="1348"/>
      <c r="JPG427" s="1348"/>
      <c r="JPH427" s="1348"/>
      <c r="JPI427" s="1348"/>
      <c r="JPJ427" s="1348"/>
      <c r="JPK427" s="1348"/>
      <c r="JPL427" s="1348"/>
      <c r="JPM427" s="1348"/>
      <c r="JPN427" s="1348"/>
      <c r="JPO427" s="1348"/>
      <c r="JPP427" s="1348"/>
      <c r="JPQ427" s="1348"/>
      <c r="JPR427" s="1348"/>
      <c r="JPS427" s="1348"/>
      <c r="JPT427" s="1348"/>
      <c r="JPU427" s="1348"/>
      <c r="JPV427" s="1348"/>
      <c r="JPW427" s="1348"/>
      <c r="JPX427" s="1348"/>
      <c r="JPY427" s="1348"/>
      <c r="JPZ427" s="1348"/>
      <c r="JQA427" s="1348"/>
      <c r="JQB427" s="1348"/>
      <c r="JQC427" s="1348"/>
      <c r="JQD427" s="1348"/>
      <c r="JQE427" s="1348"/>
      <c r="JQF427" s="1348"/>
      <c r="JQG427" s="1348"/>
      <c r="JQH427" s="1348"/>
      <c r="JQI427" s="1348"/>
      <c r="JQJ427" s="1348"/>
      <c r="JQK427" s="1348"/>
      <c r="JQL427" s="1348"/>
      <c r="JQM427" s="1348"/>
      <c r="JQN427" s="1348"/>
      <c r="JQO427" s="1348"/>
      <c r="JQP427" s="1348"/>
      <c r="JQQ427" s="1348"/>
      <c r="JQR427" s="1348"/>
      <c r="JQS427" s="1348"/>
      <c r="JQT427" s="1348"/>
      <c r="JQU427" s="1348"/>
      <c r="JQV427" s="1348"/>
      <c r="JQW427" s="1348"/>
      <c r="JQX427" s="1348"/>
      <c r="JQY427" s="1348"/>
      <c r="JQZ427" s="1348"/>
      <c r="JRA427" s="1348"/>
      <c r="JRB427" s="1348"/>
      <c r="JRC427" s="1348"/>
      <c r="JRD427" s="1348"/>
      <c r="JRE427" s="1348"/>
      <c r="JRF427" s="1348"/>
      <c r="JRG427" s="1348"/>
      <c r="JRH427" s="1348"/>
      <c r="JRI427" s="1348"/>
      <c r="JRJ427" s="1348"/>
      <c r="JRK427" s="1348"/>
      <c r="JRL427" s="1348"/>
      <c r="JRM427" s="1348"/>
      <c r="JRN427" s="1348"/>
      <c r="JRO427" s="1348"/>
      <c r="JRP427" s="1348"/>
      <c r="JRQ427" s="1348"/>
      <c r="JRR427" s="1348"/>
      <c r="JRS427" s="1348"/>
      <c r="JRT427" s="1348"/>
      <c r="JRU427" s="1348"/>
      <c r="JRV427" s="1348"/>
      <c r="JRW427" s="1348"/>
      <c r="JRX427" s="1348"/>
      <c r="JRY427" s="1348"/>
      <c r="JRZ427" s="1348"/>
      <c r="JSA427" s="1348"/>
      <c r="JSB427" s="1348"/>
      <c r="JSC427" s="1348"/>
      <c r="JSD427" s="1348"/>
      <c r="JSE427" s="1348"/>
      <c r="JSF427" s="1348"/>
      <c r="JSG427" s="1348"/>
      <c r="JSH427" s="1348"/>
      <c r="JSI427" s="1348"/>
      <c r="JSJ427" s="1348"/>
      <c r="JSK427" s="1348"/>
      <c r="JSL427" s="1348"/>
      <c r="JSM427" s="1348"/>
      <c r="JSN427" s="1348"/>
      <c r="JSO427" s="1348"/>
      <c r="JSP427" s="1348"/>
      <c r="JSQ427" s="1348"/>
      <c r="JSR427" s="1348"/>
      <c r="JSS427" s="1348"/>
      <c r="JST427" s="1348"/>
      <c r="JSU427" s="1348"/>
      <c r="JSV427" s="1348"/>
      <c r="JSW427" s="1348"/>
      <c r="JSX427" s="1348"/>
      <c r="JSY427" s="1348"/>
      <c r="JSZ427" s="1348"/>
      <c r="JTA427" s="1348"/>
      <c r="JTB427" s="1348"/>
      <c r="JTC427" s="1348"/>
      <c r="JTD427" s="1348"/>
      <c r="JTE427" s="1348"/>
      <c r="JTF427" s="1348"/>
      <c r="JTG427" s="1348"/>
      <c r="JTH427" s="1348"/>
      <c r="JTI427" s="1348"/>
      <c r="JTJ427" s="1348"/>
      <c r="JTK427" s="1348"/>
      <c r="JTL427" s="1348"/>
      <c r="JTM427" s="1348"/>
      <c r="JTN427" s="1348"/>
      <c r="JTO427" s="1348"/>
      <c r="JTP427" s="1348"/>
      <c r="JTQ427" s="1348"/>
      <c r="JTR427" s="1348"/>
      <c r="JTS427" s="1348"/>
      <c r="JTT427" s="1348"/>
      <c r="JTU427" s="1348"/>
      <c r="JTV427" s="1348"/>
      <c r="JTW427" s="1348"/>
      <c r="JTX427" s="1348"/>
      <c r="JTY427" s="1348"/>
      <c r="JTZ427" s="1348"/>
      <c r="JUA427" s="1348"/>
      <c r="JUB427" s="1348"/>
      <c r="JUC427" s="1348"/>
      <c r="JUD427" s="1348"/>
      <c r="JUE427" s="1348"/>
      <c r="JUF427" s="1348"/>
      <c r="JUG427" s="1348"/>
      <c r="JUH427" s="1348"/>
      <c r="JUI427" s="1348"/>
      <c r="JUJ427" s="1348"/>
      <c r="JUK427" s="1348"/>
      <c r="JUL427" s="1348"/>
      <c r="JUM427" s="1348"/>
      <c r="JUN427" s="1348"/>
      <c r="JUO427" s="1348"/>
      <c r="JUP427" s="1348"/>
      <c r="JUQ427" s="1348"/>
      <c r="JUR427" s="1348"/>
      <c r="JUS427" s="1348"/>
      <c r="JUT427" s="1348"/>
      <c r="JUU427" s="1348"/>
      <c r="JUV427" s="1348"/>
      <c r="JUW427" s="1348"/>
      <c r="JUX427" s="1348"/>
      <c r="JUY427" s="1348"/>
      <c r="JUZ427" s="1348"/>
      <c r="JVA427" s="1348"/>
      <c r="JVB427" s="1348"/>
      <c r="JVC427" s="1348"/>
      <c r="JVD427" s="1348"/>
      <c r="JVE427" s="1348"/>
      <c r="JVF427" s="1348"/>
      <c r="JVG427" s="1348"/>
      <c r="JVH427" s="1348"/>
      <c r="JVI427" s="1348"/>
      <c r="JVJ427" s="1348"/>
      <c r="JVK427" s="1348"/>
      <c r="JVL427" s="1348"/>
      <c r="JVM427" s="1348"/>
      <c r="JVN427" s="1348"/>
      <c r="JVO427" s="1348"/>
      <c r="JVP427" s="1348"/>
      <c r="JVQ427" s="1348"/>
      <c r="JVR427" s="1348"/>
      <c r="JVS427" s="1348"/>
      <c r="JVT427" s="1348"/>
      <c r="JVU427" s="1348"/>
      <c r="JVV427" s="1348"/>
      <c r="JVW427" s="1348"/>
      <c r="JVX427" s="1348"/>
      <c r="JVY427" s="1348"/>
      <c r="JVZ427" s="1348"/>
      <c r="JWA427" s="1348"/>
      <c r="JWB427" s="1348"/>
      <c r="JWC427" s="1348"/>
      <c r="JWD427" s="1348"/>
      <c r="JWE427" s="1348"/>
      <c r="JWF427" s="1348"/>
      <c r="JWG427" s="1348"/>
      <c r="JWH427" s="1348"/>
      <c r="JWI427" s="1348"/>
      <c r="JWJ427" s="1348"/>
      <c r="JWK427" s="1348"/>
      <c r="JWL427" s="1348"/>
      <c r="JWM427" s="1348"/>
      <c r="JWN427" s="1348"/>
      <c r="JWO427" s="1348"/>
      <c r="JWP427" s="1348"/>
      <c r="JWQ427" s="1348"/>
      <c r="JWR427" s="1348"/>
      <c r="JWS427" s="1348"/>
      <c r="JWT427" s="1348"/>
      <c r="JWU427" s="1348"/>
      <c r="JWV427" s="1348"/>
      <c r="JWW427" s="1348"/>
      <c r="JWX427" s="1348"/>
      <c r="JWY427" s="1348"/>
      <c r="JWZ427" s="1348"/>
      <c r="JXA427" s="1348"/>
      <c r="JXB427" s="1348"/>
      <c r="JXC427" s="1348"/>
      <c r="JXD427" s="1348"/>
      <c r="JXE427" s="1348"/>
      <c r="JXF427" s="1348"/>
      <c r="JXG427" s="1348"/>
      <c r="JXH427" s="1348"/>
      <c r="JXI427" s="1348"/>
      <c r="JXJ427" s="1348"/>
      <c r="JXK427" s="1348"/>
      <c r="JXL427" s="1348"/>
      <c r="JXM427" s="1348"/>
      <c r="JXN427" s="1348"/>
      <c r="JXO427" s="1348"/>
      <c r="JXP427" s="1348"/>
      <c r="JXQ427" s="1348"/>
      <c r="JXR427" s="1348"/>
      <c r="JXS427" s="1348"/>
      <c r="JXT427" s="1348"/>
      <c r="JXU427" s="1348"/>
      <c r="JXV427" s="1348"/>
      <c r="JXW427" s="1348"/>
      <c r="JXX427" s="1348"/>
      <c r="JXY427" s="1348"/>
      <c r="JXZ427" s="1348"/>
      <c r="JYA427" s="1348"/>
      <c r="JYB427" s="1348"/>
      <c r="JYC427" s="1348"/>
      <c r="JYD427" s="1348"/>
      <c r="JYE427" s="1348"/>
      <c r="JYF427" s="1348"/>
      <c r="JYG427" s="1348"/>
      <c r="JYH427" s="1348"/>
      <c r="JYI427" s="1348"/>
      <c r="JYJ427" s="1348"/>
      <c r="JYK427" s="1348"/>
      <c r="JYL427" s="1348"/>
      <c r="JYM427" s="1348"/>
      <c r="JYN427" s="1348"/>
      <c r="JYO427" s="1348"/>
      <c r="JYP427" s="1348"/>
      <c r="JYQ427" s="1348"/>
      <c r="JYR427" s="1348"/>
      <c r="JYS427" s="1348"/>
      <c r="JYT427" s="1348"/>
      <c r="JYU427" s="1348"/>
      <c r="JYV427" s="1348"/>
      <c r="JYW427" s="1348"/>
      <c r="JYX427" s="1348"/>
      <c r="JYY427" s="1348"/>
      <c r="JYZ427" s="1348"/>
      <c r="JZA427" s="1348"/>
      <c r="JZB427" s="1348"/>
      <c r="JZC427" s="1348"/>
      <c r="JZD427" s="1348"/>
      <c r="JZE427" s="1348"/>
      <c r="JZF427" s="1348"/>
      <c r="JZG427" s="1348"/>
      <c r="JZH427" s="1348"/>
      <c r="JZI427" s="1348"/>
      <c r="JZJ427" s="1348"/>
      <c r="JZK427" s="1348"/>
      <c r="JZL427" s="1348"/>
      <c r="JZM427" s="1348"/>
      <c r="JZN427" s="1348"/>
      <c r="JZO427" s="1348"/>
      <c r="JZP427" s="1348"/>
      <c r="JZQ427" s="1348"/>
      <c r="JZR427" s="1348"/>
      <c r="JZS427" s="1348"/>
      <c r="JZT427" s="1348"/>
      <c r="JZU427" s="1348"/>
      <c r="JZV427" s="1348"/>
      <c r="JZW427" s="1348"/>
      <c r="JZX427" s="1348"/>
      <c r="JZY427" s="1348"/>
      <c r="JZZ427" s="1348"/>
      <c r="KAA427" s="1348"/>
      <c r="KAB427" s="1348"/>
      <c r="KAC427" s="1348"/>
      <c r="KAD427" s="1348"/>
      <c r="KAE427" s="1348"/>
      <c r="KAF427" s="1348"/>
      <c r="KAG427" s="1348"/>
      <c r="KAH427" s="1348"/>
      <c r="KAI427" s="1348"/>
      <c r="KAJ427" s="1348"/>
      <c r="KAK427" s="1348"/>
      <c r="KAL427" s="1348"/>
      <c r="KAM427" s="1348"/>
      <c r="KAN427" s="1348"/>
      <c r="KAO427" s="1348"/>
      <c r="KAP427" s="1348"/>
      <c r="KAQ427" s="1348"/>
      <c r="KAR427" s="1348"/>
      <c r="KAS427" s="1348"/>
      <c r="KAT427" s="1348"/>
      <c r="KAU427" s="1348"/>
      <c r="KAV427" s="1348"/>
      <c r="KAW427" s="1348"/>
      <c r="KAX427" s="1348"/>
      <c r="KAY427" s="1348"/>
      <c r="KAZ427" s="1348"/>
      <c r="KBA427" s="1348"/>
      <c r="KBB427" s="1348"/>
      <c r="KBC427" s="1348"/>
      <c r="KBD427" s="1348"/>
      <c r="KBE427" s="1348"/>
      <c r="KBF427" s="1348"/>
      <c r="KBG427" s="1348"/>
      <c r="KBH427" s="1348"/>
      <c r="KBI427" s="1348"/>
      <c r="KBJ427" s="1348"/>
      <c r="KBK427" s="1348"/>
      <c r="KBL427" s="1348"/>
      <c r="KBM427" s="1348"/>
      <c r="KBN427" s="1348"/>
      <c r="KBO427" s="1348"/>
      <c r="KBP427" s="1348"/>
      <c r="KBQ427" s="1348"/>
      <c r="KBR427" s="1348"/>
      <c r="KBS427" s="1348"/>
      <c r="KBT427" s="1348"/>
      <c r="KBU427" s="1348"/>
      <c r="KBV427" s="1348"/>
      <c r="KBW427" s="1348"/>
      <c r="KBX427" s="1348"/>
      <c r="KBY427" s="1348"/>
      <c r="KBZ427" s="1348"/>
      <c r="KCA427" s="1348"/>
      <c r="KCB427" s="1348"/>
      <c r="KCC427" s="1348"/>
      <c r="KCD427" s="1348"/>
      <c r="KCE427" s="1348"/>
      <c r="KCF427" s="1348"/>
      <c r="KCG427" s="1348"/>
      <c r="KCH427" s="1348"/>
      <c r="KCI427" s="1348"/>
      <c r="KCJ427" s="1348"/>
      <c r="KCK427" s="1348"/>
      <c r="KCL427" s="1348"/>
      <c r="KCM427" s="1348"/>
      <c r="KCN427" s="1348"/>
      <c r="KCO427" s="1348"/>
      <c r="KCP427" s="1348"/>
      <c r="KCQ427" s="1348"/>
      <c r="KCR427" s="1348"/>
      <c r="KCS427" s="1348"/>
      <c r="KCT427" s="1348"/>
      <c r="KCU427" s="1348"/>
      <c r="KCV427" s="1348"/>
      <c r="KCW427" s="1348"/>
      <c r="KCX427" s="1348"/>
      <c r="KCY427" s="1348"/>
      <c r="KCZ427" s="1348"/>
      <c r="KDA427" s="1348"/>
      <c r="KDB427" s="1348"/>
      <c r="KDC427" s="1348"/>
      <c r="KDD427" s="1348"/>
      <c r="KDE427" s="1348"/>
      <c r="KDF427" s="1348"/>
      <c r="KDG427" s="1348"/>
      <c r="KDH427" s="1348"/>
      <c r="KDI427" s="1348"/>
      <c r="KDJ427" s="1348"/>
      <c r="KDK427" s="1348"/>
      <c r="KDL427" s="1348"/>
      <c r="KDM427" s="1348"/>
      <c r="KDN427" s="1348"/>
      <c r="KDO427" s="1348"/>
      <c r="KDP427" s="1348"/>
      <c r="KDQ427" s="1348"/>
      <c r="KDR427" s="1348"/>
      <c r="KDS427" s="1348"/>
      <c r="KDT427" s="1348"/>
      <c r="KDU427" s="1348"/>
      <c r="KDV427" s="1348"/>
      <c r="KDW427" s="1348"/>
      <c r="KDX427" s="1348"/>
      <c r="KDY427" s="1348"/>
      <c r="KDZ427" s="1348"/>
      <c r="KEA427" s="1348"/>
      <c r="KEB427" s="1348"/>
      <c r="KEC427" s="1348"/>
      <c r="KED427" s="1348"/>
      <c r="KEE427" s="1348"/>
      <c r="KEF427" s="1348"/>
      <c r="KEG427" s="1348"/>
      <c r="KEH427" s="1348"/>
      <c r="KEI427" s="1348"/>
      <c r="KEJ427" s="1348"/>
      <c r="KEK427" s="1348"/>
      <c r="KEL427" s="1348"/>
      <c r="KEM427" s="1348"/>
      <c r="KEN427" s="1348"/>
      <c r="KEO427" s="1348"/>
      <c r="KEP427" s="1348"/>
      <c r="KEQ427" s="1348"/>
      <c r="KER427" s="1348"/>
      <c r="KES427" s="1348"/>
      <c r="KET427" s="1348"/>
      <c r="KEU427" s="1348"/>
      <c r="KEV427" s="1348"/>
      <c r="KEW427" s="1348"/>
      <c r="KEX427" s="1348"/>
      <c r="KEY427" s="1348"/>
      <c r="KEZ427" s="1348"/>
      <c r="KFA427" s="1348"/>
      <c r="KFB427" s="1348"/>
      <c r="KFC427" s="1348"/>
      <c r="KFD427" s="1348"/>
      <c r="KFE427" s="1348"/>
      <c r="KFF427" s="1348"/>
      <c r="KFG427" s="1348"/>
      <c r="KFH427" s="1348"/>
      <c r="KFI427" s="1348"/>
      <c r="KFJ427" s="1348"/>
      <c r="KFK427" s="1348"/>
      <c r="KFL427" s="1348"/>
      <c r="KFM427" s="1348"/>
      <c r="KFN427" s="1348"/>
      <c r="KFO427" s="1348"/>
      <c r="KFP427" s="1348"/>
      <c r="KFQ427" s="1348"/>
      <c r="KFR427" s="1348"/>
      <c r="KFS427" s="1348"/>
      <c r="KFT427" s="1348"/>
      <c r="KFU427" s="1348"/>
      <c r="KFV427" s="1348"/>
      <c r="KFW427" s="1348"/>
      <c r="KFX427" s="1348"/>
      <c r="KFY427" s="1348"/>
      <c r="KFZ427" s="1348"/>
      <c r="KGA427" s="1348"/>
      <c r="KGB427" s="1348"/>
      <c r="KGC427" s="1348"/>
      <c r="KGD427" s="1348"/>
      <c r="KGE427" s="1348"/>
      <c r="KGF427" s="1348"/>
      <c r="KGG427" s="1348"/>
      <c r="KGH427" s="1348"/>
      <c r="KGI427" s="1348"/>
      <c r="KGJ427" s="1348"/>
      <c r="KGK427" s="1348"/>
      <c r="KGL427" s="1348"/>
      <c r="KGM427" s="1348"/>
      <c r="KGN427" s="1348"/>
      <c r="KGO427" s="1348"/>
      <c r="KGP427" s="1348"/>
      <c r="KGQ427" s="1348"/>
      <c r="KGR427" s="1348"/>
      <c r="KGS427" s="1348"/>
      <c r="KGT427" s="1348"/>
      <c r="KGU427" s="1348"/>
      <c r="KGV427" s="1348"/>
      <c r="KGW427" s="1348"/>
      <c r="KGX427" s="1348"/>
      <c r="KGY427" s="1348"/>
      <c r="KGZ427" s="1348"/>
      <c r="KHA427" s="1348"/>
      <c r="KHB427" s="1348"/>
      <c r="KHC427" s="1348"/>
      <c r="KHD427" s="1348"/>
      <c r="KHE427" s="1348"/>
      <c r="KHF427" s="1348"/>
      <c r="KHG427" s="1348"/>
      <c r="KHH427" s="1348"/>
      <c r="KHI427" s="1348"/>
      <c r="KHJ427" s="1348"/>
      <c r="KHK427" s="1348"/>
      <c r="KHL427" s="1348"/>
      <c r="KHM427" s="1348"/>
      <c r="KHN427" s="1348"/>
      <c r="KHO427" s="1348"/>
      <c r="KHP427" s="1348"/>
      <c r="KHQ427" s="1348"/>
      <c r="KHR427" s="1348"/>
      <c r="KHS427" s="1348"/>
      <c r="KHT427" s="1348"/>
      <c r="KHU427" s="1348"/>
      <c r="KHV427" s="1348"/>
      <c r="KHW427" s="1348"/>
      <c r="KHX427" s="1348"/>
      <c r="KHY427" s="1348"/>
      <c r="KHZ427" s="1348"/>
      <c r="KIA427" s="1348"/>
      <c r="KIB427" s="1348"/>
      <c r="KIC427" s="1348"/>
      <c r="KID427" s="1348"/>
      <c r="KIE427" s="1348"/>
      <c r="KIF427" s="1348"/>
      <c r="KIG427" s="1348"/>
      <c r="KIH427" s="1348"/>
      <c r="KII427" s="1348"/>
      <c r="KIJ427" s="1348"/>
      <c r="KIK427" s="1348"/>
      <c r="KIL427" s="1348"/>
      <c r="KIM427" s="1348"/>
      <c r="KIN427" s="1348"/>
      <c r="KIO427" s="1348"/>
      <c r="KIP427" s="1348"/>
      <c r="KIQ427" s="1348"/>
      <c r="KIR427" s="1348"/>
      <c r="KIS427" s="1348"/>
      <c r="KIT427" s="1348"/>
      <c r="KIU427" s="1348"/>
      <c r="KIV427" s="1348"/>
      <c r="KIW427" s="1348"/>
      <c r="KIX427" s="1348"/>
      <c r="KIY427" s="1348"/>
      <c r="KIZ427" s="1348"/>
      <c r="KJA427" s="1348"/>
      <c r="KJB427" s="1348"/>
      <c r="KJC427" s="1348"/>
      <c r="KJD427" s="1348"/>
      <c r="KJE427" s="1348"/>
      <c r="KJF427" s="1348"/>
      <c r="KJG427" s="1348"/>
      <c r="KJH427" s="1348"/>
      <c r="KJI427" s="1348"/>
      <c r="KJJ427" s="1348"/>
      <c r="KJK427" s="1348"/>
      <c r="KJL427" s="1348"/>
      <c r="KJM427" s="1348"/>
      <c r="KJN427" s="1348"/>
      <c r="KJO427" s="1348"/>
      <c r="KJP427" s="1348"/>
      <c r="KJQ427" s="1348"/>
      <c r="KJR427" s="1348"/>
      <c r="KJS427" s="1348"/>
      <c r="KJT427" s="1348"/>
      <c r="KJU427" s="1348"/>
      <c r="KJV427" s="1348"/>
      <c r="KJW427" s="1348"/>
      <c r="KJX427" s="1348"/>
      <c r="KJY427" s="1348"/>
      <c r="KJZ427" s="1348"/>
      <c r="KKA427" s="1348"/>
      <c r="KKB427" s="1348"/>
      <c r="KKC427" s="1348"/>
      <c r="KKD427" s="1348"/>
      <c r="KKE427" s="1348"/>
      <c r="KKF427" s="1348"/>
      <c r="KKG427" s="1348"/>
      <c r="KKH427" s="1348"/>
      <c r="KKI427" s="1348"/>
      <c r="KKJ427" s="1348"/>
      <c r="KKK427" s="1348"/>
      <c r="KKL427" s="1348"/>
      <c r="KKM427" s="1348"/>
      <c r="KKN427" s="1348"/>
      <c r="KKO427" s="1348"/>
      <c r="KKP427" s="1348"/>
      <c r="KKQ427" s="1348"/>
      <c r="KKR427" s="1348"/>
      <c r="KKS427" s="1348"/>
      <c r="KKT427" s="1348"/>
      <c r="KKU427" s="1348"/>
      <c r="KKV427" s="1348"/>
      <c r="KKW427" s="1348"/>
      <c r="KKX427" s="1348"/>
      <c r="KKY427" s="1348"/>
      <c r="KKZ427" s="1348"/>
      <c r="KLA427" s="1348"/>
      <c r="KLB427" s="1348"/>
      <c r="KLC427" s="1348"/>
      <c r="KLD427" s="1348"/>
      <c r="KLE427" s="1348"/>
      <c r="KLF427" s="1348"/>
      <c r="KLG427" s="1348"/>
      <c r="KLH427" s="1348"/>
      <c r="KLI427" s="1348"/>
      <c r="KLJ427" s="1348"/>
      <c r="KLK427" s="1348"/>
      <c r="KLL427" s="1348"/>
      <c r="KLM427" s="1348"/>
      <c r="KLN427" s="1348"/>
      <c r="KLO427" s="1348"/>
      <c r="KLP427" s="1348"/>
      <c r="KLQ427" s="1348"/>
      <c r="KLR427" s="1348"/>
      <c r="KLS427" s="1348"/>
      <c r="KLT427" s="1348"/>
      <c r="KLU427" s="1348"/>
      <c r="KLV427" s="1348"/>
      <c r="KLW427" s="1348"/>
      <c r="KLX427" s="1348"/>
      <c r="KLY427" s="1348"/>
      <c r="KLZ427" s="1348"/>
      <c r="KMA427" s="1348"/>
      <c r="KMB427" s="1348"/>
      <c r="KMC427" s="1348"/>
      <c r="KMD427" s="1348"/>
      <c r="KME427" s="1348"/>
      <c r="KMF427" s="1348"/>
      <c r="KMG427" s="1348"/>
      <c r="KMH427" s="1348"/>
      <c r="KMI427" s="1348"/>
      <c r="KMJ427" s="1348"/>
      <c r="KMK427" s="1348"/>
      <c r="KML427" s="1348"/>
      <c r="KMM427" s="1348"/>
      <c r="KMN427" s="1348"/>
      <c r="KMO427" s="1348"/>
      <c r="KMP427" s="1348"/>
      <c r="KMQ427" s="1348"/>
      <c r="KMR427" s="1348"/>
      <c r="KMS427" s="1348"/>
      <c r="KMT427" s="1348"/>
      <c r="KMU427" s="1348"/>
      <c r="KMV427" s="1348"/>
      <c r="KMW427" s="1348"/>
      <c r="KMX427" s="1348"/>
      <c r="KMY427" s="1348"/>
      <c r="KMZ427" s="1348"/>
      <c r="KNA427" s="1348"/>
      <c r="KNB427" s="1348"/>
      <c r="KNC427" s="1348"/>
      <c r="KND427" s="1348"/>
      <c r="KNE427" s="1348"/>
      <c r="KNF427" s="1348"/>
      <c r="KNG427" s="1348"/>
      <c r="KNH427" s="1348"/>
      <c r="KNI427" s="1348"/>
      <c r="KNJ427" s="1348"/>
      <c r="KNK427" s="1348"/>
      <c r="KNL427" s="1348"/>
      <c r="KNM427" s="1348"/>
      <c r="KNN427" s="1348"/>
      <c r="KNO427" s="1348"/>
      <c r="KNP427" s="1348"/>
      <c r="KNQ427" s="1348"/>
      <c r="KNR427" s="1348"/>
      <c r="KNS427" s="1348"/>
      <c r="KNT427" s="1348"/>
      <c r="KNU427" s="1348"/>
      <c r="KNV427" s="1348"/>
      <c r="KNW427" s="1348"/>
      <c r="KNX427" s="1348"/>
      <c r="KNY427" s="1348"/>
      <c r="KNZ427" s="1348"/>
      <c r="KOA427" s="1348"/>
      <c r="KOB427" s="1348"/>
      <c r="KOC427" s="1348"/>
      <c r="KOD427" s="1348"/>
      <c r="KOE427" s="1348"/>
      <c r="KOF427" s="1348"/>
      <c r="KOG427" s="1348"/>
      <c r="KOH427" s="1348"/>
      <c r="KOI427" s="1348"/>
      <c r="KOJ427" s="1348"/>
      <c r="KOK427" s="1348"/>
      <c r="KOL427" s="1348"/>
      <c r="KOM427" s="1348"/>
      <c r="KON427" s="1348"/>
      <c r="KOO427" s="1348"/>
      <c r="KOP427" s="1348"/>
      <c r="KOQ427" s="1348"/>
      <c r="KOR427" s="1348"/>
      <c r="KOS427" s="1348"/>
      <c r="KOT427" s="1348"/>
      <c r="KOU427" s="1348"/>
      <c r="KOV427" s="1348"/>
      <c r="KOW427" s="1348"/>
      <c r="KOX427" s="1348"/>
      <c r="KOY427" s="1348"/>
      <c r="KOZ427" s="1348"/>
      <c r="KPA427" s="1348"/>
      <c r="KPB427" s="1348"/>
      <c r="KPC427" s="1348"/>
      <c r="KPD427" s="1348"/>
      <c r="KPE427" s="1348"/>
      <c r="KPF427" s="1348"/>
      <c r="KPG427" s="1348"/>
      <c r="KPH427" s="1348"/>
      <c r="KPI427" s="1348"/>
      <c r="KPJ427" s="1348"/>
      <c r="KPK427" s="1348"/>
      <c r="KPL427" s="1348"/>
      <c r="KPM427" s="1348"/>
      <c r="KPN427" s="1348"/>
      <c r="KPO427" s="1348"/>
      <c r="KPP427" s="1348"/>
      <c r="KPQ427" s="1348"/>
      <c r="KPR427" s="1348"/>
      <c r="KPS427" s="1348"/>
      <c r="KPT427" s="1348"/>
      <c r="KPU427" s="1348"/>
      <c r="KPV427" s="1348"/>
      <c r="KPW427" s="1348"/>
      <c r="KPX427" s="1348"/>
      <c r="KPY427" s="1348"/>
      <c r="KPZ427" s="1348"/>
      <c r="KQA427" s="1348"/>
      <c r="KQB427" s="1348"/>
      <c r="KQC427" s="1348"/>
      <c r="KQD427" s="1348"/>
      <c r="KQE427" s="1348"/>
      <c r="KQF427" s="1348"/>
      <c r="KQG427" s="1348"/>
      <c r="KQH427" s="1348"/>
      <c r="KQI427" s="1348"/>
      <c r="KQJ427" s="1348"/>
      <c r="KQK427" s="1348"/>
      <c r="KQL427" s="1348"/>
      <c r="KQM427" s="1348"/>
      <c r="KQN427" s="1348"/>
      <c r="KQO427" s="1348"/>
      <c r="KQP427" s="1348"/>
      <c r="KQQ427" s="1348"/>
      <c r="KQR427" s="1348"/>
      <c r="KQS427" s="1348"/>
      <c r="KQT427" s="1348"/>
      <c r="KQU427" s="1348"/>
      <c r="KQV427" s="1348"/>
      <c r="KQW427" s="1348"/>
      <c r="KQX427" s="1348"/>
      <c r="KQY427" s="1348"/>
      <c r="KQZ427" s="1348"/>
      <c r="KRA427" s="1348"/>
      <c r="KRB427" s="1348"/>
      <c r="KRC427" s="1348"/>
      <c r="KRD427" s="1348"/>
      <c r="KRE427" s="1348"/>
      <c r="KRF427" s="1348"/>
      <c r="KRG427" s="1348"/>
      <c r="KRH427" s="1348"/>
      <c r="KRI427" s="1348"/>
      <c r="KRJ427" s="1348"/>
      <c r="KRK427" s="1348"/>
      <c r="KRL427" s="1348"/>
      <c r="KRM427" s="1348"/>
      <c r="KRN427" s="1348"/>
      <c r="KRO427" s="1348"/>
      <c r="KRP427" s="1348"/>
      <c r="KRQ427" s="1348"/>
      <c r="KRR427" s="1348"/>
      <c r="KRS427" s="1348"/>
      <c r="KRT427" s="1348"/>
      <c r="KRU427" s="1348"/>
      <c r="KRV427" s="1348"/>
      <c r="KRW427" s="1348"/>
      <c r="KRX427" s="1348"/>
      <c r="KRY427" s="1348"/>
      <c r="KRZ427" s="1348"/>
      <c r="KSA427" s="1348"/>
      <c r="KSB427" s="1348"/>
      <c r="KSC427" s="1348"/>
      <c r="KSD427" s="1348"/>
      <c r="KSE427" s="1348"/>
      <c r="KSF427" s="1348"/>
      <c r="KSG427" s="1348"/>
      <c r="KSH427" s="1348"/>
      <c r="KSI427" s="1348"/>
      <c r="KSJ427" s="1348"/>
      <c r="KSK427" s="1348"/>
      <c r="KSL427" s="1348"/>
      <c r="KSM427" s="1348"/>
      <c r="KSN427" s="1348"/>
      <c r="KSO427" s="1348"/>
      <c r="KSP427" s="1348"/>
      <c r="KSQ427" s="1348"/>
      <c r="KSR427" s="1348"/>
      <c r="KSS427" s="1348"/>
      <c r="KST427" s="1348"/>
      <c r="KSU427" s="1348"/>
      <c r="KSV427" s="1348"/>
      <c r="KSW427" s="1348"/>
      <c r="KSX427" s="1348"/>
      <c r="KSY427" s="1348"/>
      <c r="KSZ427" s="1348"/>
      <c r="KTA427" s="1348"/>
      <c r="KTB427" s="1348"/>
      <c r="KTC427" s="1348"/>
      <c r="KTD427" s="1348"/>
      <c r="KTE427" s="1348"/>
      <c r="KTF427" s="1348"/>
      <c r="KTG427" s="1348"/>
      <c r="KTH427" s="1348"/>
      <c r="KTI427" s="1348"/>
      <c r="KTJ427" s="1348"/>
      <c r="KTK427" s="1348"/>
      <c r="KTL427" s="1348"/>
      <c r="KTM427" s="1348"/>
      <c r="KTN427" s="1348"/>
      <c r="KTO427" s="1348"/>
      <c r="KTP427" s="1348"/>
      <c r="KTQ427" s="1348"/>
      <c r="KTR427" s="1348"/>
      <c r="KTS427" s="1348"/>
      <c r="KTT427" s="1348"/>
      <c r="KTU427" s="1348"/>
      <c r="KTV427" s="1348"/>
      <c r="KTW427" s="1348"/>
      <c r="KTX427" s="1348"/>
      <c r="KTY427" s="1348"/>
      <c r="KTZ427" s="1348"/>
      <c r="KUA427" s="1348"/>
      <c r="KUB427" s="1348"/>
      <c r="KUC427" s="1348"/>
      <c r="KUD427" s="1348"/>
      <c r="KUE427" s="1348"/>
      <c r="KUF427" s="1348"/>
      <c r="KUG427" s="1348"/>
      <c r="KUH427" s="1348"/>
      <c r="KUI427" s="1348"/>
      <c r="KUJ427" s="1348"/>
      <c r="KUK427" s="1348"/>
      <c r="KUL427" s="1348"/>
      <c r="KUM427" s="1348"/>
      <c r="KUN427" s="1348"/>
      <c r="KUO427" s="1348"/>
      <c r="KUP427" s="1348"/>
      <c r="KUQ427" s="1348"/>
      <c r="KUR427" s="1348"/>
      <c r="KUS427" s="1348"/>
      <c r="KUT427" s="1348"/>
      <c r="KUU427" s="1348"/>
      <c r="KUV427" s="1348"/>
      <c r="KUW427" s="1348"/>
      <c r="KUX427" s="1348"/>
      <c r="KUY427" s="1348"/>
      <c r="KUZ427" s="1348"/>
      <c r="KVA427" s="1348"/>
      <c r="KVB427" s="1348"/>
      <c r="KVC427" s="1348"/>
      <c r="KVD427" s="1348"/>
      <c r="KVE427" s="1348"/>
      <c r="KVF427" s="1348"/>
      <c r="KVG427" s="1348"/>
      <c r="KVH427" s="1348"/>
      <c r="KVI427" s="1348"/>
      <c r="KVJ427" s="1348"/>
      <c r="KVK427" s="1348"/>
      <c r="KVL427" s="1348"/>
      <c r="KVM427" s="1348"/>
      <c r="KVN427" s="1348"/>
      <c r="KVO427" s="1348"/>
      <c r="KVP427" s="1348"/>
      <c r="KVQ427" s="1348"/>
      <c r="KVR427" s="1348"/>
      <c r="KVS427" s="1348"/>
      <c r="KVT427" s="1348"/>
      <c r="KVU427" s="1348"/>
      <c r="KVV427" s="1348"/>
      <c r="KVW427" s="1348"/>
      <c r="KVX427" s="1348"/>
      <c r="KVY427" s="1348"/>
      <c r="KVZ427" s="1348"/>
      <c r="KWA427" s="1348"/>
      <c r="KWB427" s="1348"/>
      <c r="KWC427" s="1348"/>
      <c r="KWD427" s="1348"/>
      <c r="KWE427" s="1348"/>
      <c r="KWF427" s="1348"/>
      <c r="KWG427" s="1348"/>
      <c r="KWH427" s="1348"/>
      <c r="KWI427" s="1348"/>
      <c r="KWJ427" s="1348"/>
      <c r="KWK427" s="1348"/>
      <c r="KWL427" s="1348"/>
      <c r="KWM427" s="1348"/>
      <c r="KWN427" s="1348"/>
      <c r="KWO427" s="1348"/>
      <c r="KWP427" s="1348"/>
      <c r="KWQ427" s="1348"/>
      <c r="KWR427" s="1348"/>
      <c r="KWS427" s="1348"/>
      <c r="KWT427" s="1348"/>
      <c r="KWU427" s="1348"/>
      <c r="KWV427" s="1348"/>
      <c r="KWW427" s="1348"/>
      <c r="KWX427" s="1348"/>
      <c r="KWY427" s="1348"/>
      <c r="KWZ427" s="1348"/>
      <c r="KXA427" s="1348"/>
      <c r="KXB427" s="1348"/>
      <c r="KXC427" s="1348"/>
      <c r="KXD427" s="1348"/>
      <c r="KXE427" s="1348"/>
      <c r="KXF427" s="1348"/>
      <c r="KXG427" s="1348"/>
      <c r="KXH427" s="1348"/>
      <c r="KXI427" s="1348"/>
      <c r="KXJ427" s="1348"/>
      <c r="KXK427" s="1348"/>
      <c r="KXL427" s="1348"/>
      <c r="KXM427" s="1348"/>
      <c r="KXN427" s="1348"/>
      <c r="KXO427" s="1348"/>
      <c r="KXP427" s="1348"/>
      <c r="KXQ427" s="1348"/>
      <c r="KXR427" s="1348"/>
      <c r="KXS427" s="1348"/>
      <c r="KXT427" s="1348"/>
      <c r="KXU427" s="1348"/>
      <c r="KXV427" s="1348"/>
      <c r="KXW427" s="1348"/>
      <c r="KXX427" s="1348"/>
      <c r="KXY427" s="1348"/>
      <c r="KXZ427" s="1348"/>
      <c r="KYA427" s="1348"/>
      <c r="KYB427" s="1348"/>
      <c r="KYC427" s="1348"/>
      <c r="KYD427" s="1348"/>
      <c r="KYE427" s="1348"/>
      <c r="KYF427" s="1348"/>
      <c r="KYG427" s="1348"/>
      <c r="KYH427" s="1348"/>
      <c r="KYI427" s="1348"/>
      <c r="KYJ427" s="1348"/>
      <c r="KYK427" s="1348"/>
      <c r="KYL427" s="1348"/>
      <c r="KYM427" s="1348"/>
      <c r="KYN427" s="1348"/>
      <c r="KYO427" s="1348"/>
      <c r="KYP427" s="1348"/>
      <c r="KYQ427" s="1348"/>
      <c r="KYR427" s="1348"/>
      <c r="KYS427" s="1348"/>
      <c r="KYT427" s="1348"/>
      <c r="KYU427" s="1348"/>
      <c r="KYV427" s="1348"/>
      <c r="KYW427" s="1348"/>
      <c r="KYX427" s="1348"/>
      <c r="KYY427" s="1348"/>
      <c r="KYZ427" s="1348"/>
      <c r="KZA427" s="1348"/>
      <c r="KZB427" s="1348"/>
      <c r="KZC427" s="1348"/>
      <c r="KZD427" s="1348"/>
      <c r="KZE427" s="1348"/>
      <c r="KZF427" s="1348"/>
      <c r="KZG427" s="1348"/>
      <c r="KZH427" s="1348"/>
      <c r="KZI427" s="1348"/>
      <c r="KZJ427" s="1348"/>
      <c r="KZK427" s="1348"/>
      <c r="KZL427" s="1348"/>
      <c r="KZM427" s="1348"/>
      <c r="KZN427" s="1348"/>
      <c r="KZO427" s="1348"/>
      <c r="KZP427" s="1348"/>
      <c r="KZQ427" s="1348"/>
      <c r="KZR427" s="1348"/>
      <c r="KZS427" s="1348"/>
      <c r="KZT427" s="1348"/>
      <c r="KZU427" s="1348"/>
      <c r="KZV427" s="1348"/>
      <c r="KZW427" s="1348"/>
      <c r="KZX427" s="1348"/>
      <c r="KZY427" s="1348"/>
      <c r="KZZ427" s="1348"/>
      <c r="LAA427" s="1348"/>
      <c r="LAB427" s="1348"/>
      <c r="LAC427" s="1348"/>
      <c r="LAD427" s="1348"/>
      <c r="LAE427" s="1348"/>
      <c r="LAF427" s="1348"/>
      <c r="LAG427" s="1348"/>
      <c r="LAH427" s="1348"/>
      <c r="LAI427" s="1348"/>
      <c r="LAJ427" s="1348"/>
      <c r="LAK427" s="1348"/>
      <c r="LAL427" s="1348"/>
      <c r="LAM427" s="1348"/>
      <c r="LAN427" s="1348"/>
      <c r="LAO427" s="1348"/>
      <c r="LAP427" s="1348"/>
      <c r="LAQ427" s="1348"/>
      <c r="LAR427" s="1348"/>
      <c r="LAS427" s="1348"/>
      <c r="LAT427" s="1348"/>
      <c r="LAU427" s="1348"/>
      <c r="LAV427" s="1348"/>
      <c r="LAW427" s="1348"/>
      <c r="LAX427" s="1348"/>
      <c r="LAY427" s="1348"/>
      <c r="LAZ427" s="1348"/>
      <c r="LBA427" s="1348"/>
      <c r="LBB427" s="1348"/>
      <c r="LBC427" s="1348"/>
      <c r="LBD427" s="1348"/>
      <c r="LBE427" s="1348"/>
      <c r="LBF427" s="1348"/>
      <c r="LBG427" s="1348"/>
      <c r="LBH427" s="1348"/>
      <c r="LBI427" s="1348"/>
      <c r="LBJ427" s="1348"/>
      <c r="LBK427" s="1348"/>
      <c r="LBL427" s="1348"/>
      <c r="LBM427" s="1348"/>
      <c r="LBN427" s="1348"/>
      <c r="LBO427" s="1348"/>
      <c r="LBP427" s="1348"/>
      <c r="LBQ427" s="1348"/>
      <c r="LBR427" s="1348"/>
      <c r="LBS427" s="1348"/>
      <c r="LBT427" s="1348"/>
      <c r="LBU427" s="1348"/>
      <c r="LBV427" s="1348"/>
      <c r="LBW427" s="1348"/>
      <c r="LBX427" s="1348"/>
      <c r="LBY427" s="1348"/>
      <c r="LBZ427" s="1348"/>
      <c r="LCA427" s="1348"/>
      <c r="LCB427" s="1348"/>
      <c r="LCC427" s="1348"/>
      <c r="LCD427" s="1348"/>
      <c r="LCE427" s="1348"/>
      <c r="LCF427" s="1348"/>
      <c r="LCG427" s="1348"/>
      <c r="LCH427" s="1348"/>
      <c r="LCI427" s="1348"/>
      <c r="LCJ427" s="1348"/>
      <c r="LCK427" s="1348"/>
      <c r="LCL427" s="1348"/>
      <c r="LCM427" s="1348"/>
      <c r="LCN427" s="1348"/>
      <c r="LCO427" s="1348"/>
      <c r="LCP427" s="1348"/>
      <c r="LCQ427" s="1348"/>
      <c r="LCR427" s="1348"/>
      <c r="LCS427" s="1348"/>
      <c r="LCT427" s="1348"/>
      <c r="LCU427" s="1348"/>
      <c r="LCV427" s="1348"/>
      <c r="LCW427" s="1348"/>
      <c r="LCX427" s="1348"/>
      <c r="LCY427" s="1348"/>
      <c r="LCZ427" s="1348"/>
      <c r="LDA427" s="1348"/>
      <c r="LDB427" s="1348"/>
      <c r="LDC427" s="1348"/>
      <c r="LDD427" s="1348"/>
      <c r="LDE427" s="1348"/>
      <c r="LDF427" s="1348"/>
      <c r="LDG427" s="1348"/>
      <c r="LDH427" s="1348"/>
      <c r="LDI427" s="1348"/>
      <c r="LDJ427" s="1348"/>
      <c r="LDK427" s="1348"/>
      <c r="LDL427" s="1348"/>
      <c r="LDM427" s="1348"/>
      <c r="LDN427" s="1348"/>
      <c r="LDO427" s="1348"/>
      <c r="LDP427" s="1348"/>
      <c r="LDQ427" s="1348"/>
      <c r="LDR427" s="1348"/>
      <c r="LDS427" s="1348"/>
      <c r="LDT427" s="1348"/>
      <c r="LDU427" s="1348"/>
      <c r="LDV427" s="1348"/>
      <c r="LDW427" s="1348"/>
      <c r="LDX427" s="1348"/>
      <c r="LDY427" s="1348"/>
      <c r="LDZ427" s="1348"/>
      <c r="LEA427" s="1348"/>
      <c r="LEB427" s="1348"/>
      <c r="LEC427" s="1348"/>
      <c r="LED427" s="1348"/>
      <c r="LEE427" s="1348"/>
      <c r="LEF427" s="1348"/>
      <c r="LEG427" s="1348"/>
      <c r="LEH427" s="1348"/>
      <c r="LEI427" s="1348"/>
      <c r="LEJ427" s="1348"/>
      <c r="LEK427" s="1348"/>
      <c r="LEL427" s="1348"/>
      <c r="LEM427" s="1348"/>
      <c r="LEN427" s="1348"/>
      <c r="LEO427" s="1348"/>
      <c r="LEP427" s="1348"/>
      <c r="LEQ427" s="1348"/>
      <c r="LER427" s="1348"/>
      <c r="LES427" s="1348"/>
      <c r="LET427" s="1348"/>
      <c r="LEU427" s="1348"/>
      <c r="LEV427" s="1348"/>
      <c r="LEW427" s="1348"/>
      <c r="LEX427" s="1348"/>
      <c r="LEY427" s="1348"/>
      <c r="LEZ427" s="1348"/>
      <c r="LFA427" s="1348"/>
      <c r="LFB427" s="1348"/>
      <c r="LFC427" s="1348"/>
      <c r="LFD427" s="1348"/>
      <c r="LFE427" s="1348"/>
      <c r="LFF427" s="1348"/>
      <c r="LFG427" s="1348"/>
      <c r="LFH427" s="1348"/>
      <c r="LFI427" s="1348"/>
      <c r="LFJ427" s="1348"/>
      <c r="LFK427" s="1348"/>
      <c r="LFL427" s="1348"/>
      <c r="LFM427" s="1348"/>
      <c r="LFN427" s="1348"/>
      <c r="LFO427" s="1348"/>
      <c r="LFP427" s="1348"/>
      <c r="LFQ427" s="1348"/>
      <c r="LFR427" s="1348"/>
      <c r="LFS427" s="1348"/>
      <c r="LFT427" s="1348"/>
      <c r="LFU427" s="1348"/>
      <c r="LFV427" s="1348"/>
      <c r="LFW427" s="1348"/>
      <c r="LFX427" s="1348"/>
      <c r="LFY427" s="1348"/>
      <c r="LFZ427" s="1348"/>
      <c r="LGA427" s="1348"/>
      <c r="LGB427" s="1348"/>
      <c r="LGC427" s="1348"/>
      <c r="LGD427" s="1348"/>
      <c r="LGE427" s="1348"/>
      <c r="LGF427" s="1348"/>
      <c r="LGG427" s="1348"/>
      <c r="LGH427" s="1348"/>
      <c r="LGI427" s="1348"/>
      <c r="LGJ427" s="1348"/>
      <c r="LGK427" s="1348"/>
      <c r="LGL427" s="1348"/>
      <c r="LGM427" s="1348"/>
      <c r="LGN427" s="1348"/>
      <c r="LGO427" s="1348"/>
      <c r="LGP427" s="1348"/>
      <c r="LGQ427" s="1348"/>
      <c r="LGR427" s="1348"/>
      <c r="LGS427" s="1348"/>
      <c r="LGT427" s="1348"/>
      <c r="LGU427" s="1348"/>
      <c r="LGV427" s="1348"/>
      <c r="LGW427" s="1348"/>
      <c r="LGX427" s="1348"/>
      <c r="LGY427" s="1348"/>
      <c r="LGZ427" s="1348"/>
      <c r="LHA427" s="1348"/>
      <c r="LHB427" s="1348"/>
      <c r="LHC427" s="1348"/>
      <c r="LHD427" s="1348"/>
      <c r="LHE427" s="1348"/>
      <c r="LHF427" s="1348"/>
      <c r="LHG427" s="1348"/>
      <c r="LHH427" s="1348"/>
      <c r="LHI427" s="1348"/>
      <c r="LHJ427" s="1348"/>
      <c r="LHK427" s="1348"/>
      <c r="LHL427" s="1348"/>
      <c r="LHM427" s="1348"/>
      <c r="LHN427" s="1348"/>
      <c r="LHO427" s="1348"/>
      <c r="LHP427" s="1348"/>
      <c r="LHQ427" s="1348"/>
      <c r="LHR427" s="1348"/>
      <c r="LHS427" s="1348"/>
      <c r="LHT427" s="1348"/>
      <c r="LHU427" s="1348"/>
      <c r="LHV427" s="1348"/>
      <c r="LHW427" s="1348"/>
      <c r="LHX427" s="1348"/>
      <c r="LHY427" s="1348"/>
      <c r="LHZ427" s="1348"/>
      <c r="LIA427" s="1348"/>
      <c r="LIB427" s="1348"/>
      <c r="LIC427" s="1348"/>
      <c r="LID427" s="1348"/>
      <c r="LIE427" s="1348"/>
      <c r="LIF427" s="1348"/>
      <c r="LIG427" s="1348"/>
      <c r="LIH427" s="1348"/>
      <c r="LII427" s="1348"/>
      <c r="LIJ427" s="1348"/>
      <c r="LIK427" s="1348"/>
      <c r="LIL427" s="1348"/>
      <c r="LIM427" s="1348"/>
      <c r="LIN427" s="1348"/>
      <c r="LIO427" s="1348"/>
      <c r="LIP427" s="1348"/>
      <c r="LIQ427" s="1348"/>
      <c r="LIR427" s="1348"/>
      <c r="LIS427" s="1348"/>
      <c r="LIT427" s="1348"/>
      <c r="LIU427" s="1348"/>
      <c r="LIV427" s="1348"/>
      <c r="LIW427" s="1348"/>
      <c r="LIX427" s="1348"/>
      <c r="LIY427" s="1348"/>
      <c r="LIZ427" s="1348"/>
      <c r="LJA427" s="1348"/>
      <c r="LJB427" s="1348"/>
      <c r="LJC427" s="1348"/>
      <c r="LJD427" s="1348"/>
      <c r="LJE427" s="1348"/>
      <c r="LJF427" s="1348"/>
      <c r="LJG427" s="1348"/>
      <c r="LJH427" s="1348"/>
      <c r="LJI427" s="1348"/>
      <c r="LJJ427" s="1348"/>
      <c r="LJK427" s="1348"/>
      <c r="LJL427" s="1348"/>
      <c r="LJM427" s="1348"/>
      <c r="LJN427" s="1348"/>
      <c r="LJO427" s="1348"/>
      <c r="LJP427" s="1348"/>
      <c r="LJQ427" s="1348"/>
      <c r="LJR427" s="1348"/>
      <c r="LJS427" s="1348"/>
      <c r="LJT427" s="1348"/>
      <c r="LJU427" s="1348"/>
      <c r="LJV427" s="1348"/>
      <c r="LJW427" s="1348"/>
      <c r="LJX427" s="1348"/>
      <c r="LJY427" s="1348"/>
      <c r="LJZ427" s="1348"/>
      <c r="LKA427" s="1348"/>
      <c r="LKB427" s="1348"/>
      <c r="LKC427" s="1348"/>
      <c r="LKD427" s="1348"/>
      <c r="LKE427" s="1348"/>
      <c r="LKF427" s="1348"/>
      <c r="LKG427" s="1348"/>
      <c r="LKH427" s="1348"/>
      <c r="LKI427" s="1348"/>
      <c r="LKJ427" s="1348"/>
      <c r="LKK427" s="1348"/>
      <c r="LKL427" s="1348"/>
      <c r="LKM427" s="1348"/>
      <c r="LKN427" s="1348"/>
      <c r="LKO427" s="1348"/>
      <c r="LKP427" s="1348"/>
      <c r="LKQ427" s="1348"/>
      <c r="LKR427" s="1348"/>
      <c r="LKS427" s="1348"/>
      <c r="LKT427" s="1348"/>
      <c r="LKU427" s="1348"/>
      <c r="LKV427" s="1348"/>
      <c r="LKW427" s="1348"/>
      <c r="LKX427" s="1348"/>
      <c r="LKY427" s="1348"/>
      <c r="LKZ427" s="1348"/>
      <c r="LLA427" s="1348"/>
      <c r="LLB427" s="1348"/>
      <c r="LLC427" s="1348"/>
      <c r="LLD427" s="1348"/>
      <c r="LLE427" s="1348"/>
      <c r="LLF427" s="1348"/>
      <c r="LLG427" s="1348"/>
      <c r="LLH427" s="1348"/>
      <c r="LLI427" s="1348"/>
      <c r="LLJ427" s="1348"/>
      <c r="LLK427" s="1348"/>
      <c r="LLL427" s="1348"/>
      <c r="LLM427" s="1348"/>
      <c r="LLN427" s="1348"/>
      <c r="LLO427" s="1348"/>
      <c r="LLP427" s="1348"/>
      <c r="LLQ427" s="1348"/>
      <c r="LLR427" s="1348"/>
      <c r="LLS427" s="1348"/>
      <c r="LLT427" s="1348"/>
      <c r="LLU427" s="1348"/>
      <c r="LLV427" s="1348"/>
      <c r="LLW427" s="1348"/>
      <c r="LLX427" s="1348"/>
      <c r="LLY427" s="1348"/>
      <c r="LLZ427" s="1348"/>
      <c r="LMA427" s="1348"/>
      <c r="LMB427" s="1348"/>
      <c r="LMC427" s="1348"/>
      <c r="LMD427" s="1348"/>
      <c r="LME427" s="1348"/>
      <c r="LMF427" s="1348"/>
      <c r="LMG427" s="1348"/>
      <c r="LMH427" s="1348"/>
      <c r="LMI427" s="1348"/>
      <c r="LMJ427" s="1348"/>
      <c r="LMK427" s="1348"/>
      <c r="LML427" s="1348"/>
      <c r="LMM427" s="1348"/>
      <c r="LMN427" s="1348"/>
      <c r="LMO427" s="1348"/>
      <c r="LMP427" s="1348"/>
      <c r="LMQ427" s="1348"/>
      <c r="LMR427" s="1348"/>
      <c r="LMS427" s="1348"/>
      <c r="LMT427" s="1348"/>
      <c r="LMU427" s="1348"/>
      <c r="LMV427" s="1348"/>
      <c r="LMW427" s="1348"/>
      <c r="LMX427" s="1348"/>
      <c r="LMY427" s="1348"/>
      <c r="LMZ427" s="1348"/>
      <c r="LNA427" s="1348"/>
      <c r="LNB427" s="1348"/>
      <c r="LNC427" s="1348"/>
      <c r="LND427" s="1348"/>
      <c r="LNE427" s="1348"/>
      <c r="LNF427" s="1348"/>
      <c r="LNG427" s="1348"/>
      <c r="LNH427" s="1348"/>
      <c r="LNI427" s="1348"/>
      <c r="LNJ427" s="1348"/>
      <c r="LNK427" s="1348"/>
      <c r="LNL427" s="1348"/>
      <c r="LNM427" s="1348"/>
      <c r="LNN427" s="1348"/>
      <c r="LNO427" s="1348"/>
      <c r="LNP427" s="1348"/>
      <c r="LNQ427" s="1348"/>
      <c r="LNR427" s="1348"/>
      <c r="LNS427" s="1348"/>
      <c r="LNT427" s="1348"/>
      <c r="LNU427" s="1348"/>
      <c r="LNV427" s="1348"/>
      <c r="LNW427" s="1348"/>
      <c r="LNX427" s="1348"/>
      <c r="LNY427" s="1348"/>
      <c r="LNZ427" s="1348"/>
      <c r="LOA427" s="1348"/>
      <c r="LOB427" s="1348"/>
      <c r="LOC427" s="1348"/>
      <c r="LOD427" s="1348"/>
      <c r="LOE427" s="1348"/>
      <c r="LOF427" s="1348"/>
      <c r="LOG427" s="1348"/>
      <c r="LOH427" s="1348"/>
      <c r="LOI427" s="1348"/>
      <c r="LOJ427" s="1348"/>
      <c r="LOK427" s="1348"/>
      <c r="LOL427" s="1348"/>
      <c r="LOM427" s="1348"/>
      <c r="LON427" s="1348"/>
      <c r="LOO427" s="1348"/>
      <c r="LOP427" s="1348"/>
      <c r="LOQ427" s="1348"/>
      <c r="LOR427" s="1348"/>
      <c r="LOS427" s="1348"/>
      <c r="LOT427" s="1348"/>
      <c r="LOU427" s="1348"/>
      <c r="LOV427" s="1348"/>
      <c r="LOW427" s="1348"/>
      <c r="LOX427" s="1348"/>
      <c r="LOY427" s="1348"/>
      <c r="LOZ427" s="1348"/>
      <c r="LPA427" s="1348"/>
      <c r="LPB427" s="1348"/>
      <c r="LPC427" s="1348"/>
      <c r="LPD427" s="1348"/>
      <c r="LPE427" s="1348"/>
      <c r="LPF427" s="1348"/>
      <c r="LPG427" s="1348"/>
      <c r="LPH427" s="1348"/>
      <c r="LPI427" s="1348"/>
      <c r="LPJ427" s="1348"/>
      <c r="LPK427" s="1348"/>
      <c r="LPL427" s="1348"/>
      <c r="LPM427" s="1348"/>
      <c r="LPN427" s="1348"/>
      <c r="LPO427" s="1348"/>
      <c r="LPP427" s="1348"/>
      <c r="LPQ427" s="1348"/>
      <c r="LPR427" s="1348"/>
      <c r="LPS427" s="1348"/>
      <c r="LPT427" s="1348"/>
      <c r="LPU427" s="1348"/>
      <c r="LPV427" s="1348"/>
      <c r="LPW427" s="1348"/>
      <c r="LPX427" s="1348"/>
      <c r="LPY427" s="1348"/>
      <c r="LPZ427" s="1348"/>
      <c r="LQA427" s="1348"/>
      <c r="LQB427" s="1348"/>
      <c r="LQC427" s="1348"/>
      <c r="LQD427" s="1348"/>
      <c r="LQE427" s="1348"/>
      <c r="LQF427" s="1348"/>
      <c r="LQG427" s="1348"/>
      <c r="LQH427" s="1348"/>
      <c r="LQI427" s="1348"/>
      <c r="LQJ427" s="1348"/>
      <c r="LQK427" s="1348"/>
      <c r="LQL427" s="1348"/>
      <c r="LQM427" s="1348"/>
      <c r="LQN427" s="1348"/>
      <c r="LQO427" s="1348"/>
      <c r="LQP427" s="1348"/>
      <c r="LQQ427" s="1348"/>
      <c r="LQR427" s="1348"/>
      <c r="LQS427" s="1348"/>
      <c r="LQT427" s="1348"/>
      <c r="LQU427" s="1348"/>
      <c r="LQV427" s="1348"/>
      <c r="LQW427" s="1348"/>
      <c r="LQX427" s="1348"/>
      <c r="LQY427" s="1348"/>
      <c r="LQZ427" s="1348"/>
      <c r="LRA427" s="1348"/>
      <c r="LRB427" s="1348"/>
      <c r="LRC427" s="1348"/>
      <c r="LRD427" s="1348"/>
      <c r="LRE427" s="1348"/>
      <c r="LRF427" s="1348"/>
      <c r="LRG427" s="1348"/>
      <c r="LRH427" s="1348"/>
      <c r="LRI427" s="1348"/>
      <c r="LRJ427" s="1348"/>
      <c r="LRK427" s="1348"/>
      <c r="LRL427" s="1348"/>
      <c r="LRM427" s="1348"/>
      <c r="LRN427" s="1348"/>
      <c r="LRO427" s="1348"/>
      <c r="LRP427" s="1348"/>
      <c r="LRQ427" s="1348"/>
      <c r="LRR427" s="1348"/>
      <c r="LRS427" s="1348"/>
      <c r="LRT427" s="1348"/>
      <c r="LRU427" s="1348"/>
      <c r="LRV427" s="1348"/>
      <c r="LRW427" s="1348"/>
      <c r="LRX427" s="1348"/>
      <c r="LRY427" s="1348"/>
      <c r="LRZ427" s="1348"/>
      <c r="LSA427" s="1348"/>
      <c r="LSB427" s="1348"/>
      <c r="LSC427" s="1348"/>
      <c r="LSD427" s="1348"/>
      <c r="LSE427" s="1348"/>
      <c r="LSF427" s="1348"/>
      <c r="LSG427" s="1348"/>
      <c r="LSH427" s="1348"/>
      <c r="LSI427" s="1348"/>
      <c r="LSJ427" s="1348"/>
      <c r="LSK427" s="1348"/>
      <c r="LSL427" s="1348"/>
      <c r="LSM427" s="1348"/>
      <c r="LSN427" s="1348"/>
      <c r="LSO427" s="1348"/>
      <c r="LSP427" s="1348"/>
      <c r="LSQ427" s="1348"/>
      <c r="LSR427" s="1348"/>
      <c r="LSS427" s="1348"/>
      <c r="LST427" s="1348"/>
      <c r="LSU427" s="1348"/>
      <c r="LSV427" s="1348"/>
      <c r="LSW427" s="1348"/>
      <c r="LSX427" s="1348"/>
      <c r="LSY427" s="1348"/>
      <c r="LSZ427" s="1348"/>
      <c r="LTA427" s="1348"/>
      <c r="LTB427" s="1348"/>
      <c r="LTC427" s="1348"/>
      <c r="LTD427" s="1348"/>
      <c r="LTE427" s="1348"/>
      <c r="LTF427" s="1348"/>
      <c r="LTG427" s="1348"/>
      <c r="LTH427" s="1348"/>
      <c r="LTI427" s="1348"/>
      <c r="LTJ427" s="1348"/>
      <c r="LTK427" s="1348"/>
      <c r="LTL427" s="1348"/>
      <c r="LTM427" s="1348"/>
      <c r="LTN427" s="1348"/>
      <c r="LTO427" s="1348"/>
      <c r="LTP427" s="1348"/>
      <c r="LTQ427" s="1348"/>
      <c r="LTR427" s="1348"/>
      <c r="LTS427" s="1348"/>
      <c r="LTT427" s="1348"/>
      <c r="LTU427" s="1348"/>
      <c r="LTV427" s="1348"/>
      <c r="LTW427" s="1348"/>
      <c r="LTX427" s="1348"/>
      <c r="LTY427" s="1348"/>
      <c r="LTZ427" s="1348"/>
      <c r="LUA427" s="1348"/>
      <c r="LUB427" s="1348"/>
      <c r="LUC427" s="1348"/>
      <c r="LUD427" s="1348"/>
      <c r="LUE427" s="1348"/>
      <c r="LUF427" s="1348"/>
      <c r="LUG427" s="1348"/>
      <c r="LUH427" s="1348"/>
      <c r="LUI427" s="1348"/>
      <c r="LUJ427" s="1348"/>
      <c r="LUK427" s="1348"/>
      <c r="LUL427" s="1348"/>
      <c r="LUM427" s="1348"/>
      <c r="LUN427" s="1348"/>
      <c r="LUO427" s="1348"/>
      <c r="LUP427" s="1348"/>
      <c r="LUQ427" s="1348"/>
      <c r="LUR427" s="1348"/>
      <c r="LUS427" s="1348"/>
      <c r="LUT427" s="1348"/>
      <c r="LUU427" s="1348"/>
      <c r="LUV427" s="1348"/>
      <c r="LUW427" s="1348"/>
      <c r="LUX427" s="1348"/>
      <c r="LUY427" s="1348"/>
      <c r="LUZ427" s="1348"/>
      <c r="LVA427" s="1348"/>
      <c r="LVB427" s="1348"/>
      <c r="LVC427" s="1348"/>
      <c r="LVD427" s="1348"/>
      <c r="LVE427" s="1348"/>
      <c r="LVF427" s="1348"/>
      <c r="LVG427" s="1348"/>
      <c r="LVH427" s="1348"/>
      <c r="LVI427" s="1348"/>
      <c r="LVJ427" s="1348"/>
      <c r="LVK427" s="1348"/>
      <c r="LVL427" s="1348"/>
      <c r="LVM427" s="1348"/>
      <c r="LVN427" s="1348"/>
      <c r="LVO427" s="1348"/>
      <c r="LVP427" s="1348"/>
      <c r="LVQ427" s="1348"/>
      <c r="LVR427" s="1348"/>
      <c r="LVS427" s="1348"/>
      <c r="LVT427" s="1348"/>
      <c r="LVU427" s="1348"/>
      <c r="LVV427" s="1348"/>
      <c r="LVW427" s="1348"/>
      <c r="LVX427" s="1348"/>
      <c r="LVY427" s="1348"/>
      <c r="LVZ427" s="1348"/>
      <c r="LWA427" s="1348"/>
      <c r="LWB427" s="1348"/>
      <c r="LWC427" s="1348"/>
      <c r="LWD427" s="1348"/>
      <c r="LWE427" s="1348"/>
      <c r="LWF427" s="1348"/>
      <c r="LWG427" s="1348"/>
      <c r="LWH427" s="1348"/>
      <c r="LWI427" s="1348"/>
      <c r="LWJ427" s="1348"/>
      <c r="LWK427" s="1348"/>
      <c r="LWL427" s="1348"/>
      <c r="LWM427" s="1348"/>
      <c r="LWN427" s="1348"/>
      <c r="LWO427" s="1348"/>
      <c r="LWP427" s="1348"/>
      <c r="LWQ427" s="1348"/>
      <c r="LWR427" s="1348"/>
      <c r="LWS427" s="1348"/>
      <c r="LWT427" s="1348"/>
      <c r="LWU427" s="1348"/>
      <c r="LWV427" s="1348"/>
      <c r="LWW427" s="1348"/>
      <c r="LWX427" s="1348"/>
      <c r="LWY427" s="1348"/>
      <c r="LWZ427" s="1348"/>
      <c r="LXA427" s="1348"/>
      <c r="LXB427" s="1348"/>
      <c r="LXC427" s="1348"/>
      <c r="LXD427" s="1348"/>
      <c r="LXE427" s="1348"/>
      <c r="LXF427" s="1348"/>
      <c r="LXG427" s="1348"/>
      <c r="LXH427" s="1348"/>
      <c r="LXI427" s="1348"/>
      <c r="LXJ427" s="1348"/>
      <c r="LXK427" s="1348"/>
      <c r="LXL427" s="1348"/>
      <c r="LXM427" s="1348"/>
      <c r="LXN427" s="1348"/>
      <c r="LXO427" s="1348"/>
      <c r="LXP427" s="1348"/>
      <c r="LXQ427" s="1348"/>
      <c r="LXR427" s="1348"/>
      <c r="LXS427" s="1348"/>
      <c r="LXT427" s="1348"/>
      <c r="LXU427" s="1348"/>
      <c r="LXV427" s="1348"/>
      <c r="LXW427" s="1348"/>
      <c r="LXX427" s="1348"/>
      <c r="LXY427" s="1348"/>
      <c r="LXZ427" s="1348"/>
      <c r="LYA427" s="1348"/>
      <c r="LYB427" s="1348"/>
      <c r="LYC427" s="1348"/>
      <c r="LYD427" s="1348"/>
      <c r="LYE427" s="1348"/>
      <c r="LYF427" s="1348"/>
      <c r="LYG427" s="1348"/>
      <c r="LYH427" s="1348"/>
      <c r="LYI427" s="1348"/>
      <c r="LYJ427" s="1348"/>
      <c r="LYK427" s="1348"/>
      <c r="LYL427" s="1348"/>
      <c r="LYM427" s="1348"/>
      <c r="LYN427" s="1348"/>
      <c r="LYO427" s="1348"/>
      <c r="LYP427" s="1348"/>
      <c r="LYQ427" s="1348"/>
      <c r="LYR427" s="1348"/>
      <c r="LYS427" s="1348"/>
      <c r="LYT427" s="1348"/>
      <c r="LYU427" s="1348"/>
      <c r="LYV427" s="1348"/>
      <c r="LYW427" s="1348"/>
      <c r="LYX427" s="1348"/>
      <c r="LYY427" s="1348"/>
      <c r="LYZ427" s="1348"/>
      <c r="LZA427" s="1348"/>
      <c r="LZB427" s="1348"/>
      <c r="LZC427" s="1348"/>
      <c r="LZD427" s="1348"/>
      <c r="LZE427" s="1348"/>
      <c r="LZF427" s="1348"/>
      <c r="LZG427" s="1348"/>
      <c r="LZH427" s="1348"/>
      <c r="LZI427" s="1348"/>
      <c r="LZJ427" s="1348"/>
      <c r="LZK427" s="1348"/>
      <c r="LZL427" s="1348"/>
      <c r="LZM427" s="1348"/>
      <c r="LZN427" s="1348"/>
      <c r="LZO427" s="1348"/>
      <c r="LZP427" s="1348"/>
      <c r="LZQ427" s="1348"/>
      <c r="LZR427" s="1348"/>
      <c r="LZS427" s="1348"/>
      <c r="LZT427" s="1348"/>
      <c r="LZU427" s="1348"/>
      <c r="LZV427" s="1348"/>
      <c r="LZW427" s="1348"/>
      <c r="LZX427" s="1348"/>
      <c r="LZY427" s="1348"/>
      <c r="LZZ427" s="1348"/>
      <c r="MAA427" s="1348"/>
      <c r="MAB427" s="1348"/>
      <c r="MAC427" s="1348"/>
      <c r="MAD427" s="1348"/>
      <c r="MAE427" s="1348"/>
      <c r="MAF427" s="1348"/>
      <c r="MAG427" s="1348"/>
      <c r="MAH427" s="1348"/>
      <c r="MAI427" s="1348"/>
      <c r="MAJ427" s="1348"/>
      <c r="MAK427" s="1348"/>
      <c r="MAL427" s="1348"/>
      <c r="MAM427" s="1348"/>
      <c r="MAN427" s="1348"/>
      <c r="MAO427" s="1348"/>
      <c r="MAP427" s="1348"/>
      <c r="MAQ427" s="1348"/>
      <c r="MAR427" s="1348"/>
      <c r="MAS427" s="1348"/>
      <c r="MAT427" s="1348"/>
      <c r="MAU427" s="1348"/>
      <c r="MAV427" s="1348"/>
      <c r="MAW427" s="1348"/>
      <c r="MAX427" s="1348"/>
      <c r="MAY427" s="1348"/>
      <c r="MAZ427" s="1348"/>
      <c r="MBA427" s="1348"/>
      <c r="MBB427" s="1348"/>
      <c r="MBC427" s="1348"/>
      <c r="MBD427" s="1348"/>
      <c r="MBE427" s="1348"/>
      <c r="MBF427" s="1348"/>
      <c r="MBG427" s="1348"/>
      <c r="MBH427" s="1348"/>
      <c r="MBI427" s="1348"/>
      <c r="MBJ427" s="1348"/>
      <c r="MBK427" s="1348"/>
      <c r="MBL427" s="1348"/>
      <c r="MBM427" s="1348"/>
      <c r="MBN427" s="1348"/>
      <c r="MBO427" s="1348"/>
      <c r="MBP427" s="1348"/>
      <c r="MBQ427" s="1348"/>
      <c r="MBR427" s="1348"/>
      <c r="MBS427" s="1348"/>
      <c r="MBT427" s="1348"/>
      <c r="MBU427" s="1348"/>
      <c r="MBV427" s="1348"/>
      <c r="MBW427" s="1348"/>
      <c r="MBX427" s="1348"/>
      <c r="MBY427" s="1348"/>
      <c r="MBZ427" s="1348"/>
      <c r="MCA427" s="1348"/>
      <c r="MCB427" s="1348"/>
      <c r="MCC427" s="1348"/>
      <c r="MCD427" s="1348"/>
      <c r="MCE427" s="1348"/>
      <c r="MCF427" s="1348"/>
      <c r="MCG427" s="1348"/>
      <c r="MCH427" s="1348"/>
      <c r="MCI427" s="1348"/>
      <c r="MCJ427" s="1348"/>
      <c r="MCK427" s="1348"/>
      <c r="MCL427" s="1348"/>
      <c r="MCM427" s="1348"/>
      <c r="MCN427" s="1348"/>
      <c r="MCO427" s="1348"/>
      <c r="MCP427" s="1348"/>
      <c r="MCQ427" s="1348"/>
      <c r="MCR427" s="1348"/>
      <c r="MCS427" s="1348"/>
      <c r="MCT427" s="1348"/>
      <c r="MCU427" s="1348"/>
      <c r="MCV427" s="1348"/>
      <c r="MCW427" s="1348"/>
      <c r="MCX427" s="1348"/>
      <c r="MCY427" s="1348"/>
      <c r="MCZ427" s="1348"/>
      <c r="MDA427" s="1348"/>
      <c r="MDB427" s="1348"/>
      <c r="MDC427" s="1348"/>
      <c r="MDD427" s="1348"/>
      <c r="MDE427" s="1348"/>
      <c r="MDF427" s="1348"/>
      <c r="MDG427" s="1348"/>
      <c r="MDH427" s="1348"/>
      <c r="MDI427" s="1348"/>
      <c r="MDJ427" s="1348"/>
      <c r="MDK427" s="1348"/>
      <c r="MDL427" s="1348"/>
      <c r="MDM427" s="1348"/>
      <c r="MDN427" s="1348"/>
      <c r="MDO427" s="1348"/>
      <c r="MDP427" s="1348"/>
      <c r="MDQ427" s="1348"/>
      <c r="MDR427" s="1348"/>
      <c r="MDS427" s="1348"/>
      <c r="MDT427" s="1348"/>
      <c r="MDU427" s="1348"/>
      <c r="MDV427" s="1348"/>
      <c r="MDW427" s="1348"/>
      <c r="MDX427" s="1348"/>
      <c r="MDY427" s="1348"/>
      <c r="MDZ427" s="1348"/>
      <c r="MEA427" s="1348"/>
      <c r="MEB427" s="1348"/>
      <c r="MEC427" s="1348"/>
      <c r="MED427" s="1348"/>
      <c r="MEE427" s="1348"/>
      <c r="MEF427" s="1348"/>
      <c r="MEG427" s="1348"/>
      <c r="MEH427" s="1348"/>
      <c r="MEI427" s="1348"/>
      <c r="MEJ427" s="1348"/>
      <c r="MEK427" s="1348"/>
      <c r="MEL427" s="1348"/>
      <c r="MEM427" s="1348"/>
      <c r="MEN427" s="1348"/>
      <c r="MEO427" s="1348"/>
      <c r="MEP427" s="1348"/>
      <c r="MEQ427" s="1348"/>
      <c r="MER427" s="1348"/>
      <c r="MES427" s="1348"/>
      <c r="MET427" s="1348"/>
      <c r="MEU427" s="1348"/>
      <c r="MEV427" s="1348"/>
      <c r="MEW427" s="1348"/>
      <c r="MEX427" s="1348"/>
      <c r="MEY427" s="1348"/>
      <c r="MEZ427" s="1348"/>
      <c r="MFA427" s="1348"/>
      <c r="MFB427" s="1348"/>
      <c r="MFC427" s="1348"/>
      <c r="MFD427" s="1348"/>
      <c r="MFE427" s="1348"/>
      <c r="MFF427" s="1348"/>
      <c r="MFG427" s="1348"/>
      <c r="MFH427" s="1348"/>
      <c r="MFI427" s="1348"/>
      <c r="MFJ427" s="1348"/>
      <c r="MFK427" s="1348"/>
      <c r="MFL427" s="1348"/>
      <c r="MFM427" s="1348"/>
      <c r="MFN427" s="1348"/>
      <c r="MFO427" s="1348"/>
      <c r="MFP427" s="1348"/>
      <c r="MFQ427" s="1348"/>
      <c r="MFR427" s="1348"/>
      <c r="MFS427" s="1348"/>
      <c r="MFT427" s="1348"/>
      <c r="MFU427" s="1348"/>
      <c r="MFV427" s="1348"/>
      <c r="MFW427" s="1348"/>
      <c r="MFX427" s="1348"/>
      <c r="MFY427" s="1348"/>
      <c r="MFZ427" s="1348"/>
      <c r="MGA427" s="1348"/>
      <c r="MGB427" s="1348"/>
      <c r="MGC427" s="1348"/>
      <c r="MGD427" s="1348"/>
      <c r="MGE427" s="1348"/>
      <c r="MGF427" s="1348"/>
      <c r="MGG427" s="1348"/>
      <c r="MGH427" s="1348"/>
      <c r="MGI427" s="1348"/>
      <c r="MGJ427" s="1348"/>
      <c r="MGK427" s="1348"/>
      <c r="MGL427" s="1348"/>
      <c r="MGM427" s="1348"/>
      <c r="MGN427" s="1348"/>
      <c r="MGO427" s="1348"/>
      <c r="MGP427" s="1348"/>
      <c r="MGQ427" s="1348"/>
      <c r="MGR427" s="1348"/>
      <c r="MGS427" s="1348"/>
      <c r="MGT427" s="1348"/>
      <c r="MGU427" s="1348"/>
      <c r="MGV427" s="1348"/>
      <c r="MGW427" s="1348"/>
      <c r="MGX427" s="1348"/>
      <c r="MGY427" s="1348"/>
      <c r="MGZ427" s="1348"/>
      <c r="MHA427" s="1348"/>
      <c r="MHB427" s="1348"/>
      <c r="MHC427" s="1348"/>
      <c r="MHD427" s="1348"/>
      <c r="MHE427" s="1348"/>
      <c r="MHF427" s="1348"/>
      <c r="MHG427" s="1348"/>
      <c r="MHH427" s="1348"/>
      <c r="MHI427" s="1348"/>
      <c r="MHJ427" s="1348"/>
      <c r="MHK427" s="1348"/>
      <c r="MHL427" s="1348"/>
      <c r="MHM427" s="1348"/>
      <c r="MHN427" s="1348"/>
      <c r="MHO427" s="1348"/>
      <c r="MHP427" s="1348"/>
      <c r="MHQ427" s="1348"/>
      <c r="MHR427" s="1348"/>
      <c r="MHS427" s="1348"/>
      <c r="MHT427" s="1348"/>
      <c r="MHU427" s="1348"/>
      <c r="MHV427" s="1348"/>
      <c r="MHW427" s="1348"/>
      <c r="MHX427" s="1348"/>
      <c r="MHY427" s="1348"/>
      <c r="MHZ427" s="1348"/>
      <c r="MIA427" s="1348"/>
      <c r="MIB427" s="1348"/>
      <c r="MIC427" s="1348"/>
      <c r="MID427" s="1348"/>
      <c r="MIE427" s="1348"/>
      <c r="MIF427" s="1348"/>
      <c r="MIG427" s="1348"/>
      <c r="MIH427" s="1348"/>
      <c r="MII427" s="1348"/>
      <c r="MIJ427" s="1348"/>
      <c r="MIK427" s="1348"/>
      <c r="MIL427" s="1348"/>
      <c r="MIM427" s="1348"/>
      <c r="MIN427" s="1348"/>
      <c r="MIO427" s="1348"/>
      <c r="MIP427" s="1348"/>
      <c r="MIQ427" s="1348"/>
      <c r="MIR427" s="1348"/>
      <c r="MIS427" s="1348"/>
      <c r="MIT427" s="1348"/>
      <c r="MIU427" s="1348"/>
      <c r="MIV427" s="1348"/>
      <c r="MIW427" s="1348"/>
      <c r="MIX427" s="1348"/>
      <c r="MIY427" s="1348"/>
      <c r="MIZ427" s="1348"/>
      <c r="MJA427" s="1348"/>
      <c r="MJB427" s="1348"/>
      <c r="MJC427" s="1348"/>
      <c r="MJD427" s="1348"/>
      <c r="MJE427" s="1348"/>
      <c r="MJF427" s="1348"/>
      <c r="MJG427" s="1348"/>
      <c r="MJH427" s="1348"/>
      <c r="MJI427" s="1348"/>
      <c r="MJJ427" s="1348"/>
      <c r="MJK427" s="1348"/>
      <c r="MJL427" s="1348"/>
      <c r="MJM427" s="1348"/>
      <c r="MJN427" s="1348"/>
      <c r="MJO427" s="1348"/>
      <c r="MJP427" s="1348"/>
      <c r="MJQ427" s="1348"/>
      <c r="MJR427" s="1348"/>
      <c r="MJS427" s="1348"/>
      <c r="MJT427" s="1348"/>
      <c r="MJU427" s="1348"/>
      <c r="MJV427" s="1348"/>
      <c r="MJW427" s="1348"/>
      <c r="MJX427" s="1348"/>
      <c r="MJY427" s="1348"/>
      <c r="MJZ427" s="1348"/>
      <c r="MKA427" s="1348"/>
      <c r="MKB427" s="1348"/>
      <c r="MKC427" s="1348"/>
      <c r="MKD427" s="1348"/>
      <c r="MKE427" s="1348"/>
      <c r="MKF427" s="1348"/>
      <c r="MKG427" s="1348"/>
      <c r="MKH427" s="1348"/>
      <c r="MKI427" s="1348"/>
      <c r="MKJ427" s="1348"/>
      <c r="MKK427" s="1348"/>
      <c r="MKL427" s="1348"/>
      <c r="MKM427" s="1348"/>
      <c r="MKN427" s="1348"/>
      <c r="MKO427" s="1348"/>
      <c r="MKP427" s="1348"/>
      <c r="MKQ427" s="1348"/>
      <c r="MKR427" s="1348"/>
      <c r="MKS427" s="1348"/>
      <c r="MKT427" s="1348"/>
      <c r="MKU427" s="1348"/>
      <c r="MKV427" s="1348"/>
      <c r="MKW427" s="1348"/>
      <c r="MKX427" s="1348"/>
      <c r="MKY427" s="1348"/>
      <c r="MKZ427" s="1348"/>
      <c r="MLA427" s="1348"/>
      <c r="MLB427" s="1348"/>
      <c r="MLC427" s="1348"/>
      <c r="MLD427" s="1348"/>
      <c r="MLE427" s="1348"/>
      <c r="MLF427" s="1348"/>
      <c r="MLG427" s="1348"/>
      <c r="MLH427" s="1348"/>
      <c r="MLI427" s="1348"/>
      <c r="MLJ427" s="1348"/>
      <c r="MLK427" s="1348"/>
      <c r="MLL427" s="1348"/>
      <c r="MLM427" s="1348"/>
      <c r="MLN427" s="1348"/>
      <c r="MLO427" s="1348"/>
      <c r="MLP427" s="1348"/>
      <c r="MLQ427" s="1348"/>
      <c r="MLR427" s="1348"/>
      <c r="MLS427" s="1348"/>
      <c r="MLT427" s="1348"/>
      <c r="MLU427" s="1348"/>
      <c r="MLV427" s="1348"/>
      <c r="MLW427" s="1348"/>
      <c r="MLX427" s="1348"/>
      <c r="MLY427" s="1348"/>
      <c r="MLZ427" s="1348"/>
      <c r="MMA427" s="1348"/>
      <c r="MMB427" s="1348"/>
      <c r="MMC427" s="1348"/>
      <c r="MMD427" s="1348"/>
      <c r="MME427" s="1348"/>
      <c r="MMF427" s="1348"/>
      <c r="MMG427" s="1348"/>
      <c r="MMH427" s="1348"/>
      <c r="MMI427" s="1348"/>
      <c r="MMJ427" s="1348"/>
      <c r="MMK427" s="1348"/>
      <c r="MML427" s="1348"/>
      <c r="MMM427" s="1348"/>
      <c r="MMN427" s="1348"/>
      <c r="MMO427" s="1348"/>
      <c r="MMP427" s="1348"/>
      <c r="MMQ427" s="1348"/>
      <c r="MMR427" s="1348"/>
      <c r="MMS427" s="1348"/>
      <c r="MMT427" s="1348"/>
      <c r="MMU427" s="1348"/>
      <c r="MMV427" s="1348"/>
      <c r="MMW427" s="1348"/>
      <c r="MMX427" s="1348"/>
      <c r="MMY427" s="1348"/>
      <c r="MMZ427" s="1348"/>
      <c r="MNA427" s="1348"/>
      <c r="MNB427" s="1348"/>
      <c r="MNC427" s="1348"/>
      <c r="MND427" s="1348"/>
      <c r="MNE427" s="1348"/>
      <c r="MNF427" s="1348"/>
      <c r="MNG427" s="1348"/>
      <c r="MNH427" s="1348"/>
      <c r="MNI427" s="1348"/>
      <c r="MNJ427" s="1348"/>
      <c r="MNK427" s="1348"/>
      <c r="MNL427" s="1348"/>
      <c r="MNM427" s="1348"/>
      <c r="MNN427" s="1348"/>
      <c r="MNO427" s="1348"/>
      <c r="MNP427" s="1348"/>
      <c r="MNQ427" s="1348"/>
      <c r="MNR427" s="1348"/>
      <c r="MNS427" s="1348"/>
      <c r="MNT427" s="1348"/>
      <c r="MNU427" s="1348"/>
      <c r="MNV427" s="1348"/>
      <c r="MNW427" s="1348"/>
      <c r="MNX427" s="1348"/>
      <c r="MNY427" s="1348"/>
      <c r="MNZ427" s="1348"/>
      <c r="MOA427" s="1348"/>
      <c r="MOB427" s="1348"/>
      <c r="MOC427" s="1348"/>
      <c r="MOD427" s="1348"/>
      <c r="MOE427" s="1348"/>
      <c r="MOF427" s="1348"/>
      <c r="MOG427" s="1348"/>
      <c r="MOH427" s="1348"/>
      <c r="MOI427" s="1348"/>
      <c r="MOJ427" s="1348"/>
      <c r="MOK427" s="1348"/>
      <c r="MOL427" s="1348"/>
      <c r="MOM427" s="1348"/>
      <c r="MON427" s="1348"/>
      <c r="MOO427" s="1348"/>
      <c r="MOP427" s="1348"/>
      <c r="MOQ427" s="1348"/>
      <c r="MOR427" s="1348"/>
      <c r="MOS427" s="1348"/>
      <c r="MOT427" s="1348"/>
      <c r="MOU427" s="1348"/>
      <c r="MOV427" s="1348"/>
      <c r="MOW427" s="1348"/>
      <c r="MOX427" s="1348"/>
      <c r="MOY427" s="1348"/>
      <c r="MOZ427" s="1348"/>
      <c r="MPA427" s="1348"/>
      <c r="MPB427" s="1348"/>
      <c r="MPC427" s="1348"/>
      <c r="MPD427" s="1348"/>
      <c r="MPE427" s="1348"/>
      <c r="MPF427" s="1348"/>
      <c r="MPG427" s="1348"/>
      <c r="MPH427" s="1348"/>
      <c r="MPI427" s="1348"/>
      <c r="MPJ427" s="1348"/>
      <c r="MPK427" s="1348"/>
      <c r="MPL427" s="1348"/>
      <c r="MPM427" s="1348"/>
      <c r="MPN427" s="1348"/>
      <c r="MPO427" s="1348"/>
      <c r="MPP427" s="1348"/>
      <c r="MPQ427" s="1348"/>
      <c r="MPR427" s="1348"/>
      <c r="MPS427" s="1348"/>
      <c r="MPT427" s="1348"/>
      <c r="MPU427" s="1348"/>
      <c r="MPV427" s="1348"/>
      <c r="MPW427" s="1348"/>
      <c r="MPX427" s="1348"/>
      <c r="MPY427" s="1348"/>
      <c r="MPZ427" s="1348"/>
      <c r="MQA427" s="1348"/>
      <c r="MQB427" s="1348"/>
      <c r="MQC427" s="1348"/>
      <c r="MQD427" s="1348"/>
      <c r="MQE427" s="1348"/>
      <c r="MQF427" s="1348"/>
      <c r="MQG427" s="1348"/>
      <c r="MQH427" s="1348"/>
      <c r="MQI427" s="1348"/>
      <c r="MQJ427" s="1348"/>
      <c r="MQK427" s="1348"/>
      <c r="MQL427" s="1348"/>
      <c r="MQM427" s="1348"/>
      <c r="MQN427" s="1348"/>
      <c r="MQO427" s="1348"/>
      <c r="MQP427" s="1348"/>
      <c r="MQQ427" s="1348"/>
      <c r="MQR427" s="1348"/>
      <c r="MQS427" s="1348"/>
      <c r="MQT427" s="1348"/>
      <c r="MQU427" s="1348"/>
      <c r="MQV427" s="1348"/>
      <c r="MQW427" s="1348"/>
      <c r="MQX427" s="1348"/>
      <c r="MQY427" s="1348"/>
      <c r="MQZ427" s="1348"/>
      <c r="MRA427" s="1348"/>
      <c r="MRB427" s="1348"/>
      <c r="MRC427" s="1348"/>
      <c r="MRD427" s="1348"/>
      <c r="MRE427" s="1348"/>
      <c r="MRF427" s="1348"/>
      <c r="MRG427" s="1348"/>
      <c r="MRH427" s="1348"/>
      <c r="MRI427" s="1348"/>
      <c r="MRJ427" s="1348"/>
      <c r="MRK427" s="1348"/>
      <c r="MRL427" s="1348"/>
      <c r="MRM427" s="1348"/>
      <c r="MRN427" s="1348"/>
      <c r="MRO427" s="1348"/>
      <c r="MRP427" s="1348"/>
      <c r="MRQ427" s="1348"/>
      <c r="MRR427" s="1348"/>
      <c r="MRS427" s="1348"/>
      <c r="MRT427" s="1348"/>
      <c r="MRU427" s="1348"/>
      <c r="MRV427" s="1348"/>
      <c r="MRW427" s="1348"/>
      <c r="MRX427" s="1348"/>
      <c r="MRY427" s="1348"/>
      <c r="MRZ427" s="1348"/>
      <c r="MSA427" s="1348"/>
      <c r="MSB427" s="1348"/>
      <c r="MSC427" s="1348"/>
      <c r="MSD427" s="1348"/>
      <c r="MSE427" s="1348"/>
      <c r="MSF427" s="1348"/>
      <c r="MSG427" s="1348"/>
      <c r="MSH427" s="1348"/>
      <c r="MSI427" s="1348"/>
      <c r="MSJ427" s="1348"/>
      <c r="MSK427" s="1348"/>
      <c r="MSL427" s="1348"/>
      <c r="MSM427" s="1348"/>
      <c r="MSN427" s="1348"/>
      <c r="MSO427" s="1348"/>
      <c r="MSP427" s="1348"/>
      <c r="MSQ427" s="1348"/>
      <c r="MSR427" s="1348"/>
      <c r="MSS427" s="1348"/>
      <c r="MST427" s="1348"/>
      <c r="MSU427" s="1348"/>
      <c r="MSV427" s="1348"/>
      <c r="MSW427" s="1348"/>
      <c r="MSX427" s="1348"/>
      <c r="MSY427" s="1348"/>
      <c r="MSZ427" s="1348"/>
      <c r="MTA427" s="1348"/>
      <c r="MTB427" s="1348"/>
      <c r="MTC427" s="1348"/>
      <c r="MTD427" s="1348"/>
      <c r="MTE427" s="1348"/>
      <c r="MTF427" s="1348"/>
      <c r="MTG427" s="1348"/>
      <c r="MTH427" s="1348"/>
      <c r="MTI427" s="1348"/>
      <c r="MTJ427" s="1348"/>
      <c r="MTK427" s="1348"/>
      <c r="MTL427" s="1348"/>
      <c r="MTM427" s="1348"/>
      <c r="MTN427" s="1348"/>
      <c r="MTO427" s="1348"/>
      <c r="MTP427" s="1348"/>
      <c r="MTQ427" s="1348"/>
      <c r="MTR427" s="1348"/>
      <c r="MTS427" s="1348"/>
      <c r="MTT427" s="1348"/>
      <c r="MTU427" s="1348"/>
      <c r="MTV427" s="1348"/>
      <c r="MTW427" s="1348"/>
      <c r="MTX427" s="1348"/>
      <c r="MTY427" s="1348"/>
      <c r="MTZ427" s="1348"/>
      <c r="MUA427" s="1348"/>
      <c r="MUB427" s="1348"/>
      <c r="MUC427" s="1348"/>
      <c r="MUD427" s="1348"/>
      <c r="MUE427" s="1348"/>
      <c r="MUF427" s="1348"/>
      <c r="MUG427" s="1348"/>
      <c r="MUH427" s="1348"/>
      <c r="MUI427" s="1348"/>
      <c r="MUJ427" s="1348"/>
      <c r="MUK427" s="1348"/>
      <c r="MUL427" s="1348"/>
      <c r="MUM427" s="1348"/>
      <c r="MUN427" s="1348"/>
      <c r="MUO427" s="1348"/>
      <c r="MUP427" s="1348"/>
      <c r="MUQ427" s="1348"/>
      <c r="MUR427" s="1348"/>
      <c r="MUS427" s="1348"/>
      <c r="MUT427" s="1348"/>
      <c r="MUU427" s="1348"/>
      <c r="MUV427" s="1348"/>
      <c r="MUW427" s="1348"/>
      <c r="MUX427" s="1348"/>
      <c r="MUY427" s="1348"/>
      <c r="MUZ427" s="1348"/>
      <c r="MVA427" s="1348"/>
      <c r="MVB427" s="1348"/>
      <c r="MVC427" s="1348"/>
      <c r="MVD427" s="1348"/>
      <c r="MVE427" s="1348"/>
      <c r="MVF427" s="1348"/>
      <c r="MVG427" s="1348"/>
      <c r="MVH427" s="1348"/>
      <c r="MVI427" s="1348"/>
      <c r="MVJ427" s="1348"/>
      <c r="MVK427" s="1348"/>
      <c r="MVL427" s="1348"/>
      <c r="MVM427" s="1348"/>
      <c r="MVN427" s="1348"/>
      <c r="MVO427" s="1348"/>
      <c r="MVP427" s="1348"/>
      <c r="MVQ427" s="1348"/>
      <c r="MVR427" s="1348"/>
      <c r="MVS427" s="1348"/>
      <c r="MVT427" s="1348"/>
      <c r="MVU427" s="1348"/>
      <c r="MVV427" s="1348"/>
      <c r="MVW427" s="1348"/>
      <c r="MVX427" s="1348"/>
      <c r="MVY427" s="1348"/>
      <c r="MVZ427" s="1348"/>
      <c r="MWA427" s="1348"/>
      <c r="MWB427" s="1348"/>
      <c r="MWC427" s="1348"/>
      <c r="MWD427" s="1348"/>
      <c r="MWE427" s="1348"/>
      <c r="MWF427" s="1348"/>
      <c r="MWG427" s="1348"/>
      <c r="MWH427" s="1348"/>
      <c r="MWI427" s="1348"/>
      <c r="MWJ427" s="1348"/>
      <c r="MWK427" s="1348"/>
      <c r="MWL427" s="1348"/>
      <c r="MWM427" s="1348"/>
      <c r="MWN427" s="1348"/>
      <c r="MWO427" s="1348"/>
      <c r="MWP427" s="1348"/>
      <c r="MWQ427" s="1348"/>
      <c r="MWR427" s="1348"/>
      <c r="MWS427" s="1348"/>
      <c r="MWT427" s="1348"/>
      <c r="MWU427" s="1348"/>
      <c r="MWV427" s="1348"/>
      <c r="MWW427" s="1348"/>
      <c r="MWX427" s="1348"/>
      <c r="MWY427" s="1348"/>
      <c r="MWZ427" s="1348"/>
      <c r="MXA427" s="1348"/>
      <c r="MXB427" s="1348"/>
      <c r="MXC427" s="1348"/>
      <c r="MXD427" s="1348"/>
      <c r="MXE427" s="1348"/>
      <c r="MXF427" s="1348"/>
      <c r="MXG427" s="1348"/>
      <c r="MXH427" s="1348"/>
      <c r="MXI427" s="1348"/>
      <c r="MXJ427" s="1348"/>
      <c r="MXK427" s="1348"/>
      <c r="MXL427" s="1348"/>
      <c r="MXM427" s="1348"/>
      <c r="MXN427" s="1348"/>
      <c r="MXO427" s="1348"/>
      <c r="MXP427" s="1348"/>
      <c r="MXQ427" s="1348"/>
      <c r="MXR427" s="1348"/>
      <c r="MXS427" s="1348"/>
      <c r="MXT427" s="1348"/>
      <c r="MXU427" s="1348"/>
      <c r="MXV427" s="1348"/>
      <c r="MXW427" s="1348"/>
      <c r="MXX427" s="1348"/>
      <c r="MXY427" s="1348"/>
      <c r="MXZ427" s="1348"/>
      <c r="MYA427" s="1348"/>
      <c r="MYB427" s="1348"/>
      <c r="MYC427" s="1348"/>
      <c r="MYD427" s="1348"/>
      <c r="MYE427" s="1348"/>
      <c r="MYF427" s="1348"/>
      <c r="MYG427" s="1348"/>
      <c r="MYH427" s="1348"/>
      <c r="MYI427" s="1348"/>
      <c r="MYJ427" s="1348"/>
      <c r="MYK427" s="1348"/>
      <c r="MYL427" s="1348"/>
      <c r="MYM427" s="1348"/>
      <c r="MYN427" s="1348"/>
      <c r="MYO427" s="1348"/>
      <c r="MYP427" s="1348"/>
      <c r="MYQ427" s="1348"/>
      <c r="MYR427" s="1348"/>
      <c r="MYS427" s="1348"/>
      <c r="MYT427" s="1348"/>
      <c r="MYU427" s="1348"/>
      <c r="MYV427" s="1348"/>
      <c r="MYW427" s="1348"/>
      <c r="MYX427" s="1348"/>
      <c r="MYY427" s="1348"/>
      <c r="MYZ427" s="1348"/>
      <c r="MZA427" s="1348"/>
      <c r="MZB427" s="1348"/>
      <c r="MZC427" s="1348"/>
      <c r="MZD427" s="1348"/>
      <c r="MZE427" s="1348"/>
      <c r="MZF427" s="1348"/>
      <c r="MZG427" s="1348"/>
      <c r="MZH427" s="1348"/>
      <c r="MZI427" s="1348"/>
      <c r="MZJ427" s="1348"/>
      <c r="MZK427" s="1348"/>
      <c r="MZL427" s="1348"/>
      <c r="MZM427" s="1348"/>
      <c r="MZN427" s="1348"/>
      <c r="MZO427" s="1348"/>
      <c r="MZP427" s="1348"/>
      <c r="MZQ427" s="1348"/>
      <c r="MZR427" s="1348"/>
      <c r="MZS427" s="1348"/>
      <c r="MZT427" s="1348"/>
      <c r="MZU427" s="1348"/>
      <c r="MZV427" s="1348"/>
      <c r="MZW427" s="1348"/>
      <c r="MZX427" s="1348"/>
      <c r="MZY427" s="1348"/>
      <c r="MZZ427" s="1348"/>
      <c r="NAA427" s="1348"/>
      <c r="NAB427" s="1348"/>
      <c r="NAC427" s="1348"/>
      <c r="NAD427" s="1348"/>
      <c r="NAE427" s="1348"/>
      <c r="NAF427" s="1348"/>
      <c r="NAG427" s="1348"/>
      <c r="NAH427" s="1348"/>
      <c r="NAI427" s="1348"/>
      <c r="NAJ427" s="1348"/>
      <c r="NAK427" s="1348"/>
      <c r="NAL427" s="1348"/>
      <c r="NAM427" s="1348"/>
      <c r="NAN427" s="1348"/>
      <c r="NAO427" s="1348"/>
      <c r="NAP427" s="1348"/>
      <c r="NAQ427" s="1348"/>
      <c r="NAR427" s="1348"/>
      <c r="NAS427" s="1348"/>
      <c r="NAT427" s="1348"/>
      <c r="NAU427" s="1348"/>
      <c r="NAV427" s="1348"/>
      <c r="NAW427" s="1348"/>
      <c r="NAX427" s="1348"/>
      <c r="NAY427" s="1348"/>
      <c r="NAZ427" s="1348"/>
      <c r="NBA427" s="1348"/>
      <c r="NBB427" s="1348"/>
      <c r="NBC427" s="1348"/>
      <c r="NBD427" s="1348"/>
      <c r="NBE427" s="1348"/>
      <c r="NBF427" s="1348"/>
      <c r="NBG427" s="1348"/>
      <c r="NBH427" s="1348"/>
      <c r="NBI427" s="1348"/>
      <c r="NBJ427" s="1348"/>
      <c r="NBK427" s="1348"/>
      <c r="NBL427" s="1348"/>
      <c r="NBM427" s="1348"/>
      <c r="NBN427" s="1348"/>
      <c r="NBO427" s="1348"/>
      <c r="NBP427" s="1348"/>
      <c r="NBQ427" s="1348"/>
      <c r="NBR427" s="1348"/>
      <c r="NBS427" s="1348"/>
      <c r="NBT427" s="1348"/>
      <c r="NBU427" s="1348"/>
      <c r="NBV427" s="1348"/>
      <c r="NBW427" s="1348"/>
      <c r="NBX427" s="1348"/>
      <c r="NBY427" s="1348"/>
      <c r="NBZ427" s="1348"/>
      <c r="NCA427" s="1348"/>
      <c r="NCB427" s="1348"/>
      <c r="NCC427" s="1348"/>
      <c r="NCD427" s="1348"/>
      <c r="NCE427" s="1348"/>
      <c r="NCF427" s="1348"/>
      <c r="NCG427" s="1348"/>
      <c r="NCH427" s="1348"/>
      <c r="NCI427" s="1348"/>
      <c r="NCJ427" s="1348"/>
      <c r="NCK427" s="1348"/>
      <c r="NCL427" s="1348"/>
      <c r="NCM427" s="1348"/>
      <c r="NCN427" s="1348"/>
      <c r="NCO427" s="1348"/>
      <c r="NCP427" s="1348"/>
      <c r="NCQ427" s="1348"/>
      <c r="NCR427" s="1348"/>
      <c r="NCS427" s="1348"/>
      <c r="NCT427" s="1348"/>
      <c r="NCU427" s="1348"/>
      <c r="NCV427" s="1348"/>
      <c r="NCW427" s="1348"/>
      <c r="NCX427" s="1348"/>
      <c r="NCY427" s="1348"/>
      <c r="NCZ427" s="1348"/>
      <c r="NDA427" s="1348"/>
      <c r="NDB427" s="1348"/>
      <c r="NDC427" s="1348"/>
      <c r="NDD427" s="1348"/>
      <c r="NDE427" s="1348"/>
      <c r="NDF427" s="1348"/>
      <c r="NDG427" s="1348"/>
      <c r="NDH427" s="1348"/>
      <c r="NDI427" s="1348"/>
      <c r="NDJ427" s="1348"/>
      <c r="NDK427" s="1348"/>
      <c r="NDL427" s="1348"/>
      <c r="NDM427" s="1348"/>
      <c r="NDN427" s="1348"/>
      <c r="NDO427" s="1348"/>
      <c r="NDP427" s="1348"/>
      <c r="NDQ427" s="1348"/>
      <c r="NDR427" s="1348"/>
      <c r="NDS427" s="1348"/>
      <c r="NDT427" s="1348"/>
      <c r="NDU427" s="1348"/>
      <c r="NDV427" s="1348"/>
      <c r="NDW427" s="1348"/>
      <c r="NDX427" s="1348"/>
      <c r="NDY427" s="1348"/>
      <c r="NDZ427" s="1348"/>
      <c r="NEA427" s="1348"/>
      <c r="NEB427" s="1348"/>
      <c r="NEC427" s="1348"/>
      <c r="NED427" s="1348"/>
      <c r="NEE427" s="1348"/>
      <c r="NEF427" s="1348"/>
      <c r="NEG427" s="1348"/>
      <c r="NEH427" s="1348"/>
      <c r="NEI427" s="1348"/>
      <c r="NEJ427" s="1348"/>
      <c r="NEK427" s="1348"/>
      <c r="NEL427" s="1348"/>
      <c r="NEM427" s="1348"/>
      <c r="NEN427" s="1348"/>
      <c r="NEO427" s="1348"/>
      <c r="NEP427" s="1348"/>
      <c r="NEQ427" s="1348"/>
      <c r="NER427" s="1348"/>
      <c r="NES427" s="1348"/>
      <c r="NET427" s="1348"/>
      <c r="NEU427" s="1348"/>
      <c r="NEV427" s="1348"/>
      <c r="NEW427" s="1348"/>
      <c r="NEX427" s="1348"/>
      <c r="NEY427" s="1348"/>
      <c r="NEZ427" s="1348"/>
      <c r="NFA427" s="1348"/>
      <c r="NFB427" s="1348"/>
      <c r="NFC427" s="1348"/>
      <c r="NFD427" s="1348"/>
      <c r="NFE427" s="1348"/>
      <c r="NFF427" s="1348"/>
      <c r="NFG427" s="1348"/>
      <c r="NFH427" s="1348"/>
      <c r="NFI427" s="1348"/>
      <c r="NFJ427" s="1348"/>
      <c r="NFK427" s="1348"/>
      <c r="NFL427" s="1348"/>
      <c r="NFM427" s="1348"/>
      <c r="NFN427" s="1348"/>
      <c r="NFO427" s="1348"/>
      <c r="NFP427" s="1348"/>
      <c r="NFQ427" s="1348"/>
      <c r="NFR427" s="1348"/>
      <c r="NFS427" s="1348"/>
      <c r="NFT427" s="1348"/>
      <c r="NFU427" s="1348"/>
      <c r="NFV427" s="1348"/>
      <c r="NFW427" s="1348"/>
      <c r="NFX427" s="1348"/>
      <c r="NFY427" s="1348"/>
      <c r="NFZ427" s="1348"/>
      <c r="NGA427" s="1348"/>
      <c r="NGB427" s="1348"/>
      <c r="NGC427" s="1348"/>
      <c r="NGD427" s="1348"/>
      <c r="NGE427" s="1348"/>
      <c r="NGF427" s="1348"/>
      <c r="NGG427" s="1348"/>
      <c r="NGH427" s="1348"/>
      <c r="NGI427" s="1348"/>
      <c r="NGJ427" s="1348"/>
      <c r="NGK427" s="1348"/>
      <c r="NGL427" s="1348"/>
      <c r="NGM427" s="1348"/>
      <c r="NGN427" s="1348"/>
      <c r="NGO427" s="1348"/>
      <c r="NGP427" s="1348"/>
      <c r="NGQ427" s="1348"/>
      <c r="NGR427" s="1348"/>
      <c r="NGS427" s="1348"/>
      <c r="NGT427" s="1348"/>
      <c r="NGU427" s="1348"/>
      <c r="NGV427" s="1348"/>
      <c r="NGW427" s="1348"/>
      <c r="NGX427" s="1348"/>
      <c r="NGY427" s="1348"/>
      <c r="NGZ427" s="1348"/>
      <c r="NHA427" s="1348"/>
      <c r="NHB427" s="1348"/>
      <c r="NHC427" s="1348"/>
      <c r="NHD427" s="1348"/>
      <c r="NHE427" s="1348"/>
      <c r="NHF427" s="1348"/>
      <c r="NHG427" s="1348"/>
      <c r="NHH427" s="1348"/>
      <c r="NHI427" s="1348"/>
      <c r="NHJ427" s="1348"/>
      <c r="NHK427" s="1348"/>
      <c r="NHL427" s="1348"/>
      <c r="NHM427" s="1348"/>
      <c r="NHN427" s="1348"/>
      <c r="NHO427" s="1348"/>
      <c r="NHP427" s="1348"/>
      <c r="NHQ427" s="1348"/>
      <c r="NHR427" s="1348"/>
      <c r="NHS427" s="1348"/>
      <c r="NHT427" s="1348"/>
      <c r="NHU427" s="1348"/>
      <c r="NHV427" s="1348"/>
      <c r="NHW427" s="1348"/>
      <c r="NHX427" s="1348"/>
      <c r="NHY427" s="1348"/>
      <c r="NHZ427" s="1348"/>
      <c r="NIA427" s="1348"/>
      <c r="NIB427" s="1348"/>
      <c r="NIC427" s="1348"/>
      <c r="NID427" s="1348"/>
      <c r="NIE427" s="1348"/>
      <c r="NIF427" s="1348"/>
      <c r="NIG427" s="1348"/>
      <c r="NIH427" s="1348"/>
      <c r="NII427" s="1348"/>
      <c r="NIJ427" s="1348"/>
      <c r="NIK427" s="1348"/>
      <c r="NIL427" s="1348"/>
      <c r="NIM427" s="1348"/>
      <c r="NIN427" s="1348"/>
      <c r="NIO427" s="1348"/>
      <c r="NIP427" s="1348"/>
      <c r="NIQ427" s="1348"/>
      <c r="NIR427" s="1348"/>
      <c r="NIS427" s="1348"/>
      <c r="NIT427" s="1348"/>
      <c r="NIU427" s="1348"/>
      <c r="NIV427" s="1348"/>
      <c r="NIW427" s="1348"/>
      <c r="NIX427" s="1348"/>
      <c r="NIY427" s="1348"/>
      <c r="NIZ427" s="1348"/>
      <c r="NJA427" s="1348"/>
      <c r="NJB427" s="1348"/>
      <c r="NJC427" s="1348"/>
      <c r="NJD427" s="1348"/>
      <c r="NJE427" s="1348"/>
      <c r="NJF427" s="1348"/>
      <c r="NJG427" s="1348"/>
      <c r="NJH427" s="1348"/>
      <c r="NJI427" s="1348"/>
      <c r="NJJ427" s="1348"/>
      <c r="NJK427" s="1348"/>
      <c r="NJL427" s="1348"/>
      <c r="NJM427" s="1348"/>
      <c r="NJN427" s="1348"/>
      <c r="NJO427" s="1348"/>
      <c r="NJP427" s="1348"/>
      <c r="NJQ427" s="1348"/>
      <c r="NJR427" s="1348"/>
      <c r="NJS427" s="1348"/>
      <c r="NJT427" s="1348"/>
      <c r="NJU427" s="1348"/>
      <c r="NJV427" s="1348"/>
      <c r="NJW427" s="1348"/>
      <c r="NJX427" s="1348"/>
      <c r="NJY427" s="1348"/>
      <c r="NJZ427" s="1348"/>
      <c r="NKA427" s="1348"/>
      <c r="NKB427" s="1348"/>
      <c r="NKC427" s="1348"/>
      <c r="NKD427" s="1348"/>
      <c r="NKE427" s="1348"/>
      <c r="NKF427" s="1348"/>
      <c r="NKG427" s="1348"/>
      <c r="NKH427" s="1348"/>
      <c r="NKI427" s="1348"/>
      <c r="NKJ427" s="1348"/>
      <c r="NKK427" s="1348"/>
      <c r="NKL427" s="1348"/>
      <c r="NKM427" s="1348"/>
      <c r="NKN427" s="1348"/>
      <c r="NKO427" s="1348"/>
      <c r="NKP427" s="1348"/>
      <c r="NKQ427" s="1348"/>
      <c r="NKR427" s="1348"/>
      <c r="NKS427" s="1348"/>
      <c r="NKT427" s="1348"/>
      <c r="NKU427" s="1348"/>
      <c r="NKV427" s="1348"/>
      <c r="NKW427" s="1348"/>
      <c r="NKX427" s="1348"/>
      <c r="NKY427" s="1348"/>
      <c r="NKZ427" s="1348"/>
      <c r="NLA427" s="1348"/>
      <c r="NLB427" s="1348"/>
      <c r="NLC427" s="1348"/>
      <c r="NLD427" s="1348"/>
      <c r="NLE427" s="1348"/>
      <c r="NLF427" s="1348"/>
      <c r="NLG427" s="1348"/>
      <c r="NLH427" s="1348"/>
      <c r="NLI427" s="1348"/>
      <c r="NLJ427" s="1348"/>
      <c r="NLK427" s="1348"/>
      <c r="NLL427" s="1348"/>
      <c r="NLM427" s="1348"/>
      <c r="NLN427" s="1348"/>
      <c r="NLO427" s="1348"/>
      <c r="NLP427" s="1348"/>
      <c r="NLQ427" s="1348"/>
      <c r="NLR427" s="1348"/>
      <c r="NLS427" s="1348"/>
      <c r="NLT427" s="1348"/>
      <c r="NLU427" s="1348"/>
      <c r="NLV427" s="1348"/>
      <c r="NLW427" s="1348"/>
      <c r="NLX427" s="1348"/>
      <c r="NLY427" s="1348"/>
      <c r="NLZ427" s="1348"/>
      <c r="NMA427" s="1348"/>
      <c r="NMB427" s="1348"/>
      <c r="NMC427" s="1348"/>
      <c r="NMD427" s="1348"/>
      <c r="NME427" s="1348"/>
      <c r="NMF427" s="1348"/>
      <c r="NMG427" s="1348"/>
      <c r="NMH427" s="1348"/>
      <c r="NMI427" s="1348"/>
      <c r="NMJ427" s="1348"/>
      <c r="NMK427" s="1348"/>
      <c r="NML427" s="1348"/>
      <c r="NMM427" s="1348"/>
      <c r="NMN427" s="1348"/>
      <c r="NMO427" s="1348"/>
      <c r="NMP427" s="1348"/>
      <c r="NMQ427" s="1348"/>
      <c r="NMR427" s="1348"/>
      <c r="NMS427" s="1348"/>
      <c r="NMT427" s="1348"/>
      <c r="NMU427" s="1348"/>
      <c r="NMV427" s="1348"/>
      <c r="NMW427" s="1348"/>
      <c r="NMX427" s="1348"/>
      <c r="NMY427" s="1348"/>
      <c r="NMZ427" s="1348"/>
      <c r="NNA427" s="1348"/>
      <c r="NNB427" s="1348"/>
      <c r="NNC427" s="1348"/>
      <c r="NND427" s="1348"/>
      <c r="NNE427" s="1348"/>
      <c r="NNF427" s="1348"/>
      <c r="NNG427" s="1348"/>
      <c r="NNH427" s="1348"/>
      <c r="NNI427" s="1348"/>
      <c r="NNJ427" s="1348"/>
      <c r="NNK427" s="1348"/>
      <c r="NNL427" s="1348"/>
      <c r="NNM427" s="1348"/>
      <c r="NNN427" s="1348"/>
      <c r="NNO427" s="1348"/>
      <c r="NNP427" s="1348"/>
      <c r="NNQ427" s="1348"/>
      <c r="NNR427" s="1348"/>
      <c r="NNS427" s="1348"/>
      <c r="NNT427" s="1348"/>
      <c r="NNU427" s="1348"/>
      <c r="NNV427" s="1348"/>
      <c r="NNW427" s="1348"/>
      <c r="NNX427" s="1348"/>
      <c r="NNY427" s="1348"/>
      <c r="NNZ427" s="1348"/>
      <c r="NOA427" s="1348"/>
      <c r="NOB427" s="1348"/>
      <c r="NOC427" s="1348"/>
      <c r="NOD427" s="1348"/>
      <c r="NOE427" s="1348"/>
      <c r="NOF427" s="1348"/>
      <c r="NOG427" s="1348"/>
      <c r="NOH427" s="1348"/>
      <c r="NOI427" s="1348"/>
      <c r="NOJ427" s="1348"/>
      <c r="NOK427" s="1348"/>
      <c r="NOL427" s="1348"/>
      <c r="NOM427" s="1348"/>
      <c r="NON427" s="1348"/>
      <c r="NOO427" s="1348"/>
      <c r="NOP427" s="1348"/>
      <c r="NOQ427" s="1348"/>
      <c r="NOR427" s="1348"/>
      <c r="NOS427" s="1348"/>
      <c r="NOT427" s="1348"/>
      <c r="NOU427" s="1348"/>
      <c r="NOV427" s="1348"/>
      <c r="NOW427" s="1348"/>
      <c r="NOX427" s="1348"/>
      <c r="NOY427" s="1348"/>
      <c r="NOZ427" s="1348"/>
      <c r="NPA427" s="1348"/>
      <c r="NPB427" s="1348"/>
      <c r="NPC427" s="1348"/>
      <c r="NPD427" s="1348"/>
      <c r="NPE427" s="1348"/>
      <c r="NPF427" s="1348"/>
      <c r="NPG427" s="1348"/>
      <c r="NPH427" s="1348"/>
      <c r="NPI427" s="1348"/>
      <c r="NPJ427" s="1348"/>
      <c r="NPK427" s="1348"/>
      <c r="NPL427" s="1348"/>
      <c r="NPM427" s="1348"/>
      <c r="NPN427" s="1348"/>
      <c r="NPO427" s="1348"/>
      <c r="NPP427" s="1348"/>
      <c r="NPQ427" s="1348"/>
      <c r="NPR427" s="1348"/>
      <c r="NPS427" s="1348"/>
      <c r="NPT427" s="1348"/>
      <c r="NPU427" s="1348"/>
      <c r="NPV427" s="1348"/>
      <c r="NPW427" s="1348"/>
      <c r="NPX427" s="1348"/>
      <c r="NPY427" s="1348"/>
      <c r="NPZ427" s="1348"/>
      <c r="NQA427" s="1348"/>
      <c r="NQB427" s="1348"/>
      <c r="NQC427" s="1348"/>
      <c r="NQD427" s="1348"/>
      <c r="NQE427" s="1348"/>
      <c r="NQF427" s="1348"/>
      <c r="NQG427" s="1348"/>
      <c r="NQH427" s="1348"/>
      <c r="NQI427" s="1348"/>
      <c r="NQJ427" s="1348"/>
      <c r="NQK427" s="1348"/>
      <c r="NQL427" s="1348"/>
      <c r="NQM427" s="1348"/>
      <c r="NQN427" s="1348"/>
      <c r="NQO427" s="1348"/>
      <c r="NQP427" s="1348"/>
      <c r="NQQ427" s="1348"/>
      <c r="NQR427" s="1348"/>
      <c r="NQS427" s="1348"/>
      <c r="NQT427" s="1348"/>
      <c r="NQU427" s="1348"/>
      <c r="NQV427" s="1348"/>
      <c r="NQW427" s="1348"/>
      <c r="NQX427" s="1348"/>
      <c r="NQY427" s="1348"/>
      <c r="NQZ427" s="1348"/>
      <c r="NRA427" s="1348"/>
      <c r="NRB427" s="1348"/>
      <c r="NRC427" s="1348"/>
      <c r="NRD427" s="1348"/>
      <c r="NRE427" s="1348"/>
      <c r="NRF427" s="1348"/>
      <c r="NRG427" s="1348"/>
      <c r="NRH427" s="1348"/>
      <c r="NRI427" s="1348"/>
      <c r="NRJ427" s="1348"/>
      <c r="NRK427" s="1348"/>
      <c r="NRL427" s="1348"/>
      <c r="NRM427" s="1348"/>
      <c r="NRN427" s="1348"/>
      <c r="NRO427" s="1348"/>
      <c r="NRP427" s="1348"/>
      <c r="NRQ427" s="1348"/>
      <c r="NRR427" s="1348"/>
      <c r="NRS427" s="1348"/>
      <c r="NRT427" s="1348"/>
      <c r="NRU427" s="1348"/>
      <c r="NRV427" s="1348"/>
      <c r="NRW427" s="1348"/>
      <c r="NRX427" s="1348"/>
      <c r="NRY427" s="1348"/>
      <c r="NRZ427" s="1348"/>
      <c r="NSA427" s="1348"/>
      <c r="NSB427" s="1348"/>
      <c r="NSC427" s="1348"/>
      <c r="NSD427" s="1348"/>
      <c r="NSE427" s="1348"/>
      <c r="NSF427" s="1348"/>
      <c r="NSG427" s="1348"/>
      <c r="NSH427" s="1348"/>
      <c r="NSI427" s="1348"/>
      <c r="NSJ427" s="1348"/>
      <c r="NSK427" s="1348"/>
      <c r="NSL427" s="1348"/>
      <c r="NSM427" s="1348"/>
      <c r="NSN427" s="1348"/>
      <c r="NSO427" s="1348"/>
      <c r="NSP427" s="1348"/>
      <c r="NSQ427" s="1348"/>
      <c r="NSR427" s="1348"/>
      <c r="NSS427" s="1348"/>
      <c r="NST427" s="1348"/>
      <c r="NSU427" s="1348"/>
      <c r="NSV427" s="1348"/>
      <c r="NSW427" s="1348"/>
      <c r="NSX427" s="1348"/>
      <c r="NSY427" s="1348"/>
      <c r="NSZ427" s="1348"/>
      <c r="NTA427" s="1348"/>
      <c r="NTB427" s="1348"/>
      <c r="NTC427" s="1348"/>
      <c r="NTD427" s="1348"/>
      <c r="NTE427" s="1348"/>
      <c r="NTF427" s="1348"/>
      <c r="NTG427" s="1348"/>
      <c r="NTH427" s="1348"/>
      <c r="NTI427" s="1348"/>
      <c r="NTJ427" s="1348"/>
      <c r="NTK427" s="1348"/>
      <c r="NTL427" s="1348"/>
      <c r="NTM427" s="1348"/>
      <c r="NTN427" s="1348"/>
      <c r="NTO427" s="1348"/>
      <c r="NTP427" s="1348"/>
      <c r="NTQ427" s="1348"/>
      <c r="NTR427" s="1348"/>
      <c r="NTS427" s="1348"/>
      <c r="NTT427" s="1348"/>
      <c r="NTU427" s="1348"/>
      <c r="NTV427" s="1348"/>
      <c r="NTW427" s="1348"/>
      <c r="NTX427" s="1348"/>
      <c r="NTY427" s="1348"/>
      <c r="NTZ427" s="1348"/>
      <c r="NUA427" s="1348"/>
      <c r="NUB427" s="1348"/>
      <c r="NUC427" s="1348"/>
      <c r="NUD427" s="1348"/>
      <c r="NUE427" s="1348"/>
      <c r="NUF427" s="1348"/>
      <c r="NUG427" s="1348"/>
      <c r="NUH427" s="1348"/>
      <c r="NUI427" s="1348"/>
      <c r="NUJ427" s="1348"/>
      <c r="NUK427" s="1348"/>
      <c r="NUL427" s="1348"/>
      <c r="NUM427" s="1348"/>
      <c r="NUN427" s="1348"/>
      <c r="NUO427" s="1348"/>
      <c r="NUP427" s="1348"/>
      <c r="NUQ427" s="1348"/>
      <c r="NUR427" s="1348"/>
      <c r="NUS427" s="1348"/>
      <c r="NUT427" s="1348"/>
      <c r="NUU427" s="1348"/>
      <c r="NUV427" s="1348"/>
      <c r="NUW427" s="1348"/>
      <c r="NUX427" s="1348"/>
      <c r="NUY427" s="1348"/>
      <c r="NUZ427" s="1348"/>
      <c r="NVA427" s="1348"/>
      <c r="NVB427" s="1348"/>
      <c r="NVC427" s="1348"/>
      <c r="NVD427" s="1348"/>
      <c r="NVE427" s="1348"/>
      <c r="NVF427" s="1348"/>
      <c r="NVG427" s="1348"/>
      <c r="NVH427" s="1348"/>
      <c r="NVI427" s="1348"/>
      <c r="NVJ427" s="1348"/>
      <c r="NVK427" s="1348"/>
      <c r="NVL427" s="1348"/>
      <c r="NVM427" s="1348"/>
      <c r="NVN427" s="1348"/>
      <c r="NVO427" s="1348"/>
      <c r="NVP427" s="1348"/>
      <c r="NVQ427" s="1348"/>
      <c r="NVR427" s="1348"/>
      <c r="NVS427" s="1348"/>
      <c r="NVT427" s="1348"/>
      <c r="NVU427" s="1348"/>
      <c r="NVV427" s="1348"/>
      <c r="NVW427" s="1348"/>
      <c r="NVX427" s="1348"/>
      <c r="NVY427" s="1348"/>
      <c r="NVZ427" s="1348"/>
      <c r="NWA427" s="1348"/>
      <c r="NWB427" s="1348"/>
      <c r="NWC427" s="1348"/>
      <c r="NWD427" s="1348"/>
      <c r="NWE427" s="1348"/>
      <c r="NWF427" s="1348"/>
      <c r="NWG427" s="1348"/>
      <c r="NWH427" s="1348"/>
      <c r="NWI427" s="1348"/>
      <c r="NWJ427" s="1348"/>
      <c r="NWK427" s="1348"/>
      <c r="NWL427" s="1348"/>
      <c r="NWM427" s="1348"/>
      <c r="NWN427" s="1348"/>
      <c r="NWO427" s="1348"/>
      <c r="NWP427" s="1348"/>
      <c r="NWQ427" s="1348"/>
      <c r="NWR427" s="1348"/>
      <c r="NWS427" s="1348"/>
      <c r="NWT427" s="1348"/>
      <c r="NWU427" s="1348"/>
      <c r="NWV427" s="1348"/>
      <c r="NWW427" s="1348"/>
      <c r="NWX427" s="1348"/>
      <c r="NWY427" s="1348"/>
      <c r="NWZ427" s="1348"/>
      <c r="NXA427" s="1348"/>
      <c r="NXB427" s="1348"/>
      <c r="NXC427" s="1348"/>
      <c r="NXD427" s="1348"/>
      <c r="NXE427" s="1348"/>
      <c r="NXF427" s="1348"/>
      <c r="NXG427" s="1348"/>
      <c r="NXH427" s="1348"/>
      <c r="NXI427" s="1348"/>
      <c r="NXJ427" s="1348"/>
      <c r="NXK427" s="1348"/>
      <c r="NXL427" s="1348"/>
      <c r="NXM427" s="1348"/>
      <c r="NXN427" s="1348"/>
      <c r="NXO427" s="1348"/>
      <c r="NXP427" s="1348"/>
      <c r="NXQ427" s="1348"/>
      <c r="NXR427" s="1348"/>
      <c r="NXS427" s="1348"/>
      <c r="NXT427" s="1348"/>
      <c r="NXU427" s="1348"/>
      <c r="NXV427" s="1348"/>
      <c r="NXW427" s="1348"/>
      <c r="NXX427" s="1348"/>
      <c r="NXY427" s="1348"/>
      <c r="NXZ427" s="1348"/>
      <c r="NYA427" s="1348"/>
      <c r="NYB427" s="1348"/>
      <c r="NYC427" s="1348"/>
      <c r="NYD427" s="1348"/>
      <c r="NYE427" s="1348"/>
      <c r="NYF427" s="1348"/>
      <c r="NYG427" s="1348"/>
      <c r="NYH427" s="1348"/>
      <c r="NYI427" s="1348"/>
      <c r="NYJ427" s="1348"/>
      <c r="NYK427" s="1348"/>
      <c r="NYL427" s="1348"/>
      <c r="NYM427" s="1348"/>
      <c r="NYN427" s="1348"/>
      <c r="NYO427" s="1348"/>
      <c r="NYP427" s="1348"/>
      <c r="NYQ427" s="1348"/>
      <c r="NYR427" s="1348"/>
      <c r="NYS427" s="1348"/>
      <c r="NYT427" s="1348"/>
      <c r="NYU427" s="1348"/>
      <c r="NYV427" s="1348"/>
      <c r="NYW427" s="1348"/>
      <c r="NYX427" s="1348"/>
      <c r="NYY427" s="1348"/>
      <c r="NYZ427" s="1348"/>
      <c r="NZA427" s="1348"/>
      <c r="NZB427" s="1348"/>
      <c r="NZC427" s="1348"/>
      <c r="NZD427" s="1348"/>
      <c r="NZE427" s="1348"/>
      <c r="NZF427" s="1348"/>
      <c r="NZG427" s="1348"/>
      <c r="NZH427" s="1348"/>
      <c r="NZI427" s="1348"/>
      <c r="NZJ427" s="1348"/>
      <c r="NZK427" s="1348"/>
      <c r="NZL427" s="1348"/>
      <c r="NZM427" s="1348"/>
      <c r="NZN427" s="1348"/>
      <c r="NZO427" s="1348"/>
      <c r="NZP427" s="1348"/>
      <c r="NZQ427" s="1348"/>
      <c r="NZR427" s="1348"/>
      <c r="NZS427" s="1348"/>
      <c r="NZT427" s="1348"/>
      <c r="NZU427" s="1348"/>
      <c r="NZV427" s="1348"/>
      <c r="NZW427" s="1348"/>
      <c r="NZX427" s="1348"/>
      <c r="NZY427" s="1348"/>
      <c r="NZZ427" s="1348"/>
      <c r="OAA427" s="1348"/>
      <c r="OAB427" s="1348"/>
      <c r="OAC427" s="1348"/>
      <c r="OAD427" s="1348"/>
      <c r="OAE427" s="1348"/>
      <c r="OAF427" s="1348"/>
      <c r="OAG427" s="1348"/>
      <c r="OAH427" s="1348"/>
      <c r="OAI427" s="1348"/>
      <c r="OAJ427" s="1348"/>
      <c r="OAK427" s="1348"/>
      <c r="OAL427" s="1348"/>
      <c r="OAM427" s="1348"/>
      <c r="OAN427" s="1348"/>
      <c r="OAO427" s="1348"/>
      <c r="OAP427" s="1348"/>
      <c r="OAQ427" s="1348"/>
      <c r="OAR427" s="1348"/>
      <c r="OAS427" s="1348"/>
      <c r="OAT427" s="1348"/>
      <c r="OAU427" s="1348"/>
      <c r="OAV427" s="1348"/>
      <c r="OAW427" s="1348"/>
      <c r="OAX427" s="1348"/>
      <c r="OAY427" s="1348"/>
      <c r="OAZ427" s="1348"/>
      <c r="OBA427" s="1348"/>
      <c r="OBB427" s="1348"/>
      <c r="OBC427" s="1348"/>
      <c r="OBD427" s="1348"/>
      <c r="OBE427" s="1348"/>
      <c r="OBF427" s="1348"/>
      <c r="OBG427" s="1348"/>
      <c r="OBH427" s="1348"/>
      <c r="OBI427" s="1348"/>
      <c r="OBJ427" s="1348"/>
      <c r="OBK427" s="1348"/>
      <c r="OBL427" s="1348"/>
      <c r="OBM427" s="1348"/>
      <c r="OBN427" s="1348"/>
      <c r="OBO427" s="1348"/>
      <c r="OBP427" s="1348"/>
      <c r="OBQ427" s="1348"/>
      <c r="OBR427" s="1348"/>
      <c r="OBS427" s="1348"/>
      <c r="OBT427" s="1348"/>
      <c r="OBU427" s="1348"/>
      <c r="OBV427" s="1348"/>
      <c r="OBW427" s="1348"/>
      <c r="OBX427" s="1348"/>
      <c r="OBY427" s="1348"/>
      <c r="OBZ427" s="1348"/>
      <c r="OCA427" s="1348"/>
      <c r="OCB427" s="1348"/>
      <c r="OCC427" s="1348"/>
      <c r="OCD427" s="1348"/>
      <c r="OCE427" s="1348"/>
      <c r="OCF427" s="1348"/>
      <c r="OCG427" s="1348"/>
      <c r="OCH427" s="1348"/>
      <c r="OCI427" s="1348"/>
      <c r="OCJ427" s="1348"/>
      <c r="OCK427" s="1348"/>
      <c r="OCL427" s="1348"/>
      <c r="OCM427" s="1348"/>
      <c r="OCN427" s="1348"/>
      <c r="OCO427" s="1348"/>
      <c r="OCP427" s="1348"/>
      <c r="OCQ427" s="1348"/>
      <c r="OCR427" s="1348"/>
      <c r="OCS427" s="1348"/>
      <c r="OCT427" s="1348"/>
      <c r="OCU427" s="1348"/>
      <c r="OCV427" s="1348"/>
      <c r="OCW427" s="1348"/>
      <c r="OCX427" s="1348"/>
      <c r="OCY427" s="1348"/>
      <c r="OCZ427" s="1348"/>
      <c r="ODA427" s="1348"/>
      <c r="ODB427" s="1348"/>
      <c r="ODC427" s="1348"/>
      <c r="ODD427" s="1348"/>
      <c r="ODE427" s="1348"/>
      <c r="ODF427" s="1348"/>
      <c r="ODG427" s="1348"/>
      <c r="ODH427" s="1348"/>
      <c r="ODI427" s="1348"/>
      <c r="ODJ427" s="1348"/>
      <c r="ODK427" s="1348"/>
      <c r="ODL427" s="1348"/>
      <c r="ODM427" s="1348"/>
      <c r="ODN427" s="1348"/>
      <c r="ODO427" s="1348"/>
      <c r="ODP427" s="1348"/>
      <c r="ODQ427" s="1348"/>
      <c r="ODR427" s="1348"/>
      <c r="ODS427" s="1348"/>
      <c r="ODT427" s="1348"/>
      <c r="ODU427" s="1348"/>
      <c r="ODV427" s="1348"/>
      <c r="ODW427" s="1348"/>
      <c r="ODX427" s="1348"/>
      <c r="ODY427" s="1348"/>
      <c r="ODZ427" s="1348"/>
      <c r="OEA427" s="1348"/>
      <c r="OEB427" s="1348"/>
      <c r="OEC427" s="1348"/>
      <c r="OED427" s="1348"/>
      <c r="OEE427" s="1348"/>
      <c r="OEF427" s="1348"/>
      <c r="OEG427" s="1348"/>
      <c r="OEH427" s="1348"/>
      <c r="OEI427" s="1348"/>
      <c r="OEJ427" s="1348"/>
      <c r="OEK427" s="1348"/>
      <c r="OEL427" s="1348"/>
      <c r="OEM427" s="1348"/>
      <c r="OEN427" s="1348"/>
      <c r="OEO427" s="1348"/>
      <c r="OEP427" s="1348"/>
      <c r="OEQ427" s="1348"/>
      <c r="OER427" s="1348"/>
      <c r="OES427" s="1348"/>
      <c r="OET427" s="1348"/>
      <c r="OEU427" s="1348"/>
      <c r="OEV427" s="1348"/>
      <c r="OEW427" s="1348"/>
      <c r="OEX427" s="1348"/>
      <c r="OEY427" s="1348"/>
      <c r="OEZ427" s="1348"/>
      <c r="OFA427" s="1348"/>
      <c r="OFB427" s="1348"/>
      <c r="OFC427" s="1348"/>
      <c r="OFD427" s="1348"/>
      <c r="OFE427" s="1348"/>
      <c r="OFF427" s="1348"/>
      <c r="OFG427" s="1348"/>
      <c r="OFH427" s="1348"/>
      <c r="OFI427" s="1348"/>
      <c r="OFJ427" s="1348"/>
      <c r="OFK427" s="1348"/>
      <c r="OFL427" s="1348"/>
      <c r="OFM427" s="1348"/>
      <c r="OFN427" s="1348"/>
      <c r="OFO427" s="1348"/>
      <c r="OFP427" s="1348"/>
      <c r="OFQ427" s="1348"/>
      <c r="OFR427" s="1348"/>
      <c r="OFS427" s="1348"/>
      <c r="OFT427" s="1348"/>
      <c r="OFU427" s="1348"/>
      <c r="OFV427" s="1348"/>
      <c r="OFW427" s="1348"/>
      <c r="OFX427" s="1348"/>
      <c r="OFY427" s="1348"/>
      <c r="OFZ427" s="1348"/>
      <c r="OGA427" s="1348"/>
      <c r="OGB427" s="1348"/>
      <c r="OGC427" s="1348"/>
      <c r="OGD427" s="1348"/>
      <c r="OGE427" s="1348"/>
      <c r="OGF427" s="1348"/>
      <c r="OGG427" s="1348"/>
      <c r="OGH427" s="1348"/>
      <c r="OGI427" s="1348"/>
      <c r="OGJ427" s="1348"/>
      <c r="OGK427" s="1348"/>
      <c r="OGL427" s="1348"/>
      <c r="OGM427" s="1348"/>
      <c r="OGN427" s="1348"/>
      <c r="OGO427" s="1348"/>
      <c r="OGP427" s="1348"/>
      <c r="OGQ427" s="1348"/>
      <c r="OGR427" s="1348"/>
      <c r="OGS427" s="1348"/>
      <c r="OGT427" s="1348"/>
      <c r="OGU427" s="1348"/>
      <c r="OGV427" s="1348"/>
      <c r="OGW427" s="1348"/>
      <c r="OGX427" s="1348"/>
      <c r="OGY427" s="1348"/>
      <c r="OGZ427" s="1348"/>
      <c r="OHA427" s="1348"/>
      <c r="OHB427" s="1348"/>
      <c r="OHC427" s="1348"/>
      <c r="OHD427" s="1348"/>
      <c r="OHE427" s="1348"/>
      <c r="OHF427" s="1348"/>
      <c r="OHG427" s="1348"/>
      <c r="OHH427" s="1348"/>
      <c r="OHI427" s="1348"/>
      <c r="OHJ427" s="1348"/>
      <c r="OHK427" s="1348"/>
      <c r="OHL427" s="1348"/>
      <c r="OHM427" s="1348"/>
      <c r="OHN427" s="1348"/>
      <c r="OHO427" s="1348"/>
      <c r="OHP427" s="1348"/>
      <c r="OHQ427" s="1348"/>
      <c r="OHR427" s="1348"/>
      <c r="OHS427" s="1348"/>
      <c r="OHT427" s="1348"/>
      <c r="OHU427" s="1348"/>
      <c r="OHV427" s="1348"/>
      <c r="OHW427" s="1348"/>
      <c r="OHX427" s="1348"/>
      <c r="OHY427" s="1348"/>
      <c r="OHZ427" s="1348"/>
      <c r="OIA427" s="1348"/>
      <c r="OIB427" s="1348"/>
      <c r="OIC427" s="1348"/>
      <c r="OID427" s="1348"/>
      <c r="OIE427" s="1348"/>
      <c r="OIF427" s="1348"/>
      <c r="OIG427" s="1348"/>
      <c r="OIH427" s="1348"/>
      <c r="OII427" s="1348"/>
      <c r="OIJ427" s="1348"/>
      <c r="OIK427" s="1348"/>
      <c r="OIL427" s="1348"/>
      <c r="OIM427" s="1348"/>
      <c r="OIN427" s="1348"/>
      <c r="OIO427" s="1348"/>
      <c r="OIP427" s="1348"/>
      <c r="OIQ427" s="1348"/>
      <c r="OIR427" s="1348"/>
      <c r="OIS427" s="1348"/>
      <c r="OIT427" s="1348"/>
      <c r="OIU427" s="1348"/>
      <c r="OIV427" s="1348"/>
      <c r="OIW427" s="1348"/>
      <c r="OIX427" s="1348"/>
      <c r="OIY427" s="1348"/>
      <c r="OIZ427" s="1348"/>
      <c r="OJA427" s="1348"/>
      <c r="OJB427" s="1348"/>
      <c r="OJC427" s="1348"/>
      <c r="OJD427" s="1348"/>
      <c r="OJE427" s="1348"/>
      <c r="OJF427" s="1348"/>
      <c r="OJG427" s="1348"/>
      <c r="OJH427" s="1348"/>
      <c r="OJI427" s="1348"/>
      <c r="OJJ427" s="1348"/>
      <c r="OJK427" s="1348"/>
      <c r="OJL427" s="1348"/>
      <c r="OJM427" s="1348"/>
      <c r="OJN427" s="1348"/>
      <c r="OJO427" s="1348"/>
      <c r="OJP427" s="1348"/>
      <c r="OJQ427" s="1348"/>
      <c r="OJR427" s="1348"/>
      <c r="OJS427" s="1348"/>
      <c r="OJT427" s="1348"/>
      <c r="OJU427" s="1348"/>
      <c r="OJV427" s="1348"/>
      <c r="OJW427" s="1348"/>
      <c r="OJX427" s="1348"/>
      <c r="OJY427" s="1348"/>
      <c r="OJZ427" s="1348"/>
      <c r="OKA427" s="1348"/>
      <c r="OKB427" s="1348"/>
      <c r="OKC427" s="1348"/>
      <c r="OKD427" s="1348"/>
      <c r="OKE427" s="1348"/>
      <c r="OKF427" s="1348"/>
      <c r="OKG427" s="1348"/>
      <c r="OKH427" s="1348"/>
      <c r="OKI427" s="1348"/>
      <c r="OKJ427" s="1348"/>
      <c r="OKK427" s="1348"/>
      <c r="OKL427" s="1348"/>
      <c r="OKM427" s="1348"/>
      <c r="OKN427" s="1348"/>
      <c r="OKO427" s="1348"/>
      <c r="OKP427" s="1348"/>
      <c r="OKQ427" s="1348"/>
      <c r="OKR427" s="1348"/>
      <c r="OKS427" s="1348"/>
      <c r="OKT427" s="1348"/>
      <c r="OKU427" s="1348"/>
      <c r="OKV427" s="1348"/>
      <c r="OKW427" s="1348"/>
      <c r="OKX427" s="1348"/>
      <c r="OKY427" s="1348"/>
      <c r="OKZ427" s="1348"/>
      <c r="OLA427" s="1348"/>
      <c r="OLB427" s="1348"/>
      <c r="OLC427" s="1348"/>
      <c r="OLD427" s="1348"/>
      <c r="OLE427" s="1348"/>
      <c r="OLF427" s="1348"/>
      <c r="OLG427" s="1348"/>
      <c r="OLH427" s="1348"/>
      <c r="OLI427" s="1348"/>
      <c r="OLJ427" s="1348"/>
      <c r="OLK427" s="1348"/>
      <c r="OLL427" s="1348"/>
      <c r="OLM427" s="1348"/>
      <c r="OLN427" s="1348"/>
      <c r="OLO427" s="1348"/>
      <c r="OLP427" s="1348"/>
      <c r="OLQ427" s="1348"/>
      <c r="OLR427" s="1348"/>
      <c r="OLS427" s="1348"/>
      <c r="OLT427" s="1348"/>
      <c r="OLU427" s="1348"/>
      <c r="OLV427" s="1348"/>
      <c r="OLW427" s="1348"/>
      <c r="OLX427" s="1348"/>
      <c r="OLY427" s="1348"/>
      <c r="OLZ427" s="1348"/>
      <c r="OMA427" s="1348"/>
      <c r="OMB427" s="1348"/>
      <c r="OMC427" s="1348"/>
      <c r="OMD427" s="1348"/>
      <c r="OME427" s="1348"/>
      <c r="OMF427" s="1348"/>
      <c r="OMG427" s="1348"/>
      <c r="OMH427" s="1348"/>
      <c r="OMI427" s="1348"/>
      <c r="OMJ427" s="1348"/>
      <c r="OMK427" s="1348"/>
      <c r="OML427" s="1348"/>
      <c r="OMM427" s="1348"/>
      <c r="OMN427" s="1348"/>
      <c r="OMO427" s="1348"/>
      <c r="OMP427" s="1348"/>
      <c r="OMQ427" s="1348"/>
      <c r="OMR427" s="1348"/>
      <c r="OMS427" s="1348"/>
      <c r="OMT427" s="1348"/>
      <c r="OMU427" s="1348"/>
      <c r="OMV427" s="1348"/>
      <c r="OMW427" s="1348"/>
      <c r="OMX427" s="1348"/>
      <c r="OMY427" s="1348"/>
      <c r="OMZ427" s="1348"/>
      <c r="ONA427" s="1348"/>
      <c r="ONB427" s="1348"/>
      <c r="ONC427" s="1348"/>
      <c r="OND427" s="1348"/>
      <c r="ONE427" s="1348"/>
      <c r="ONF427" s="1348"/>
      <c r="ONG427" s="1348"/>
      <c r="ONH427" s="1348"/>
      <c r="ONI427" s="1348"/>
      <c r="ONJ427" s="1348"/>
      <c r="ONK427" s="1348"/>
      <c r="ONL427" s="1348"/>
      <c r="ONM427" s="1348"/>
      <c r="ONN427" s="1348"/>
      <c r="ONO427" s="1348"/>
      <c r="ONP427" s="1348"/>
      <c r="ONQ427" s="1348"/>
      <c r="ONR427" s="1348"/>
      <c r="ONS427" s="1348"/>
      <c r="ONT427" s="1348"/>
      <c r="ONU427" s="1348"/>
      <c r="ONV427" s="1348"/>
      <c r="ONW427" s="1348"/>
      <c r="ONX427" s="1348"/>
      <c r="ONY427" s="1348"/>
      <c r="ONZ427" s="1348"/>
      <c r="OOA427" s="1348"/>
      <c r="OOB427" s="1348"/>
      <c r="OOC427" s="1348"/>
      <c r="OOD427" s="1348"/>
      <c r="OOE427" s="1348"/>
      <c r="OOF427" s="1348"/>
      <c r="OOG427" s="1348"/>
      <c r="OOH427" s="1348"/>
      <c r="OOI427" s="1348"/>
      <c r="OOJ427" s="1348"/>
      <c r="OOK427" s="1348"/>
      <c r="OOL427" s="1348"/>
      <c r="OOM427" s="1348"/>
      <c r="OON427" s="1348"/>
      <c r="OOO427" s="1348"/>
      <c r="OOP427" s="1348"/>
      <c r="OOQ427" s="1348"/>
      <c r="OOR427" s="1348"/>
      <c r="OOS427" s="1348"/>
      <c r="OOT427" s="1348"/>
      <c r="OOU427" s="1348"/>
      <c r="OOV427" s="1348"/>
      <c r="OOW427" s="1348"/>
      <c r="OOX427" s="1348"/>
      <c r="OOY427" s="1348"/>
      <c r="OOZ427" s="1348"/>
      <c r="OPA427" s="1348"/>
      <c r="OPB427" s="1348"/>
      <c r="OPC427" s="1348"/>
      <c r="OPD427" s="1348"/>
      <c r="OPE427" s="1348"/>
      <c r="OPF427" s="1348"/>
      <c r="OPG427" s="1348"/>
      <c r="OPH427" s="1348"/>
      <c r="OPI427" s="1348"/>
      <c r="OPJ427" s="1348"/>
      <c r="OPK427" s="1348"/>
      <c r="OPL427" s="1348"/>
      <c r="OPM427" s="1348"/>
      <c r="OPN427" s="1348"/>
      <c r="OPO427" s="1348"/>
      <c r="OPP427" s="1348"/>
      <c r="OPQ427" s="1348"/>
      <c r="OPR427" s="1348"/>
      <c r="OPS427" s="1348"/>
      <c r="OPT427" s="1348"/>
      <c r="OPU427" s="1348"/>
      <c r="OPV427" s="1348"/>
      <c r="OPW427" s="1348"/>
      <c r="OPX427" s="1348"/>
      <c r="OPY427" s="1348"/>
      <c r="OPZ427" s="1348"/>
      <c r="OQA427" s="1348"/>
      <c r="OQB427" s="1348"/>
      <c r="OQC427" s="1348"/>
      <c r="OQD427" s="1348"/>
      <c r="OQE427" s="1348"/>
      <c r="OQF427" s="1348"/>
      <c r="OQG427" s="1348"/>
      <c r="OQH427" s="1348"/>
      <c r="OQI427" s="1348"/>
      <c r="OQJ427" s="1348"/>
      <c r="OQK427" s="1348"/>
      <c r="OQL427" s="1348"/>
      <c r="OQM427" s="1348"/>
      <c r="OQN427" s="1348"/>
      <c r="OQO427" s="1348"/>
      <c r="OQP427" s="1348"/>
      <c r="OQQ427" s="1348"/>
      <c r="OQR427" s="1348"/>
      <c r="OQS427" s="1348"/>
      <c r="OQT427" s="1348"/>
      <c r="OQU427" s="1348"/>
      <c r="OQV427" s="1348"/>
      <c r="OQW427" s="1348"/>
      <c r="OQX427" s="1348"/>
      <c r="OQY427" s="1348"/>
      <c r="OQZ427" s="1348"/>
      <c r="ORA427" s="1348"/>
      <c r="ORB427" s="1348"/>
      <c r="ORC427" s="1348"/>
      <c r="ORD427" s="1348"/>
      <c r="ORE427" s="1348"/>
      <c r="ORF427" s="1348"/>
      <c r="ORG427" s="1348"/>
      <c r="ORH427" s="1348"/>
      <c r="ORI427" s="1348"/>
      <c r="ORJ427" s="1348"/>
      <c r="ORK427" s="1348"/>
      <c r="ORL427" s="1348"/>
      <c r="ORM427" s="1348"/>
      <c r="ORN427" s="1348"/>
      <c r="ORO427" s="1348"/>
      <c r="ORP427" s="1348"/>
      <c r="ORQ427" s="1348"/>
      <c r="ORR427" s="1348"/>
      <c r="ORS427" s="1348"/>
      <c r="ORT427" s="1348"/>
      <c r="ORU427" s="1348"/>
      <c r="ORV427" s="1348"/>
      <c r="ORW427" s="1348"/>
      <c r="ORX427" s="1348"/>
      <c r="ORY427" s="1348"/>
      <c r="ORZ427" s="1348"/>
      <c r="OSA427" s="1348"/>
      <c r="OSB427" s="1348"/>
      <c r="OSC427" s="1348"/>
      <c r="OSD427" s="1348"/>
      <c r="OSE427" s="1348"/>
      <c r="OSF427" s="1348"/>
      <c r="OSG427" s="1348"/>
      <c r="OSH427" s="1348"/>
      <c r="OSI427" s="1348"/>
      <c r="OSJ427" s="1348"/>
      <c r="OSK427" s="1348"/>
      <c r="OSL427" s="1348"/>
      <c r="OSM427" s="1348"/>
      <c r="OSN427" s="1348"/>
      <c r="OSO427" s="1348"/>
      <c r="OSP427" s="1348"/>
      <c r="OSQ427" s="1348"/>
      <c r="OSR427" s="1348"/>
      <c r="OSS427" s="1348"/>
      <c r="OST427" s="1348"/>
      <c r="OSU427" s="1348"/>
      <c r="OSV427" s="1348"/>
      <c r="OSW427" s="1348"/>
      <c r="OSX427" s="1348"/>
      <c r="OSY427" s="1348"/>
      <c r="OSZ427" s="1348"/>
      <c r="OTA427" s="1348"/>
      <c r="OTB427" s="1348"/>
      <c r="OTC427" s="1348"/>
      <c r="OTD427" s="1348"/>
      <c r="OTE427" s="1348"/>
      <c r="OTF427" s="1348"/>
      <c r="OTG427" s="1348"/>
      <c r="OTH427" s="1348"/>
      <c r="OTI427" s="1348"/>
      <c r="OTJ427" s="1348"/>
      <c r="OTK427" s="1348"/>
      <c r="OTL427" s="1348"/>
      <c r="OTM427" s="1348"/>
      <c r="OTN427" s="1348"/>
      <c r="OTO427" s="1348"/>
      <c r="OTP427" s="1348"/>
      <c r="OTQ427" s="1348"/>
      <c r="OTR427" s="1348"/>
      <c r="OTS427" s="1348"/>
      <c r="OTT427" s="1348"/>
      <c r="OTU427" s="1348"/>
      <c r="OTV427" s="1348"/>
      <c r="OTW427" s="1348"/>
      <c r="OTX427" s="1348"/>
      <c r="OTY427" s="1348"/>
      <c r="OTZ427" s="1348"/>
      <c r="OUA427" s="1348"/>
      <c r="OUB427" s="1348"/>
      <c r="OUC427" s="1348"/>
      <c r="OUD427" s="1348"/>
      <c r="OUE427" s="1348"/>
      <c r="OUF427" s="1348"/>
      <c r="OUG427" s="1348"/>
      <c r="OUH427" s="1348"/>
      <c r="OUI427" s="1348"/>
      <c r="OUJ427" s="1348"/>
      <c r="OUK427" s="1348"/>
      <c r="OUL427" s="1348"/>
      <c r="OUM427" s="1348"/>
      <c r="OUN427" s="1348"/>
      <c r="OUO427" s="1348"/>
      <c r="OUP427" s="1348"/>
      <c r="OUQ427" s="1348"/>
      <c r="OUR427" s="1348"/>
      <c r="OUS427" s="1348"/>
      <c r="OUT427" s="1348"/>
      <c r="OUU427" s="1348"/>
      <c r="OUV427" s="1348"/>
      <c r="OUW427" s="1348"/>
      <c r="OUX427" s="1348"/>
      <c r="OUY427" s="1348"/>
      <c r="OUZ427" s="1348"/>
      <c r="OVA427" s="1348"/>
      <c r="OVB427" s="1348"/>
      <c r="OVC427" s="1348"/>
      <c r="OVD427" s="1348"/>
      <c r="OVE427" s="1348"/>
      <c r="OVF427" s="1348"/>
      <c r="OVG427" s="1348"/>
      <c r="OVH427" s="1348"/>
      <c r="OVI427" s="1348"/>
      <c r="OVJ427" s="1348"/>
      <c r="OVK427" s="1348"/>
      <c r="OVL427" s="1348"/>
      <c r="OVM427" s="1348"/>
      <c r="OVN427" s="1348"/>
      <c r="OVO427" s="1348"/>
      <c r="OVP427" s="1348"/>
      <c r="OVQ427" s="1348"/>
      <c r="OVR427" s="1348"/>
      <c r="OVS427" s="1348"/>
      <c r="OVT427" s="1348"/>
      <c r="OVU427" s="1348"/>
      <c r="OVV427" s="1348"/>
      <c r="OVW427" s="1348"/>
      <c r="OVX427" s="1348"/>
      <c r="OVY427" s="1348"/>
      <c r="OVZ427" s="1348"/>
      <c r="OWA427" s="1348"/>
      <c r="OWB427" s="1348"/>
      <c r="OWC427" s="1348"/>
      <c r="OWD427" s="1348"/>
      <c r="OWE427" s="1348"/>
      <c r="OWF427" s="1348"/>
      <c r="OWG427" s="1348"/>
      <c r="OWH427" s="1348"/>
      <c r="OWI427" s="1348"/>
      <c r="OWJ427" s="1348"/>
      <c r="OWK427" s="1348"/>
      <c r="OWL427" s="1348"/>
      <c r="OWM427" s="1348"/>
      <c r="OWN427" s="1348"/>
      <c r="OWO427" s="1348"/>
      <c r="OWP427" s="1348"/>
      <c r="OWQ427" s="1348"/>
      <c r="OWR427" s="1348"/>
      <c r="OWS427" s="1348"/>
      <c r="OWT427" s="1348"/>
      <c r="OWU427" s="1348"/>
      <c r="OWV427" s="1348"/>
      <c r="OWW427" s="1348"/>
      <c r="OWX427" s="1348"/>
      <c r="OWY427" s="1348"/>
      <c r="OWZ427" s="1348"/>
      <c r="OXA427" s="1348"/>
      <c r="OXB427" s="1348"/>
      <c r="OXC427" s="1348"/>
      <c r="OXD427" s="1348"/>
      <c r="OXE427" s="1348"/>
      <c r="OXF427" s="1348"/>
      <c r="OXG427" s="1348"/>
      <c r="OXH427" s="1348"/>
      <c r="OXI427" s="1348"/>
      <c r="OXJ427" s="1348"/>
      <c r="OXK427" s="1348"/>
      <c r="OXL427" s="1348"/>
      <c r="OXM427" s="1348"/>
      <c r="OXN427" s="1348"/>
      <c r="OXO427" s="1348"/>
      <c r="OXP427" s="1348"/>
      <c r="OXQ427" s="1348"/>
      <c r="OXR427" s="1348"/>
      <c r="OXS427" s="1348"/>
      <c r="OXT427" s="1348"/>
      <c r="OXU427" s="1348"/>
      <c r="OXV427" s="1348"/>
      <c r="OXW427" s="1348"/>
      <c r="OXX427" s="1348"/>
      <c r="OXY427" s="1348"/>
      <c r="OXZ427" s="1348"/>
      <c r="OYA427" s="1348"/>
      <c r="OYB427" s="1348"/>
      <c r="OYC427" s="1348"/>
      <c r="OYD427" s="1348"/>
      <c r="OYE427" s="1348"/>
      <c r="OYF427" s="1348"/>
      <c r="OYG427" s="1348"/>
      <c r="OYH427" s="1348"/>
      <c r="OYI427" s="1348"/>
      <c r="OYJ427" s="1348"/>
      <c r="OYK427" s="1348"/>
      <c r="OYL427" s="1348"/>
      <c r="OYM427" s="1348"/>
      <c r="OYN427" s="1348"/>
      <c r="OYO427" s="1348"/>
      <c r="OYP427" s="1348"/>
      <c r="OYQ427" s="1348"/>
      <c r="OYR427" s="1348"/>
      <c r="OYS427" s="1348"/>
      <c r="OYT427" s="1348"/>
      <c r="OYU427" s="1348"/>
      <c r="OYV427" s="1348"/>
      <c r="OYW427" s="1348"/>
      <c r="OYX427" s="1348"/>
      <c r="OYY427" s="1348"/>
      <c r="OYZ427" s="1348"/>
      <c r="OZA427" s="1348"/>
      <c r="OZB427" s="1348"/>
      <c r="OZC427" s="1348"/>
      <c r="OZD427" s="1348"/>
      <c r="OZE427" s="1348"/>
      <c r="OZF427" s="1348"/>
      <c r="OZG427" s="1348"/>
      <c r="OZH427" s="1348"/>
      <c r="OZI427" s="1348"/>
      <c r="OZJ427" s="1348"/>
      <c r="OZK427" s="1348"/>
      <c r="OZL427" s="1348"/>
      <c r="OZM427" s="1348"/>
      <c r="OZN427" s="1348"/>
      <c r="OZO427" s="1348"/>
      <c r="OZP427" s="1348"/>
      <c r="OZQ427" s="1348"/>
      <c r="OZR427" s="1348"/>
      <c r="OZS427" s="1348"/>
      <c r="OZT427" s="1348"/>
      <c r="OZU427" s="1348"/>
      <c r="OZV427" s="1348"/>
      <c r="OZW427" s="1348"/>
      <c r="OZX427" s="1348"/>
      <c r="OZY427" s="1348"/>
      <c r="OZZ427" s="1348"/>
      <c r="PAA427" s="1348"/>
      <c r="PAB427" s="1348"/>
      <c r="PAC427" s="1348"/>
      <c r="PAD427" s="1348"/>
      <c r="PAE427" s="1348"/>
      <c r="PAF427" s="1348"/>
      <c r="PAG427" s="1348"/>
      <c r="PAH427" s="1348"/>
      <c r="PAI427" s="1348"/>
      <c r="PAJ427" s="1348"/>
      <c r="PAK427" s="1348"/>
      <c r="PAL427" s="1348"/>
      <c r="PAM427" s="1348"/>
      <c r="PAN427" s="1348"/>
      <c r="PAO427" s="1348"/>
      <c r="PAP427" s="1348"/>
      <c r="PAQ427" s="1348"/>
      <c r="PAR427" s="1348"/>
      <c r="PAS427" s="1348"/>
      <c r="PAT427" s="1348"/>
      <c r="PAU427" s="1348"/>
      <c r="PAV427" s="1348"/>
      <c r="PAW427" s="1348"/>
      <c r="PAX427" s="1348"/>
      <c r="PAY427" s="1348"/>
      <c r="PAZ427" s="1348"/>
      <c r="PBA427" s="1348"/>
      <c r="PBB427" s="1348"/>
      <c r="PBC427" s="1348"/>
      <c r="PBD427" s="1348"/>
      <c r="PBE427" s="1348"/>
      <c r="PBF427" s="1348"/>
      <c r="PBG427" s="1348"/>
      <c r="PBH427" s="1348"/>
      <c r="PBI427" s="1348"/>
      <c r="PBJ427" s="1348"/>
      <c r="PBK427" s="1348"/>
      <c r="PBL427" s="1348"/>
      <c r="PBM427" s="1348"/>
      <c r="PBN427" s="1348"/>
      <c r="PBO427" s="1348"/>
      <c r="PBP427" s="1348"/>
      <c r="PBQ427" s="1348"/>
      <c r="PBR427" s="1348"/>
      <c r="PBS427" s="1348"/>
      <c r="PBT427" s="1348"/>
      <c r="PBU427" s="1348"/>
      <c r="PBV427" s="1348"/>
      <c r="PBW427" s="1348"/>
      <c r="PBX427" s="1348"/>
      <c r="PBY427" s="1348"/>
      <c r="PBZ427" s="1348"/>
      <c r="PCA427" s="1348"/>
      <c r="PCB427" s="1348"/>
      <c r="PCC427" s="1348"/>
      <c r="PCD427" s="1348"/>
      <c r="PCE427" s="1348"/>
      <c r="PCF427" s="1348"/>
      <c r="PCG427" s="1348"/>
      <c r="PCH427" s="1348"/>
      <c r="PCI427" s="1348"/>
      <c r="PCJ427" s="1348"/>
      <c r="PCK427" s="1348"/>
      <c r="PCL427" s="1348"/>
      <c r="PCM427" s="1348"/>
      <c r="PCN427" s="1348"/>
      <c r="PCO427" s="1348"/>
      <c r="PCP427" s="1348"/>
      <c r="PCQ427" s="1348"/>
      <c r="PCR427" s="1348"/>
      <c r="PCS427" s="1348"/>
      <c r="PCT427" s="1348"/>
      <c r="PCU427" s="1348"/>
      <c r="PCV427" s="1348"/>
      <c r="PCW427" s="1348"/>
      <c r="PCX427" s="1348"/>
      <c r="PCY427" s="1348"/>
      <c r="PCZ427" s="1348"/>
      <c r="PDA427" s="1348"/>
      <c r="PDB427" s="1348"/>
      <c r="PDC427" s="1348"/>
      <c r="PDD427" s="1348"/>
      <c r="PDE427" s="1348"/>
      <c r="PDF427" s="1348"/>
      <c r="PDG427" s="1348"/>
      <c r="PDH427" s="1348"/>
      <c r="PDI427" s="1348"/>
      <c r="PDJ427" s="1348"/>
      <c r="PDK427" s="1348"/>
      <c r="PDL427" s="1348"/>
      <c r="PDM427" s="1348"/>
      <c r="PDN427" s="1348"/>
      <c r="PDO427" s="1348"/>
      <c r="PDP427" s="1348"/>
      <c r="PDQ427" s="1348"/>
      <c r="PDR427" s="1348"/>
      <c r="PDS427" s="1348"/>
      <c r="PDT427" s="1348"/>
      <c r="PDU427" s="1348"/>
      <c r="PDV427" s="1348"/>
      <c r="PDW427" s="1348"/>
      <c r="PDX427" s="1348"/>
      <c r="PDY427" s="1348"/>
      <c r="PDZ427" s="1348"/>
      <c r="PEA427" s="1348"/>
      <c r="PEB427" s="1348"/>
      <c r="PEC427" s="1348"/>
      <c r="PED427" s="1348"/>
      <c r="PEE427" s="1348"/>
      <c r="PEF427" s="1348"/>
      <c r="PEG427" s="1348"/>
      <c r="PEH427" s="1348"/>
      <c r="PEI427" s="1348"/>
      <c r="PEJ427" s="1348"/>
      <c r="PEK427" s="1348"/>
      <c r="PEL427" s="1348"/>
      <c r="PEM427" s="1348"/>
      <c r="PEN427" s="1348"/>
      <c r="PEO427" s="1348"/>
      <c r="PEP427" s="1348"/>
      <c r="PEQ427" s="1348"/>
      <c r="PER427" s="1348"/>
      <c r="PES427" s="1348"/>
      <c r="PET427" s="1348"/>
      <c r="PEU427" s="1348"/>
      <c r="PEV427" s="1348"/>
      <c r="PEW427" s="1348"/>
      <c r="PEX427" s="1348"/>
      <c r="PEY427" s="1348"/>
      <c r="PEZ427" s="1348"/>
      <c r="PFA427" s="1348"/>
      <c r="PFB427" s="1348"/>
      <c r="PFC427" s="1348"/>
      <c r="PFD427" s="1348"/>
      <c r="PFE427" s="1348"/>
      <c r="PFF427" s="1348"/>
      <c r="PFG427" s="1348"/>
      <c r="PFH427" s="1348"/>
      <c r="PFI427" s="1348"/>
      <c r="PFJ427" s="1348"/>
      <c r="PFK427" s="1348"/>
      <c r="PFL427" s="1348"/>
      <c r="PFM427" s="1348"/>
      <c r="PFN427" s="1348"/>
      <c r="PFO427" s="1348"/>
      <c r="PFP427" s="1348"/>
      <c r="PFQ427" s="1348"/>
      <c r="PFR427" s="1348"/>
      <c r="PFS427" s="1348"/>
      <c r="PFT427" s="1348"/>
      <c r="PFU427" s="1348"/>
      <c r="PFV427" s="1348"/>
      <c r="PFW427" s="1348"/>
      <c r="PFX427" s="1348"/>
      <c r="PFY427" s="1348"/>
      <c r="PFZ427" s="1348"/>
      <c r="PGA427" s="1348"/>
      <c r="PGB427" s="1348"/>
      <c r="PGC427" s="1348"/>
      <c r="PGD427" s="1348"/>
      <c r="PGE427" s="1348"/>
      <c r="PGF427" s="1348"/>
      <c r="PGG427" s="1348"/>
      <c r="PGH427" s="1348"/>
      <c r="PGI427" s="1348"/>
      <c r="PGJ427" s="1348"/>
      <c r="PGK427" s="1348"/>
      <c r="PGL427" s="1348"/>
      <c r="PGM427" s="1348"/>
      <c r="PGN427" s="1348"/>
      <c r="PGO427" s="1348"/>
      <c r="PGP427" s="1348"/>
      <c r="PGQ427" s="1348"/>
      <c r="PGR427" s="1348"/>
      <c r="PGS427" s="1348"/>
      <c r="PGT427" s="1348"/>
      <c r="PGU427" s="1348"/>
      <c r="PGV427" s="1348"/>
      <c r="PGW427" s="1348"/>
      <c r="PGX427" s="1348"/>
      <c r="PGY427" s="1348"/>
      <c r="PGZ427" s="1348"/>
      <c r="PHA427" s="1348"/>
      <c r="PHB427" s="1348"/>
      <c r="PHC427" s="1348"/>
      <c r="PHD427" s="1348"/>
      <c r="PHE427" s="1348"/>
      <c r="PHF427" s="1348"/>
      <c r="PHG427" s="1348"/>
      <c r="PHH427" s="1348"/>
      <c r="PHI427" s="1348"/>
      <c r="PHJ427" s="1348"/>
      <c r="PHK427" s="1348"/>
      <c r="PHL427" s="1348"/>
      <c r="PHM427" s="1348"/>
      <c r="PHN427" s="1348"/>
      <c r="PHO427" s="1348"/>
      <c r="PHP427" s="1348"/>
      <c r="PHQ427" s="1348"/>
      <c r="PHR427" s="1348"/>
      <c r="PHS427" s="1348"/>
      <c r="PHT427" s="1348"/>
      <c r="PHU427" s="1348"/>
      <c r="PHV427" s="1348"/>
      <c r="PHW427" s="1348"/>
      <c r="PHX427" s="1348"/>
      <c r="PHY427" s="1348"/>
      <c r="PHZ427" s="1348"/>
      <c r="PIA427" s="1348"/>
      <c r="PIB427" s="1348"/>
      <c r="PIC427" s="1348"/>
      <c r="PID427" s="1348"/>
      <c r="PIE427" s="1348"/>
      <c r="PIF427" s="1348"/>
      <c r="PIG427" s="1348"/>
      <c r="PIH427" s="1348"/>
      <c r="PII427" s="1348"/>
      <c r="PIJ427" s="1348"/>
      <c r="PIK427" s="1348"/>
      <c r="PIL427" s="1348"/>
      <c r="PIM427" s="1348"/>
      <c r="PIN427" s="1348"/>
      <c r="PIO427" s="1348"/>
      <c r="PIP427" s="1348"/>
      <c r="PIQ427" s="1348"/>
      <c r="PIR427" s="1348"/>
      <c r="PIS427" s="1348"/>
      <c r="PIT427" s="1348"/>
      <c r="PIU427" s="1348"/>
      <c r="PIV427" s="1348"/>
      <c r="PIW427" s="1348"/>
      <c r="PIX427" s="1348"/>
      <c r="PIY427" s="1348"/>
      <c r="PIZ427" s="1348"/>
      <c r="PJA427" s="1348"/>
      <c r="PJB427" s="1348"/>
      <c r="PJC427" s="1348"/>
      <c r="PJD427" s="1348"/>
      <c r="PJE427" s="1348"/>
      <c r="PJF427" s="1348"/>
      <c r="PJG427" s="1348"/>
      <c r="PJH427" s="1348"/>
      <c r="PJI427" s="1348"/>
      <c r="PJJ427" s="1348"/>
      <c r="PJK427" s="1348"/>
      <c r="PJL427" s="1348"/>
      <c r="PJM427" s="1348"/>
      <c r="PJN427" s="1348"/>
      <c r="PJO427" s="1348"/>
      <c r="PJP427" s="1348"/>
      <c r="PJQ427" s="1348"/>
      <c r="PJR427" s="1348"/>
      <c r="PJS427" s="1348"/>
      <c r="PJT427" s="1348"/>
      <c r="PJU427" s="1348"/>
      <c r="PJV427" s="1348"/>
      <c r="PJW427" s="1348"/>
      <c r="PJX427" s="1348"/>
      <c r="PJY427" s="1348"/>
      <c r="PJZ427" s="1348"/>
      <c r="PKA427" s="1348"/>
      <c r="PKB427" s="1348"/>
      <c r="PKC427" s="1348"/>
      <c r="PKD427" s="1348"/>
      <c r="PKE427" s="1348"/>
      <c r="PKF427" s="1348"/>
      <c r="PKG427" s="1348"/>
      <c r="PKH427" s="1348"/>
      <c r="PKI427" s="1348"/>
      <c r="PKJ427" s="1348"/>
      <c r="PKK427" s="1348"/>
      <c r="PKL427" s="1348"/>
      <c r="PKM427" s="1348"/>
      <c r="PKN427" s="1348"/>
      <c r="PKO427" s="1348"/>
      <c r="PKP427" s="1348"/>
      <c r="PKQ427" s="1348"/>
      <c r="PKR427" s="1348"/>
      <c r="PKS427" s="1348"/>
      <c r="PKT427" s="1348"/>
      <c r="PKU427" s="1348"/>
      <c r="PKV427" s="1348"/>
      <c r="PKW427" s="1348"/>
      <c r="PKX427" s="1348"/>
      <c r="PKY427" s="1348"/>
      <c r="PKZ427" s="1348"/>
      <c r="PLA427" s="1348"/>
      <c r="PLB427" s="1348"/>
      <c r="PLC427" s="1348"/>
      <c r="PLD427" s="1348"/>
      <c r="PLE427" s="1348"/>
      <c r="PLF427" s="1348"/>
      <c r="PLG427" s="1348"/>
      <c r="PLH427" s="1348"/>
      <c r="PLI427" s="1348"/>
      <c r="PLJ427" s="1348"/>
      <c r="PLK427" s="1348"/>
      <c r="PLL427" s="1348"/>
      <c r="PLM427" s="1348"/>
      <c r="PLN427" s="1348"/>
      <c r="PLO427" s="1348"/>
      <c r="PLP427" s="1348"/>
      <c r="PLQ427" s="1348"/>
      <c r="PLR427" s="1348"/>
      <c r="PLS427" s="1348"/>
      <c r="PLT427" s="1348"/>
      <c r="PLU427" s="1348"/>
      <c r="PLV427" s="1348"/>
      <c r="PLW427" s="1348"/>
      <c r="PLX427" s="1348"/>
      <c r="PLY427" s="1348"/>
      <c r="PLZ427" s="1348"/>
      <c r="PMA427" s="1348"/>
      <c r="PMB427" s="1348"/>
      <c r="PMC427" s="1348"/>
      <c r="PMD427" s="1348"/>
      <c r="PME427" s="1348"/>
      <c r="PMF427" s="1348"/>
      <c r="PMG427" s="1348"/>
      <c r="PMH427" s="1348"/>
      <c r="PMI427" s="1348"/>
      <c r="PMJ427" s="1348"/>
      <c r="PMK427" s="1348"/>
      <c r="PML427" s="1348"/>
      <c r="PMM427" s="1348"/>
      <c r="PMN427" s="1348"/>
      <c r="PMO427" s="1348"/>
      <c r="PMP427" s="1348"/>
      <c r="PMQ427" s="1348"/>
      <c r="PMR427" s="1348"/>
      <c r="PMS427" s="1348"/>
      <c r="PMT427" s="1348"/>
      <c r="PMU427" s="1348"/>
      <c r="PMV427" s="1348"/>
      <c r="PMW427" s="1348"/>
      <c r="PMX427" s="1348"/>
      <c r="PMY427" s="1348"/>
      <c r="PMZ427" s="1348"/>
      <c r="PNA427" s="1348"/>
      <c r="PNB427" s="1348"/>
      <c r="PNC427" s="1348"/>
      <c r="PND427" s="1348"/>
      <c r="PNE427" s="1348"/>
      <c r="PNF427" s="1348"/>
      <c r="PNG427" s="1348"/>
      <c r="PNH427" s="1348"/>
      <c r="PNI427" s="1348"/>
      <c r="PNJ427" s="1348"/>
      <c r="PNK427" s="1348"/>
      <c r="PNL427" s="1348"/>
      <c r="PNM427" s="1348"/>
      <c r="PNN427" s="1348"/>
      <c r="PNO427" s="1348"/>
      <c r="PNP427" s="1348"/>
      <c r="PNQ427" s="1348"/>
      <c r="PNR427" s="1348"/>
      <c r="PNS427" s="1348"/>
      <c r="PNT427" s="1348"/>
      <c r="PNU427" s="1348"/>
      <c r="PNV427" s="1348"/>
      <c r="PNW427" s="1348"/>
      <c r="PNX427" s="1348"/>
      <c r="PNY427" s="1348"/>
      <c r="PNZ427" s="1348"/>
      <c r="POA427" s="1348"/>
      <c r="POB427" s="1348"/>
      <c r="POC427" s="1348"/>
      <c r="POD427" s="1348"/>
      <c r="POE427" s="1348"/>
      <c r="POF427" s="1348"/>
      <c r="POG427" s="1348"/>
      <c r="POH427" s="1348"/>
      <c r="POI427" s="1348"/>
      <c r="POJ427" s="1348"/>
      <c r="POK427" s="1348"/>
      <c r="POL427" s="1348"/>
      <c r="POM427" s="1348"/>
      <c r="PON427" s="1348"/>
      <c r="POO427" s="1348"/>
      <c r="POP427" s="1348"/>
      <c r="POQ427" s="1348"/>
      <c r="POR427" s="1348"/>
      <c r="POS427" s="1348"/>
      <c r="POT427" s="1348"/>
      <c r="POU427" s="1348"/>
      <c r="POV427" s="1348"/>
      <c r="POW427" s="1348"/>
      <c r="POX427" s="1348"/>
      <c r="POY427" s="1348"/>
      <c r="POZ427" s="1348"/>
      <c r="PPA427" s="1348"/>
      <c r="PPB427" s="1348"/>
      <c r="PPC427" s="1348"/>
      <c r="PPD427" s="1348"/>
      <c r="PPE427" s="1348"/>
      <c r="PPF427" s="1348"/>
      <c r="PPG427" s="1348"/>
      <c r="PPH427" s="1348"/>
      <c r="PPI427" s="1348"/>
      <c r="PPJ427" s="1348"/>
      <c r="PPK427" s="1348"/>
      <c r="PPL427" s="1348"/>
      <c r="PPM427" s="1348"/>
      <c r="PPN427" s="1348"/>
      <c r="PPO427" s="1348"/>
      <c r="PPP427" s="1348"/>
      <c r="PPQ427" s="1348"/>
      <c r="PPR427" s="1348"/>
      <c r="PPS427" s="1348"/>
      <c r="PPT427" s="1348"/>
      <c r="PPU427" s="1348"/>
      <c r="PPV427" s="1348"/>
      <c r="PPW427" s="1348"/>
      <c r="PPX427" s="1348"/>
      <c r="PPY427" s="1348"/>
      <c r="PPZ427" s="1348"/>
      <c r="PQA427" s="1348"/>
      <c r="PQB427" s="1348"/>
      <c r="PQC427" s="1348"/>
      <c r="PQD427" s="1348"/>
      <c r="PQE427" s="1348"/>
      <c r="PQF427" s="1348"/>
      <c r="PQG427" s="1348"/>
      <c r="PQH427" s="1348"/>
      <c r="PQI427" s="1348"/>
      <c r="PQJ427" s="1348"/>
      <c r="PQK427" s="1348"/>
      <c r="PQL427" s="1348"/>
      <c r="PQM427" s="1348"/>
      <c r="PQN427" s="1348"/>
      <c r="PQO427" s="1348"/>
      <c r="PQP427" s="1348"/>
      <c r="PQQ427" s="1348"/>
      <c r="PQR427" s="1348"/>
      <c r="PQS427" s="1348"/>
      <c r="PQT427" s="1348"/>
      <c r="PQU427" s="1348"/>
      <c r="PQV427" s="1348"/>
      <c r="PQW427" s="1348"/>
      <c r="PQX427" s="1348"/>
      <c r="PQY427" s="1348"/>
      <c r="PQZ427" s="1348"/>
      <c r="PRA427" s="1348"/>
      <c r="PRB427" s="1348"/>
      <c r="PRC427" s="1348"/>
      <c r="PRD427" s="1348"/>
      <c r="PRE427" s="1348"/>
      <c r="PRF427" s="1348"/>
      <c r="PRG427" s="1348"/>
      <c r="PRH427" s="1348"/>
      <c r="PRI427" s="1348"/>
      <c r="PRJ427" s="1348"/>
      <c r="PRK427" s="1348"/>
      <c r="PRL427" s="1348"/>
      <c r="PRM427" s="1348"/>
      <c r="PRN427" s="1348"/>
      <c r="PRO427" s="1348"/>
      <c r="PRP427" s="1348"/>
      <c r="PRQ427" s="1348"/>
      <c r="PRR427" s="1348"/>
      <c r="PRS427" s="1348"/>
      <c r="PRT427" s="1348"/>
      <c r="PRU427" s="1348"/>
      <c r="PRV427" s="1348"/>
      <c r="PRW427" s="1348"/>
      <c r="PRX427" s="1348"/>
      <c r="PRY427" s="1348"/>
      <c r="PRZ427" s="1348"/>
      <c r="PSA427" s="1348"/>
      <c r="PSB427" s="1348"/>
      <c r="PSC427" s="1348"/>
      <c r="PSD427" s="1348"/>
      <c r="PSE427" s="1348"/>
      <c r="PSF427" s="1348"/>
      <c r="PSG427" s="1348"/>
      <c r="PSH427" s="1348"/>
      <c r="PSI427" s="1348"/>
      <c r="PSJ427" s="1348"/>
      <c r="PSK427" s="1348"/>
      <c r="PSL427" s="1348"/>
      <c r="PSM427" s="1348"/>
      <c r="PSN427" s="1348"/>
      <c r="PSO427" s="1348"/>
      <c r="PSP427" s="1348"/>
      <c r="PSQ427" s="1348"/>
      <c r="PSR427" s="1348"/>
      <c r="PSS427" s="1348"/>
      <c r="PST427" s="1348"/>
      <c r="PSU427" s="1348"/>
      <c r="PSV427" s="1348"/>
      <c r="PSW427" s="1348"/>
      <c r="PSX427" s="1348"/>
      <c r="PSY427" s="1348"/>
      <c r="PSZ427" s="1348"/>
      <c r="PTA427" s="1348"/>
      <c r="PTB427" s="1348"/>
      <c r="PTC427" s="1348"/>
      <c r="PTD427" s="1348"/>
      <c r="PTE427" s="1348"/>
      <c r="PTF427" s="1348"/>
      <c r="PTG427" s="1348"/>
      <c r="PTH427" s="1348"/>
      <c r="PTI427" s="1348"/>
      <c r="PTJ427" s="1348"/>
      <c r="PTK427" s="1348"/>
      <c r="PTL427" s="1348"/>
      <c r="PTM427" s="1348"/>
      <c r="PTN427" s="1348"/>
      <c r="PTO427" s="1348"/>
      <c r="PTP427" s="1348"/>
      <c r="PTQ427" s="1348"/>
      <c r="PTR427" s="1348"/>
      <c r="PTS427" s="1348"/>
      <c r="PTT427" s="1348"/>
      <c r="PTU427" s="1348"/>
      <c r="PTV427" s="1348"/>
      <c r="PTW427" s="1348"/>
      <c r="PTX427" s="1348"/>
      <c r="PTY427" s="1348"/>
      <c r="PTZ427" s="1348"/>
      <c r="PUA427" s="1348"/>
      <c r="PUB427" s="1348"/>
      <c r="PUC427" s="1348"/>
      <c r="PUD427" s="1348"/>
      <c r="PUE427" s="1348"/>
      <c r="PUF427" s="1348"/>
      <c r="PUG427" s="1348"/>
      <c r="PUH427" s="1348"/>
      <c r="PUI427" s="1348"/>
      <c r="PUJ427" s="1348"/>
      <c r="PUK427" s="1348"/>
      <c r="PUL427" s="1348"/>
      <c r="PUM427" s="1348"/>
      <c r="PUN427" s="1348"/>
      <c r="PUO427" s="1348"/>
      <c r="PUP427" s="1348"/>
      <c r="PUQ427" s="1348"/>
      <c r="PUR427" s="1348"/>
      <c r="PUS427" s="1348"/>
      <c r="PUT427" s="1348"/>
      <c r="PUU427" s="1348"/>
      <c r="PUV427" s="1348"/>
      <c r="PUW427" s="1348"/>
      <c r="PUX427" s="1348"/>
      <c r="PUY427" s="1348"/>
      <c r="PUZ427" s="1348"/>
      <c r="PVA427" s="1348"/>
      <c r="PVB427" s="1348"/>
      <c r="PVC427" s="1348"/>
      <c r="PVD427" s="1348"/>
      <c r="PVE427" s="1348"/>
      <c r="PVF427" s="1348"/>
      <c r="PVG427" s="1348"/>
      <c r="PVH427" s="1348"/>
      <c r="PVI427" s="1348"/>
      <c r="PVJ427" s="1348"/>
      <c r="PVK427" s="1348"/>
      <c r="PVL427" s="1348"/>
      <c r="PVM427" s="1348"/>
      <c r="PVN427" s="1348"/>
      <c r="PVO427" s="1348"/>
      <c r="PVP427" s="1348"/>
      <c r="PVQ427" s="1348"/>
      <c r="PVR427" s="1348"/>
      <c r="PVS427" s="1348"/>
      <c r="PVT427" s="1348"/>
      <c r="PVU427" s="1348"/>
      <c r="PVV427" s="1348"/>
      <c r="PVW427" s="1348"/>
      <c r="PVX427" s="1348"/>
      <c r="PVY427" s="1348"/>
      <c r="PVZ427" s="1348"/>
      <c r="PWA427" s="1348"/>
      <c r="PWB427" s="1348"/>
      <c r="PWC427" s="1348"/>
      <c r="PWD427" s="1348"/>
      <c r="PWE427" s="1348"/>
      <c r="PWF427" s="1348"/>
      <c r="PWG427" s="1348"/>
      <c r="PWH427" s="1348"/>
      <c r="PWI427" s="1348"/>
      <c r="PWJ427" s="1348"/>
      <c r="PWK427" s="1348"/>
      <c r="PWL427" s="1348"/>
      <c r="PWM427" s="1348"/>
      <c r="PWN427" s="1348"/>
      <c r="PWO427" s="1348"/>
      <c r="PWP427" s="1348"/>
      <c r="PWQ427" s="1348"/>
      <c r="PWR427" s="1348"/>
      <c r="PWS427" s="1348"/>
      <c r="PWT427" s="1348"/>
      <c r="PWU427" s="1348"/>
      <c r="PWV427" s="1348"/>
      <c r="PWW427" s="1348"/>
      <c r="PWX427" s="1348"/>
      <c r="PWY427" s="1348"/>
      <c r="PWZ427" s="1348"/>
      <c r="PXA427" s="1348"/>
      <c r="PXB427" s="1348"/>
      <c r="PXC427" s="1348"/>
      <c r="PXD427" s="1348"/>
      <c r="PXE427" s="1348"/>
      <c r="PXF427" s="1348"/>
      <c r="PXG427" s="1348"/>
      <c r="PXH427" s="1348"/>
      <c r="PXI427" s="1348"/>
      <c r="PXJ427" s="1348"/>
      <c r="PXK427" s="1348"/>
      <c r="PXL427" s="1348"/>
      <c r="PXM427" s="1348"/>
      <c r="PXN427" s="1348"/>
      <c r="PXO427" s="1348"/>
      <c r="PXP427" s="1348"/>
      <c r="PXQ427" s="1348"/>
      <c r="PXR427" s="1348"/>
      <c r="PXS427" s="1348"/>
      <c r="PXT427" s="1348"/>
      <c r="PXU427" s="1348"/>
      <c r="PXV427" s="1348"/>
      <c r="PXW427" s="1348"/>
      <c r="PXX427" s="1348"/>
      <c r="PXY427" s="1348"/>
      <c r="PXZ427" s="1348"/>
      <c r="PYA427" s="1348"/>
      <c r="PYB427" s="1348"/>
      <c r="PYC427" s="1348"/>
      <c r="PYD427" s="1348"/>
      <c r="PYE427" s="1348"/>
      <c r="PYF427" s="1348"/>
      <c r="PYG427" s="1348"/>
      <c r="PYH427" s="1348"/>
      <c r="PYI427" s="1348"/>
      <c r="PYJ427" s="1348"/>
      <c r="PYK427" s="1348"/>
      <c r="PYL427" s="1348"/>
      <c r="PYM427" s="1348"/>
      <c r="PYN427" s="1348"/>
      <c r="PYO427" s="1348"/>
      <c r="PYP427" s="1348"/>
      <c r="PYQ427" s="1348"/>
      <c r="PYR427" s="1348"/>
      <c r="PYS427" s="1348"/>
      <c r="PYT427" s="1348"/>
      <c r="PYU427" s="1348"/>
      <c r="PYV427" s="1348"/>
      <c r="PYW427" s="1348"/>
      <c r="PYX427" s="1348"/>
      <c r="PYY427" s="1348"/>
      <c r="PYZ427" s="1348"/>
      <c r="PZA427" s="1348"/>
      <c r="PZB427" s="1348"/>
      <c r="PZC427" s="1348"/>
      <c r="PZD427" s="1348"/>
      <c r="PZE427" s="1348"/>
      <c r="PZF427" s="1348"/>
      <c r="PZG427" s="1348"/>
      <c r="PZH427" s="1348"/>
      <c r="PZI427" s="1348"/>
      <c r="PZJ427" s="1348"/>
      <c r="PZK427" s="1348"/>
      <c r="PZL427" s="1348"/>
      <c r="PZM427" s="1348"/>
      <c r="PZN427" s="1348"/>
      <c r="PZO427" s="1348"/>
      <c r="PZP427" s="1348"/>
      <c r="PZQ427" s="1348"/>
      <c r="PZR427" s="1348"/>
      <c r="PZS427" s="1348"/>
      <c r="PZT427" s="1348"/>
      <c r="PZU427" s="1348"/>
      <c r="PZV427" s="1348"/>
      <c r="PZW427" s="1348"/>
      <c r="PZX427" s="1348"/>
      <c r="PZY427" s="1348"/>
      <c r="PZZ427" s="1348"/>
      <c r="QAA427" s="1348"/>
      <c r="QAB427" s="1348"/>
      <c r="QAC427" s="1348"/>
      <c r="QAD427" s="1348"/>
      <c r="QAE427" s="1348"/>
      <c r="QAF427" s="1348"/>
      <c r="QAG427" s="1348"/>
      <c r="QAH427" s="1348"/>
      <c r="QAI427" s="1348"/>
      <c r="QAJ427" s="1348"/>
      <c r="QAK427" s="1348"/>
      <c r="QAL427" s="1348"/>
      <c r="QAM427" s="1348"/>
      <c r="QAN427" s="1348"/>
      <c r="QAO427" s="1348"/>
      <c r="QAP427" s="1348"/>
      <c r="QAQ427" s="1348"/>
      <c r="QAR427" s="1348"/>
      <c r="QAS427" s="1348"/>
      <c r="QAT427" s="1348"/>
      <c r="QAU427" s="1348"/>
      <c r="QAV427" s="1348"/>
      <c r="QAW427" s="1348"/>
      <c r="QAX427" s="1348"/>
      <c r="QAY427" s="1348"/>
      <c r="QAZ427" s="1348"/>
      <c r="QBA427" s="1348"/>
      <c r="QBB427" s="1348"/>
      <c r="QBC427" s="1348"/>
      <c r="QBD427" s="1348"/>
      <c r="QBE427" s="1348"/>
      <c r="QBF427" s="1348"/>
      <c r="QBG427" s="1348"/>
      <c r="QBH427" s="1348"/>
      <c r="QBI427" s="1348"/>
      <c r="QBJ427" s="1348"/>
      <c r="QBK427" s="1348"/>
      <c r="QBL427" s="1348"/>
      <c r="QBM427" s="1348"/>
      <c r="QBN427" s="1348"/>
      <c r="QBO427" s="1348"/>
      <c r="QBP427" s="1348"/>
      <c r="QBQ427" s="1348"/>
      <c r="QBR427" s="1348"/>
      <c r="QBS427" s="1348"/>
      <c r="QBT427" s="1348"/>
      <c r="QBU427" s="1348"/>
      <c r="QBV427" s="1348"/>
      <c r="QBW427" s="1348"/>
      <c r="QBX427" s="1348"/>
      <c r="QBY427" s="1348"/>
      <c r="QBZ427" s="1348"/>
      <c r="QCA427" s="1348"/>
      <c r="QCB427" s="1348"/>
      <c r="QCC427" s="1348"/>
      <c r="QCD427" s="1348"/>
      <c r="QCE427" s="1348"/>
      <c r="QCF427" s="1348"/>
      <c r="QCG427" s="1348"/>
      <c r="QCH427" s="1348"/>
      <c r="QCI427" s="1348"/>
      <c r="QCJ427" s="1348"/>
      <c r="QCK427" s="1348"/>
      <c r="QCL427" s="1348"/>
      <c r="QCM427" s="1348"/>
      <c r="QCN427" s="1348"/>
      <c r="QCO427" s="1348"/>
      <c r="QCP427" s="1348"/>
      <c r="QCQ427" s="1348"/>
      <c r="QCR427" s="1348"/>
      <c r="QCS427" s="1348"/>
      <c r="QCT427" s="1348"/>
      <c r="QCU427" s="1348"/>
      <c r="QCV427" s="1348"/>
      <c r="QCW427" s="1348"/>
      <c r="QCX427" s="1348"/>
      <c r="QCY427" s="1348"/>
      <c r="QCZ427" s="1348"/>
      <c r="QDA427" s="1348"/>
      <c r="QDB427" s="1348"/>
      <c r="QDC427" s="1348"/>
      <c r="QDD427" s="1348"/>
      <c r="QDE427" s="1348"/>
      <c r="QDF427" s="1348"/>
      <c r="QDG427" s="1348"/>
      <c r="QDH427" s="1348"/>
      <c r="QDI427" s="1348"/>
      <c r="QDJ427" s="1348"/>
      <c r="QDK427" s="1348"/>
      <c r="QDL427" s="1348"/>
      <c r="QDM427" s="1348"/>
      <c r="QDN427" s="1348"/>
      <c r="QDO427" s="1348"/>
      <c r="QDP427" s="1348"/>
      <c r="QDQ427" s="1348"/>
      <c r="QDR427" s="1348"/>
      <c r="QDS427" s="1348"/>
      <c r="QDT427" s="1348"/>
      <c r="QDU427" s="1348"/>
      <c r="QDV427" s="1348"/>
      <c r="QDW427" s="1348"/>
      <c r="QDX427" s="1348"/>
      <c r="QDY427" s="1348"/>
      <c r="QDZ427" s="1348"/>
      <c r="QEA427" s="1348"/>
      <c r="QEB427" s="1348"/>
      <c r="QEC427" s="1348"/>
      <c r="QED427" s="1348"/>
      <c r="QEE427" s="1348"/>
      <c r="QEF427" s="1348"/>
      <c r="QEG427" s="1348"/>
      <c r="QEH427" s="1348"/>
      <c r="QEI427" s="1348"/>
      <c r="QEJ427" s="1348"/>
      <c r="QEK427" s="1348"/>
      <c r="QEL427" s="1348"/>
      <c r="QEM427" s="1348"/>
      <c r="QEN427" s="1348"/>
      <c r="QEO427" s="1348"/>
      <c r="QEP427" s="1348"/>
      <c r="QEQ427" s="1348"/>
      <c r="QER427" s="1348"/>
      <c r="QES427" s="1348"/>
      <c r="QET427" s="1348"/>
      <c r="QEU427" s="1348"/>
      <c r="QEV427" s="1348"/>
      <c r="QEW427" s="1348"/>
      <c r="QEX427" s="1348"/>
      <c r="QEY427" s="1348"/>
      <c r="QEZ427" s="1348"/>
      <c r="QFA427" s="1348"/>
      <c r="QFB427" s="1348"/>
      <c r="QFC427" s="1348"/>
      <c r="QFD427" s="1348"/>
      <c r="QFE427" s="1348"/>
      <c r="QFF427" s="1348"/>
      <c r="QFG427" s="1348"/>
      <c r="QFH427" s="1348"/>
      <c r="QFI427" s="1348"/>
      <c r="QFJ427" s="1348"/>
      <c r="QFK427" s="1348"/>
      <c r="QFL427" s="1348"/>
      <c r="QFM427" s="1348"/>
      <c r="QFN427" s="1348"/>
      <c r="QFO427" s="1348"/>
      <c r="QFP427" s="1348"/>
      <c r="QFQ427" s="1348"/>
      <c r="QFR427" s="1348"/>
      <c r="QFS427" s="1348"/>
      <c r="QFT427" s="1348"/>
      <c r="QFU427" s="1348"/>
      <c r="QFV427" s="1348"/>
      <c r="QFW427" s="1348"/>
      <c r="QFX427" s="1348"/>
      <c r="QFY427" s="1348"/>
      <c r="QFZ427" s="1348"/>
      <c r="QGA427" s="1348"/>
      <c r="QGB427" s="1348"/>
      <c r="QGC427" s="1348"/>
      <c r="QGD427" s="1348"/>
      <c r="QGE427" s="1348"/>
      <c r="QGF427" s="1348"/>
      <c r="QGG427" s="1348"/>
      <c r="QGH427" s="1348"/>
      <c r="QGI427" s="1348"/>
      <c r="QGJ427" s="1348"/>
      <c r="QGK427" s="1348"/>
      <c r="QGL427" s="1348"/>
      <c r="QGM427" s="1348"/>
      <c r="QGN427" s="1348"/>
      <c r="QGO427" s="1348"/>
      <c r="QGP427" s="1348"/>
      <c r="QGQ427" s="1348"/>
      <c r="QGR427" s="1348"/>
      <c r="QGS427" s="1348"/>
      <c r="QGT427" s="1348"/>
      <c r="QGU427" s="1348"/>
      <c r="QGV427" s="1348"/>
      <c r="QGW427" s="1348"/>
      <c r="QGX427" s="1348"/>
      <c r="QGY427" s="1348"/>
      <c r="QGZ427" s="1348"/>
      <c r="QHA427" s="1348"/>
      <c r="QHB427" s="1348"/>
      <c r="QHC427" s="1348"/>
      <c r="QHD427" s="1348"/>
      <c r="QHE427" s="1348"/>
      <c r="QHF427" s="1348"/>
      <c r="QHG427" s="1348"/>
      <c r="QHH427" s="1348"/>
      <c r="QHI427" s="1348"/>
      <c r="QHJ427" s="1348"/>
      <c r="QHK427" s="1348"/>
      <c r="QHL427" s="1348"/>
      <c r="QHM427" s="1348"/>
      <c r="QHN427" s="1348"/>
      <c r="QHO427" s="1348"/>
      <c r="QHP427" s="1348"/>
      <c r="QHQ427" s="1348"/>
      <c r="QHR427" s="1348"/>
      <c r="QHS427" s="1348"/>
      <c r="QHT427" s="1348"/>
      <c r="QHU427" s="1348"/>
      <c r="QHV427" s="1348"/>
      <c r="QHW427" s="1348"/>
      <c r="QHX427" s="1348"/>
      <c r="QHY427" s="1348"/>
      <c r="QHZ427" s="1348"/>
      <c r="QIA427" s="1348"/>
      <c r="QIB427" s="1348"/>
      <c r="QIC427" s="1348"/>
      <c r="QID427" s="1348"/>
      <c r="QIE427" s="1348"/>
      <c r="QIF427" s="1348"/>
      <c r="QIG427" s="1348"/>
      <c r="QIH427" s="1348"/>
      <c r="QII427" s="1348"/>
      <c r="QIJ427" s="1348"/>
      <c r="QIK427" s="1348"/>
      <c r="QIL427" s="1348"/>
      <c r="QIM427" s="1348"/>
      <c r="QIN427" s="1348"/>
      <c r="QIO427" s="1348"/>
      <c r="QIP427" s="1348"/>
      <c r="QIQ427" s="1348"/>
      <c r="QIR427" s="1348"/>
      <c r="QIS427" s="1348"/>
      <c r="QIT427" s="1348"/>
      <c r="QIU427" s="1348"/>
      <c r="QIV427" s="1348"/>
      <c r="QIW427" s="1348"/>
      <c r="QIX427" s="1348"/>
      <c r="QIY427" s="1348"/>
      <c r="QIZ427" s="1348"/>
      <c r="QJA427" s="1348"/>
      <c r="QJB427" s="1348"/>
      <c r="QJC427" s="1348"/>
      <c r="QJD427" s="1348"/>
      <c r="QJE427" s="1348"/>
      <c r="QJF427" s="1348"/>
      <c r="QJG427" s="1348"/>
      <c r="QJH427" s="1348"/>
      <c r="QJI427" s="1348"/>
      <c r="QJJ427" s="1348"/>
      <c r="QJK427" s="1348"/>
      <c r="QJL427" s="1348"/>
      <c r="QJM427" s="1348"/>
      <c r="QJN427" s="1348"/>
      <c r="QJO427" s="1348"/>
      <c r="QJP427" s="1348"/>
      <c r="QJQ427" s="1348"/>
      <c r="QJR427" s="1348"/>
      <c r="QJS427" s="1348"/>
      <c r="QJT427" s="1348"/>
      <c r="QJU427" s="1348"/>
      <c r="QJV427" s="1348"/>
      <c r="QJW427" s="1348"/>
      <c r="QJX427" s="1348"/>
      <c r="QJY427" s="1348"/>
      <c r="QJZ427" s="1348"/>
      <c r="QKA427" s="1348"/>
      <c r="QKB427" s="1348"/>
      <c r="QKC427" s="1348"/>
      <c r="QKD427" s="1348"/>
      <c r="QKE427" s="1348"/>
      <c r="QKF427" s="1348"/>
      <c r="QKG427" s="1348"/>
      <c r="QKH427" s="1348"/>
      <c r="QKI427" s="1348"/>
      <c r="QKJ427" s="1348"/>
      <c r="QKK427" s="1348"/>
      <c r="QKL427" s="1348"/>
      <c r="QKM427" s="1348"/>
      <c r="QKN427" s="1348"/>
      <c r="QKO427" s="1348"/>
      <c r="QKP427" s="1348"/>
      <c r="QKQ427" s="1348"/>
      <c r="QKR427" s="1348"/>
      <c r="QKS427" s="1348"/>
      <c r="QKT427" s="1348"/>
      <c r="QKU427" s="1348"/>
      <c r="QKV427" s="1348"/>
      <c r="QKW427" s="1348"/>
      <c r="QKX427" s="1348"/>
      <c r="QKY427" s="1348"/>
      <c r="QKZ427" s="1348"/>
      <c r="QLA427" s="1348"/>
      <c r="QLB427" s="1348"/>
      <c r="QLC427" s="1348"/>
      <c r="QLD427" s="1348"/>
      <c r="QLE427" s="1348"/>
      <c r="QLF427" s="1348"/>
      <c r="QLG427" s="1348"/>
      <c r="QLH427" s="1348"/>
      <c r="QLI427" s="1348"/>
      <c r="QLJ427" s="1348"/>
      <c r="QLK427" s="1348"/>
      <c r="QLL427" s="1348"/>
      <c r="QLM427" s="1348"/>
      <c r="QLN427" s="1348"/>
      <c r="QLO427" s="1348"/>
      <c r="QLP427" s="1348"/>
      <c r="QLQ427" s="1348"/>
      <c r="QLR427" s="1348"/>
      <c r="QLS427" s="1348"/>
      <c r="QLT427" s="1348"/>
      <c r="QLU427" s="1348"/>
      <c r="QLV427" s="1348"/>
      <c r="QLW427" s="1348"/>
      <c r="QLX427" s="1348"/>
      <c r="QLY427" s="1348"/>
      <c r="QLZ427" s="1348"/>
      <c r="QMA427" s="1348"/>
      <c r="QMB427" s="1348"/>
      <c r="QMC427" s="1348"/>
      <c r="QMD427" s="1348"/>
      <c r="QME427" s="1348"/>
      <c r="QMF427" s="1348"/>
      <c r="QMG427" s="1348"/>
      <c r="QMH427" s="1348"/>
      <c r="QMI427" s="1348"/>
      <c r="QMJ427" s="1348"/>
      <c r="QMK427" s="1348"/>
      <c r="QML427" s="1348"/>
      <c r="QMM427" s="1348"/>
      <c r="QMN427" s="1348"/>
      <c r="QMO427" s="1348"/>
      <c r="QMP427" s="1348"/>
      <c r="QMQ427" s="1348"/>
      <c r="QMR427" s="1348"/>
      <c r="QMS427" s="1348"/>
      <c r="QMT427" s="1348"/>
      <c r="QMU427" s="1348"/>
      <c r="QMV427" s="1348"/>
      <c r="QMW427" s="1348"/>
      <c r="QMX427" s="1348"/>
      <c r="QMY427" s="1348"/>
      <c r="QMZ427" s="1348"/>
      <c r="QNA427" s="1348"/>
      <c r="QNB427" s="1348"/>
      <c r="QNC427" s="1348"/>
      <c r="QND427" s="1348"/>
      <c r="QNE427" s="1348"/>
      <c r="QNF427" s="1348"/>
      <c r="QNG427" s="1348"/>
      <c r="QNH427" s="1348"/>
      <c r="QNI427" s="1348"/>
      <c r="QNJ427" s="1348"/>
      <c r="QNK427" s="1348"/>
      <c r="QNL427" s="1348"/>
      <c r="QNM427" s="1348"/>
      <c r="QNN427" s="1348"/>
      <c r="QNO427" s="1348"/>
      <c r="QNP427" s="1348"/>
      <c r="QNQ427" s="1348"/>
      <c r="QNR427" s="1348"/>
      <c r="QNS427" s="1348"/>
      <c r="QNT427" s="1348"/>
      <c r="QNU427" s="1348"/>
      <c r="QNV427" s="1348"/>
      <c r="QNW427" s="1348"/>
      <c r="QNX427" s="1348"/>
      <c r="QNY427" s="1348"/>
      <c r="QNZ427" s="1348"/>
      <c r="QOA427" s="1348"/>
      <c r="QOB427" s="1348"/>
      <c r="QOC427" s="1348"/>
      <c r="QOD427" s="1348"/>
      <c r="QOE427" s="1348"/>
      <c r="QOF427" s="1348"/>
      <c r="QOG427" s="1348"/>
      <c r="QOH427" s="1348"/>
      <c r="QOI427" s="1348"/>
      <c r="QOJ427" s="1348"/>
      <c r="QOK427" s="1348"/>
      <c r="QOL427" s="1348"/>
      <c r="QOM427" s="1348"/>
      <c r="QON427" s="1348"/>
      <c r="QOO427" s="1348"/>
      <c r="QOP427" s="1348"/>
      <c r="QOQ427" s="1348"/>
      <c r="QOR427" s="1348"/>
      <c r="QOS427" s="1348"/>
      <c r="QOT427" s="1348"/>
      <c r="QOU427" s="1348"/>
      <c r="QOV427" s="1348"/>
      <c r="QOW427" s="1348"/>
      <c r="QOX427" s="1348"/>
      <c r="QOY427" s="1348"/>
      <c r="QOZ427" s="1348"/>
      <c r="QPA427" s="1348"/>
      <c r="QPB427" s="1348"/>
      <c r="QPC427" s="1348"/>
      <c r="QPD427" s="1348"/>
      <c r="QPE427" s="1348"/>
      <c r="QPF427" s="1348"/>
      <c r="QPG427" s="1348"/>
      <c r="QPH427" s="1348"/>
      <c r="QPI427" s="1348"/>
      <c r="QPJ427" s="1348"/>
      <c r="QPK427" s="1348"/>
      <c r="QPL427" s="1348"/>
      <c r="QPM427" s="1348"/>
      <c r="QPN427" s="1348"/>
      <c r="QPO427" s="1348"/>
      <c r="QPP427" s="1348"/>
      <c r="QPQ427" s="1348"/>
      <c r="QPR427" s="1348"/>
      <c r="QPS427" s="1348"/>
      <c r="QPT427" s="1348"/>
      <c r="QPU427" s="1348"/>
      <c r="QPV427" s="1348"/>
      <c r="QPW427" s="1348"/>
      <c r="QPX427" s="1348"/>
      <c r="QPY427" s="1348"/>
      <c r="QPZ427" s="1348"/>
      <c r="QQA427" s="1348"/>
      <c r="QQB427" s="1348"/>
      <c r="QQC427" s="1348"/>
      <c r="QQD427" s="1348"/>
      <c r="QQE427" s="1348"/>
      <c r="QQF427" s="1348"/>
      <c r="QQG427" s="1348"/>
      <c r="QQH427" s="1348"/>
      <c r="QQI427" s="1348"/>
      <c r="QQJ427" s="1348"/>
      <c r="QQK427" s="1348"/>
      <c r="QQL427" s="1348"/>
      <c r="QQM427" s="1348"/>
      <c r="QQN427" s="1348"/>
      <c r="QQO427" s="1348"/>
      <c r="QQP427" s="1348"/>
      <c r="QQQ427" s="1348"/>
      <c r="QQR427" s="1348"/>
      <c r="QQS427" s="1348"/>
      <c r="QQT427" s="1348"/>
      <c r="QQU427" s="1348"/>
      <c r="QQV427" s="1348"/>
      <c r="QQW427" s="1348"/>
      <c r="QQX427" s="1348"/>
      <c r="QQY427" s="1348"/>
      <c r="QQZ427" s="1348"/>
      <c r="QRA427" s="1348"/>
      <c r="QRB427" s="1348"/>
      <c r="QRC427" s="1348"/>
      <c r="QRD427" s="1348"/>
      <c r="QRE427" s="1348"/>
      <c r="QRF427" s="1348"/>
      <c r="QRG427" s="1348"/>
      <c r="QRH427" s="1348"/>
      <c r="QRI427" s="1348"/>
      <c r="QRJ427" s="1348"/>
      <c r="QRK427" s="1348"/>
      <c r="QRL427" s="1348"/>
      <c r="QRM427" s="1348"/>
      <c r="QRN427" s="1348"/>
      <c r="QRO427" s="1348"/>
      <c r="QRP427" s="1348"/>
      <c r="QRQ427" s="1348"/>
      <c r="QRR427" s="1348"/>
      <c r="QRS427" s="1348"/>
      <c r="QRT427" s="1348"/>
      <c r="QRU427" s="1348"/>
      <c r="QRV427" s="1348"/>
      <c r="QRW427" s="1348"/>
      <c r="QRX427" s="1348"/>
      <c r="QRY427" s="1348"/>
      <c r="QRZ427" s="1348"/>
      <c r="QSA427" s="1348"/>
      <c r="QSB427" s="1348"/>
      <c r="QSC427" s="1348"/>
      <c r="QSD427" s="1348"/>
      <c r="QSE427" s="1348"/>
      <c r="QSF427" s="1348"/>
      <c r="QSG427" s="1348"/>
      <c r="QSH427" s="1348"/>
      <c r="QSI427" s="1348"/>
      <c r="QSJ427" s="1348"/>
      <c r="QSK427" s="1348"/>
      <c r="QSL427" s="1348"/>
      <c r="QSM427" s="1348"/>
      <c r="QSN427" s="1348"/>
      <c r="QSO427" s="1348"/>
      <c r="QSP427" s="1348"/>
      <c r="QSQ427" s="1348"/>
      <c r="QSR427" s="1348"/>
      <c r="QSS427" s="1348"/>
      <c r="QST427" s="1348"/>
      <c r="QSU427" s="1348"/>
      <c r="QSV427" s="1348"/>
      <c r="QSW427" s="1348"/>
      <c r="QSX427" s="1348"/>
      <c r="QSY427" s="1348"/>
      <c r="QSZ427" s="1348"/>
      <c r="QTA427" s="1348"/>
      <c r="QTB427" s="1348"/>
      <c r="QTC427" s="1348"/>
      <c r="QTD427" s="1348"/>
      <c r="QTE427" s="1348"/>
      <c r="QTF427" s="1348"/>
      <c r="QTG427" s="1348"/>
      <c r="QTH427" s="1348"/>
      <c r="QTI427" s="1348"/>
      <c r="QTJ427" s="1348"/>
      <c r="QTK427" s="1348"/>
      <c r="QTL427" s="1348"/>
      <c r="QTM427" s="1348"/>
      <c r="QTN427" s="1348"/>
      <c r="QTO427" s="1348"/>
      <c r="QTP427" s="1348"/>
      <c r="QTQ427" s="1348"/>
      <c r="QTR427" s="1348"/>
      <c r="QTS427" s="1348"/>
      <c r="QTT427" s="1348"/>
      <c r="QTU427" s="1348"/>
      <c r="QTV427" s="1348"/>
      <c r="QTW427" s="1348"/>
      <c r="QTX427" s="1348"/>
      <c r="QTY427" s="1348"/>
      <c r="QTZ427" s="1348"/>
      <c r="QUA427" s="1348"/>
      <c r="QUB427" s="1348"/>
      <c r="QUC427" s="1348"/>
      <c r="QUD427" s="1348"/>
      <c r="QUE427" s="1348"/>
      <c r="QUF427" s="1348"/>
      <c r="QUG427" s="1348"/>
      <c r="QUH427" s="1348"/>
      <c r="QUI427" s="1348"/>
      <c r="QUJ427" s="1348"/>
      <c r="QUK427" s="1348"/>
      <c r="QUL427" s="1348"/>
      <c r="QUM427" s="1348"/>
      <c r="QUN427" s="1348"/>
      <c r="QUO427" s="1348"/>
      <c r="QUP427" s="1348"/>
      <c r="QUQ427" s="1348"/>
      <c r="QUR427" s="1348"/>
      <c r="QUS427" s="1348"/>
      <c r="QUT427" s="1348"/>
      <c r="QUU427" s="1348"/>
      <c r="QUV427" s="1348"/>
      <c r="QUW427" s="1348"/>
      <c r="QUX427" s="1348"/>
      <c r="QUY427" s="1348"/>
      <c r="QUZ427" s="1348"/>
      <c r="QVA427" s="1348"/>
      <c r="QVB427" s="1348"/>
      <c r="QVC427" s="1348"/>
      <c r="QVD427" s="1348"/>
      <c r="QVE427" s="1348"/>
      <c r="QVF427" s="1348"/>
      <c r="QVG427" s="1348"/>
      <c r="QVH427" s="1348"/>
      <c r="QVI427" s="1348"/>
      <c r="QVJ427" s="1348"/>
      <c r="QVK427" s="1348"/>
      <c r="QVL427" s="1348"/>
      <c r="QVM427" s="1348"/>
      <c r="QVN427" s="1348"/>
      <c r="QVO427" s="1348"/>
      <c r="QVP427" s="1348"/>
      <c r="QVQ427" s="1348"/>
      <c r="QVR427" s="1348"/>
      <c r="QVS427" s="1348"/>
      <c r="QVT427" s="1348"/>
      <c r="QVU427" s="1348"/>
      <c r="QVV427" s="1348"/>
      <c r="QVW427" s="1348"/>
      <c r="QVX427" s="1348"/>
      <c r="QVY427" s="1348"/>
      <c r="QVZ427" s="1348"/>
      <c r="QWA427" s="1348"/>
      <c r="QWB427" s="1348"/>
      <c r="QWC427" s="1348"/>
      <c r="QWD427" s="1348"/>
      <c r="QWE427" s="1348"/>
      <c r="QWF427" s="1348"/>
      <c r="QWG427" s="1348"/>
      <c r="QWH427" s="1348"/>
      <c r="QWI427" s="1348"/>
      <c r="QWJ427" s="1348"/>
      <c r="QWK427" s="1348"/>
      <c r="QWL427" s="1348"/>
      <c r="QWM427" s="1348"/>
      <c r="QWN427" s="1348"/>
      <c r="QWO427" s="1348"/>
      <c r="QWP427" s="1348"/>
      <c r="QWQ427" s="1348"/>
      <c r="QWR427" s="1348"/>
      <c r="QWS427" s="1348"/>
      <c r="QWT427" s="1348"/>
      <c r="QWU427" s="1348"/>
      <c r="QWV427" s="1348"/>
      <c r="QWW427" s="1348"/>
      <c r="QWX427" s="1348"/>
      <c r="QWY427" s="1348"/>
      <c r="QWZ427" s="1348"/>
      <c r="QXA427" s="1348"/>
      <c r="QXB427" s="1348"/>
      <c r="QXC427" s="1348"/>
      <c r="QXD427" s="1348"/>
      <c r="QXE427" s="1348"/>
      <c r="QXF427" s="1348"/>
      <c r="QXG427" s="1348"/>
      <c r="QXH427" s="1348"/>
      <c r="QXI427" s="1348"/>
      <c r="QXJ427" s="1348"/>
      <c r="QXK427" s="1348"/>
      <c r="QXL427" s="1348"/>
      <c r="QXM427" s="1348"/>
      <c r="QXN427" s="1348"/>
      <c r="QXO427" s="1348"/>
      <c r="QXP427" s="1348"/>
      <c r="QXQ427" s="1348"/>
      <c r="QXR427" s="1348"/>
      <c r="QXS427" s="1348"/>
      <c r="QXT427" s="1348"/>
      <c r="QXU427" s="1348"/>
      <c r="QXV427" s="1348"/>
      <c r="QXW427" s="1348"/>
      <c r="QXX427" s="1348"/>
      <c r="QXY427" s="1348"/>
      <c r="QXZ427" s="1348"/>
      <c r="QYA427" s="1348"/>
      <c r="QYB427" s="1348"/>
      <c r="QYC427" s="1348"/>
      <c r="QYD427" s="1348"/>
      <c r="QYE427" s="1348"/>
      <c r="QYF427" s="1348"/>
      <c r="QYG427" s="1348"/>
      <c r="QYH427" s="1348"/>
      <c r="QYI427" s="1348"/>
      <c r="QYJ427" s="1348"/>
      <c r="QYK427" s="1348"/>
      <c r="QYL427" s="1348"/>
      <c r="QYM427" s="1348"/>
      <c r="QYN427" s="1348"/>
      <c r="QYO427" s="1348"/>
      <c r="QYP427" s="1348"/>
      <c r="QYQ427" s="1348"/>
      <c r="QYR427" s="1348"/>
      <c r="QYS427" s="1348"/>
      <c r="QYT427" s="1348"/>
      <c r="QYU427" s="1348"/>
      <c r="QYV427" s="1348"/>
      <c r="QYW427" s="1348"/>
      <c r="QYX427" s="1348"/>
      <c r="QYY427" s="1348"/>
      <c r="QYZ427" s="1348"/>
      <c r="QZA427" s="1348"/>
      <c r="QZB427" s="1348"/>
      <c r="QZC427" s="1348"/>
      <c r="QZD427" s="1348"/>
      <c r="QZE427" s="1348"/>
      <c r="QZF427" s="1348"/>
      <c r="QZG427" s="1348"/>
      <c r="QZH427" s="1348"/>
      <c r="QZI427" s="1348"/>
      <c r="QZJ427" s="1348"/>
      <c r="QZK427" s="1348"/>
      <c r="QZL427" s="1348"/>
      <c r="QZM427" s="1348"/>
      <c r="QZN427" s="1348"/>
      <c r="QZO427" s="1348"/>
      <c r="QZP427" s="1348"/>
      <c r="QZQ427" s="1348"/>
      <c r="QZR427" s="1348"/>
      <c r="QZS427" s="1348"/>
      <c r="QZT427" s="1348"/>
      <c r="QZU427" s="1348"/>
      <c r="QZV427" s="1348"/>
      <c r="QZW427" s="1348"/>
      <c r="QZX427" s="1348"/>
      <c r="QZY427" s="1348"/>
      <c r="QZZ427" s="1348"/>
      <c r="RAA427" s="1348"/>
      <c r="RAB427" s="1348"/>
      <c r="RAC427" s="1348"/>
      <c r="RAD427" s="1348"/>
      <c r="RAE427" s="1348"/>
      <c r="RAF427" s="1348"/>
      <c r="RAG427" s="1348"/>
      <c r="RAH427" s="1348"/>
      <c r="RAI427" s="1348"/>
      <c r="RAJ427" s="1348"/>
      <c r="RAK427" s="1348"/>
      <c r="RAL427" s="1348"/>
      <c r="RAM427" s="1348"/>
      <c r="RAN427" s="1348"/>
      <c r="RAO427" s="1348"/>
      <c r="RAP427" s="1348"/>
      <c r="RAQ427" s="1348"/>
      <c r="RAR427" s="1348"/>
      <c r="RAS427" s="1348"/>
      <c r="RAT427" s="1348"/>
      <c r="RAU427" s="1348"/>
      <c r="RAV427" s="1348"/>
      <c r="RAW427" s="1348"/>
      <c r="RAX427" s="1348"/>
      <c r="RAY427" s="1348"/>
      <c r="RAZ427" s="1348"/>
      <c r="RBA427" s="1348"/>
      <c r="RBB427" s="1348"/>
      <c r="RBC427" s="1348"/>
      <c r="RBD427" s="1348"/>
      <c r="RBE427" s="1348"/>
      <c r="RBF427" s="1348"/>
      <c r="RBG427" s="1348"/>
      <c r="RBH427" s="1348"/>
      <c r="RBI427" s="1348"/>
      <c r="RBJ427" s="1348"/>
      <c r="RBK427" s="1348"/>
      <c r="RBL427" s="1348"/>
      <c r="RBM427" s="1348"/>
      <c r="RBN427" s="1348"/>
      <c r="RBO427" s="1348"/>
      <c r="RBP427" s="1348"/>
      <c r="RBQ427" s="1348"/>
      <c r="RBR427" s="1348"/>
      <c r="RBS427" s="1348"/>
      <c r="RBT427" s="1348"/>
      <c r="RBU427" s="1348"/>
      <c r="RBV427" s="1348"/>
      <c r="RBW427" s="1348"/>
      <c r="RBX427" s="1348"/>
      <c r="RBY427" s="1348"/>
      <c r="RBZ427" s="1348"/>
      <c r="RCA427" s="1348"/>
      <c r="RCB427" s="1348"/>
      <c r="RCC427" s="1348"/>
      <c r="RCD427" s="1348"/>
      <c r="RCE427" s="1348"/>
      <c r="RCF427" s="1348"/>
      <c r="RCG427" s="1348"/>
      <c r="RCH427" s="1348"/>
      <c r="RCI427" s="1348"/>
      <c r="RCJ427" s="1348"/>
      <c r="RCK427" s="1348"/>
      <c r="RCL427" s="1348"/>
      <c r="RCM427" s="1348"/>
      <c r="RCN427" s="1348"/>
      <c r="RCO427" s="1348"/>
      <c r="RCP427" s="1348"/>
      <c r="RCQ427" s="1348"/>
      <c r="RCR427" s="1348"/>
      <c r="RCS427" s="1348"/>
      <c r="RCT427" s="1348"/>
      <c r="RCU427" s="1348"/>
      <c r="RCV427" s="1348"/>
      <c r="RCW427" s="1348"/>
      <c r="RCX427" s="1348"/>
      <c r="RCY427" s="1348"/>
      <c r="RCZ427" s="1348"/>
      <c r="RDA427" s="1348"/>
      <c r="RDB427" s="1348"/>
      <c r="RDC427" s="1348"/>
      <c r="RDD427" s="1348"/>
      <c r="RDE427" s="1348"/>
      <c r="RDF427" s="1348"/>
      <c r="RDG427" s="1348"/>
      <c r="RDH427" s="1348"/>
      <c r="RDI427" s="1348"/>
      <c r="RDJ427" s="1348"/>
      <c r="RDK427" s="1348"/>
      <c r="RDL427" s="1348"/>
      <c r="RDM427" s="1348"/>
      <c r="RDN427" s="1348"/>
      <c r="RDO427" s="1348"/>
      <c r="RDP427" s="1348"/>
      <c r="RDQ427" s="1348"/>
      <c r="RDR427" s="1348"/>
      <c r="RDS427" s="1348"/>
      <c r="RDT427" s="1348"/>
      <c r="RDU427" s="1348"/>
      <c r="RDV427" s="1348"/>
      <c r="RDW427" s="1348"/>
      <c r="RDX427" s="1348"/>
      <c r="RDY427" s="1348"/>
      <c r="RDZ427" s="1348"/>
      <c r="REA427" s="1348"/>
      <c r="REB427" s="1348"/>
      <c r="REC427" s="1348"/>
      <c r="RED427" s="1348"/>
      <c r="REE427" s="1348"/>
      <c r="REF427" s="1348"/>
      <c r="REG427" s="1348"/>
      <c r="REH427" s="1348"/>
      <c r="REI427" s="1348"/>
      <c r="REJ427" s="1348"/>
      <c r="REK427" s="1348"/>
      <c r="REL427" s="1348"/>
      <c r="REM427" s="1348"/>
      <c r="REN427" s="1348"/>
      <c r="REO427" s="1348"/>
      <c r="REP427" s="1348"/>
      <c r="REQ427" s="1348"/>
      <c r="RER427" s="1348"/>
      <c r="RES427" s="1348"/>
      <c r="RET427" s="1348"/>
      <c r="REU427" s="1348"/>
      <c r="REV427" s="1348"/>
      <c r="REW427" s="1348"/>
      <c r="REX427" s="1348"/>
      <c r="REY427" s="1348"/>
      <c r="REZ427" s="1348"/>
      <c r="RFA427" s="1348"/>
      <c r="RFB427" s="1348"/>
      <c r="RFC427" s="1348"/>
      <c r="RFD427" s="1348"/>
      <c r="RFE427" s="1348"/>
      <c r="RFF427" s="1348"/>
      <c r="RFG427" s="1348"/>
      <c r="RFH427" s="1348"/>
      <c r="RFI427" s="1348"/>
      <c r="RFJ427" s="1348"/>
      <c r="RFK427" s="1348"/>
      <c r="RFL427" s="1348"/>
      <c r="RFM427" s="1348"/>
      <c r="RFN427" s="1348"/>
      <c r="RFO427" s="1348"/>
      <c r="RFP427" s="1348"/>
      <c r="RFQ427" s="1348"/>
      <c r="RFR427" s="1348"/>
      <c r="RFS427" s="1348"/>
      <c r="RFT427" s="1348"/>
      <c r="RFU427" s="1348"/>
      <c r="RFV427" s="1348"/>
      <c r="RFW427" s="1348"/>
      <c r="RFX427" s="1348"/>
      <c r="RFY427" s="1348"/>
      <c r="RFZ427" s="1348"/>
      <c r="RGA427" s="1348"/>
      <c r="RGB427" s="1348"/>
      <c r="RGC427" s="1348"/>
      <c r="RGD427" s="1348"/>
      <c r="RGE427" s="1348"/>
      <c r="RGF427" s="1348"/>
      <c r="RGG427" s="1348"/>
      <c r="RGH427" s="1348"/>
      <c r="RGI427" s="1348"/>
      <c r="RGJ427" s="1348"/>
      <c r="RGK427" s="1348"/>
      <c r="RGL427" s="1348"/>
      <c r="RGM427" s="1348"/>
      <c r="RGN427" s="1348"/>
      <c r="RGO427" s="1348"/>
      <c r="RGP427" s="1348"/>
      <c r="RGQ427" s="1348"/>
      <c r="RGR427" s="1348"/>
      <c r="RGS427" s="1348"/>
      <c r="RGT427" s="1348"/>
      <c r="RGU427" s="1348"/>
      <c r="RGV427" s="1348"/>
      <c r="RGW427" s="1348"/>
      <c r="RGX427" s="1348"/>
      <c r="RGY427" s="1348"/>
      <c r="RGZ427" s="1348"/>
      <c r="RHA427" s="1348"/>
      <c r="RHB427" s="1348"/>
      <c r="RHC427" s="1348"/>
      <c r="RHD427" s="1348"/>
      <c r="RHE427" s="1348"/>
      <c r="RHF427" s="1348"/>
      <c r="RHG427" s="1348"/>
      <c r="RHH427" s="1348"/>
      <c r="RHI427" s="1348"/>
      <c r="RHJ427" s="1348"/>
      <c r="RHK427" s="1348"/>
      <c r="RHL427" s="1348"/>
      <c r="RHM427" s="1348"/>
      <c r="RHN427" s="1348"/>
      <c r="RHO427" s="1348"/>
      <c r="RHP427" s="1348"/>
      <c r="RHQ427" s="1348"/>
      <c r="RHR427" s="1348"/>
      <c r="RHS427" s="1348"/>
      <c r="RHT427" s="1348"/>
      <c r="RHU427" s="1348"/>
      <c r="RHV427" s="1348"/>
      <c r="RHW427" s="1348"/>
      <c r="RHX427" s="1348"/>
      <c r="RHY427" s="1348"/>
      <c r="RHZ427" s="1348"/>
      <c r="RIA427" s="1348"/>
      <c r="RIB427" s="1348"/>
      <c r="RIC427" s="1348"/>
      <c r="RID427" s="1348"/>
      <c r="RIE427" s="1348"/>
      <c r="RIF427" s="1348"/>
      <c r="RIG427" s="1348"/>
      <c r="RIH427" s="1348"/>
      <c r="RII427" s="1348"/>
      <c r="RIJ427" s="1348"/>
      <c r="RIK427" s="1348"/>
      <c r="RIL427" s="1348"/>
      <c r="RIM427" s="1348"/>
      <c r="RIN427" s="1348"/>
      <c r="RIO427" s="1348"/>
      <c r="RIP427" s="1348"/>
      <c r="RIQ427" s="1348"/>
      <c r="RIR427" s="1348"/>
      <c r="RIS427" s="1348"/>
      <c r="RIT427" s="1348"/>
      <c r="RIU427" s="1348"/>
      <c r="RIV427" s="1348"/>
      <c r="RIW427" s="1348"/>
      <c r="RIX427" s="1348"/>
      <c r="RIY427" s="1348"/>
      <c r="RIZ427" s="1348"/>
      <c r="RJA427" s="1348"/>
      <c r="RJB427" s="1348"/>
      <c r="RJC427" s="1348"/>
      <c r="RJD427" s="1348"/>
      <c r="RJE427" s="1348"/>
      <c r="RJF427" s="1348"/>
      <c r="RJG427" s="1348"/>
      <c r="RJH427" s="1348"/>
      <c r="RJI427" s="1348"/>
      <c r="RJJ427" s="1348"/>
      <c r="RJK427" s="1348"/>
      <c r="RJL427" s="1348"/>
      <c r="RJM427" s="1348"/>
      <c r="RJN427" s="1348"/>
      <c r="RJO427" s="1348"/>
      <c r="RJP427" s="1348"/>
      <c r="RJQ427" s="1348"/>
      <c r="RJR427" s="1348"/>
      <c r="RJS427" s="1348"/>
      <c r="RJT427" s="1348"/>
      <c r="RJU427" s="1348"/>
      <c r="RJV427" s="1348"/>
      <c r="RJW427" s="1348"/>
      <c r="RJX427" s="1348"/>
      <c r="RJY427" s="1348"/>
      <c r="RJZ427" s="1348"/>
      <c r="RKA427" s="1348"/>
      <c r="RKB427" s="1348"/>
      <c r="RKC427" s="1348"/>
      <c r="RKD427" s="1348"/>
      <c r="RKE427" s="1348"/>
      <c r="RKF427" s="1348"/>
      <c r="RKG427" s="1348"/>
      <c r="RKH427" s="1348"/>
      <c r="RKI427" s="1348"/>
      <c r="RKJ427" s="1348"/>
      <c r="RKK427" s="1348"/>
      <c r="RKL427" s="1348"/>
      <c r="RKM427" s="1348"/>
      <c r="RKN427" s="1348"/>
      <c r="RKO427" s="1348"/>
      <c r="RKP427" s="1348"/>
      <c r="RKQ427" s="1348"/>
      <c r="RKR427" s="1348"/>
      <c r="RKS427" s="1348"/>
      <c r="RKT427" s="1348"/>
      <c r="RKU427" s="1348"/>
      <c r="RKV427" s="1348"/>
      <c r="RKW427" s="1348"/>
      <c r="RKX427" s="1348"/>
      <c r="RKY427" s="1348"/>
      <c r="RKZ427" s="1348"/>
      <c r="RLA427" s="1348"/>
      <c r="RLB427" s="1348"/>
      <c r="RLC427" s="1348"/>
      <c r="RLD427" s="1348"/>
      <c r="RLE427" s="1348"/>
      <c r="RLF427" s="1348"/>
      <c r="RLG427" s="1348"/>
      <c r="RLH427" s="1348"/>
      <c r="RLI427" s="1348"/>
      <c r="RLJ427" s="1348"/>
      <c r="RLK427" s="1348"/>
      <c r="RLL427" s="1348"/>
      <c r="RLM427" s="1348"/>
      <c r="RLN427" s="1348"/>
      <c r="RLO427" s="1348"/>
      <c r="RLP427" s="1348"/>
      <c r="RLQ427" s="1348"/>
      <c r="RLR427" s="1348"/>
      <c r="RLS427" s="1348"/>
      <c r="RLT427" s="1348"/>
      <c r="RLU427" s="1348"/>
      <c r="RLV427" s="1348"/>
      <c r="RLW427" s="1348"/>
      <c r="RLX427" s="1348"/>
      <c r="RLY427" s="1348"/>
      <c r="RLZ427" s="1348"/>
      <c r="RMA427" s="1348"/>
      <c r="RMB427" s="1348"/>
      <c r="RMC427" s="1348"/>
      <c r="RMD427" s="1348"/>
      <c r="RME427" s="1348"/>
      <c r="RMF427" s="1348"/>
      <c r="RMG427" s="1348"/>
      <c r="RMH427" s="1348"/>
      <c r="RMI427" s="1348"/>
      <c r="RMJ427" s="1348"/>
      <c r="RMK427" s="1348"/>
      <c r="RML427" s="1348"/>
      <c r="RMM427" s="1348"/>
      <c r="RMN427" s="1348"/>
      <c r="RMO427" s="1348"/>
      <c r="RMP427" s="1348"/>
      <c r="RMQ427" s="1348"/>
      <c r="RMR427" s="1348"/>
      <c r="RMS427" s="1348"/>
      <c r="RMT427" s="1348"/>
      <c r="RMU427" s="1348"/>
      <c r="RMV427" s="1348"/>
      <c r="RMW427" s="1348"/>
      <c r="RMX427" s="1348"/>
      <c r="RMY427" s="1348"/>
      <c r="RMZ427" s="1348"/>
      <c r="RNA427" s="1348"/>
      <c r="RNB427" s="1348"/>
      <c r="RNC427" s="1348"/>
      <c r="RND427" s="1348"/>
      <c r="RNE427" s="1348"/>
      <c r="RNF427" s="1348"/>
      <c r="RNG427" s="1348"/>
      <c r="RNH427" s="1348"/>
      <c r="RNI427" s="1348"/>
      <c r="RNJ427" s="1348"/>
      <c r="RNK427" s="1348"/>
      <c r="RNL427" s="1348"/>
      <c r="RNM427" s="1348"/>
      <c r="RNN427" s="1348"/>
      <c r="RNO427" s="1348"/>
      <c r="RNP427" s="1348"/>
      <c r="RNQ427" s="1348"/>
      <c r="RNR427" s="1348"/>
      <c r="RNS427" s="1348"/>
      <c r="RNT427" s="1348"/>
      <c r="RNU427" s="1348"/>
      <c r="RNV427" s="1348"/>
      <c r="RNW427" s="1348"/>
      <c r="RNX427" s="1348"/>
      <c r="RNY427" s="1348"/>
      <c r="RNZ427" s="1348"/>
      <c r="ROA427" s="1348"/>
      <c r="ROB427" s="1348"/>
      <c r="ROC427" s="1348"/>
      <c r="ROD427" s="1348"/>
      <c r="ROE427" s="1348"/>
      <c r="ROF427" s="1348"/>
      <c r="ROG427" s="1348"/>
      <c r="ROH427" s="1348"/>
      <c r="ROI427" s="1348"/>
      <c r="ROJ427" s="1348"/>
      <c r="ROK427" s="1348"/>
      <c r="ROL427" s="1348"/>
      <c r="ROM427" s="1348"/>
      <c r="RON427" s="1348"/>
      <c r="ROO427" s="1348"/>
      <c r="ROP427" s="1348"/>
      <c r="ROQ427" s="1348"/>
      <c r="ROR427" s="1348"/>
      <c r="ROS427" s="1348"/>
      <c r="ROT427" s="1348"/>
      <c r="ROU427" s="1348"/>
      <c r="ROV427" s="1348"/>
      <c r="ROW427" s="1348"/>
      <c r="ROX427" s="1348"/>
      <c r="ROY427" s="1348"/>
      <c r="ROZ427" s="1348"/>
      <c r="RPA427" s="1348"/>
      <c r="RPB427" s="1348"/>
      <c r="RPC427" s="1348"/>
      <c r="RPD427" s="1348"/>
      <c r="RPE427" s="1348"/>
      <c r="RPF427" s="1348"/>
      <c r="RPG427" s="1348"/>
      <c r="RPH427" s="1348"/>
      <c r="RPI427" s="1348"/>
      <c r="RPJ427" s="1348"/>
      <c r="RPK427" s="1348"/>
      <c r="RPL427" s="1348"/>
      <c r="RPM427" s="1348"/>
      <c r="RPN427" s="1348"/>
      <c r="RPO427" s="1348"/>
      <c r="RPP427" s="1348"/>
      <c r="RPQ427" s="1348"/>
      <c r="RPR427" s="1348"/>
      <c r="RPS427" s="1348"/>
      <c r="RPT427" s="1348"/>
      <c r="RPU427" s="1348"/>
      <c r="RPV427" s="1348"/>
      <c r="RPW427" s="1348"/>
      <c r="RPX427" s="1348"/>
      <c r="RPY427" s="1348"/>
      <c r="RPZ427" s="1348"/>
      <c r="RQA427" s="1348"/>
      <c r="RQB427" s="1348"/>
      <c r="RQC427" s="1348"/>
      <c r="RQD427" s="1348"/>
      <c r="RQE427" s="1348"/>
      <c r="RQF427" s="1348"/>
      <c r="RQG427" s="1348"/>
      <c r="RQH427" s="1348"/>
      <c r="RQI427" s="1348"/>
      <c r="RQJ427" s="1348"/>
      <c r="RQK427" s="1348"/>
      <c r="RQL427" s="1348"/>
      <c r="RQM427" s="1348"/>
      <c r="RQN427" s="1348"/>
      <c r="RQO427" s="1348"/>
      <c r="RQP427" s="1348"/>
      <c r="RQQ427" s="1348"/>
      <c r="RQR427" s="1348"/>
      <c r="RQS427" s="1348"/>
      <c r="RQT427" s="1348"/>
      <c r="RQU427" s="1348"/>
      <c r="RQV427" s="1348"/>
      <c r="RQW427" s="1348"/>
      <c r="RQX427" s="1348"/>
      <c r="RQY427" s="1348"/>
      <c r="RQZ427" s="1348"/>
      <c r="RRA427" s="1348"/>
      <c r="RRB427" s="1348"/>
      <c r="RRC427" s="1348"/>
      <c r="RRD427" s="1348"/>
      <c r="RRE427" s="1348"/>
      <c r="RRF427" s="1348"/>
      <c r="RRG427" s="1348"/>
      <c r="RRH427" s="1348"/>
      <c r="RRI427" s="1348"/>
      <c r="RRJ427" s="1348"/>
      <c r="RRK427" s="1348"/>
      <c r="RRL427" s="1348"/>
      <c r="RRM427" s="1348"/>
      <c r="RRN427" s="1348"/>
      <c r="RRO427" s="1348"/>
      <c r="RRP427" s="1348"/>
      <c r="RRQ427" s="1348"/>
      <c r="RRR427" s="1348"/>
      <c r="RRS427" s="1348"/>
      <c r="RRT427" s="1348"/>
      <c r="RRU427" s="1348"/>
      <c r="RRV427" s="1348"/>
      <c r="RRW427" s="1348"/>
      <c r="RRX427" s="1348"/>
      <c r="RRY427" s="1348"/>
      <c r="RRZ427" s="1348"/>
      <c r="RSA427" s="1348"/>
      <c r="RSB427" s="1348"/>
      <c r="RSC427" s="1348"/>
      <c r="RSD427" s="1348"/>
      <c r="RSE427" s="1348"/>
      <c r="RSF427" s="1348"/>
      <c r="RSG427" s="1348"/>
      <c r="RSH427" s="1348"/>
      <c r="RSI427" s="1348"/>
      <c r="RSJ427" s="1348"/>
      <c r="RSK427" s="1348"/>
      <c r="RSL427" s="1348"/>
      <c r="RSM427" s="1348"/>
      <c r="RSN427" s="1348"/>
      <c r="RSO427" s="1348"/>
      <c r="RSP427" s="1348"/>
      <c r="RSQ427" s="1348"/>
      <c r="RSR427" s="1348"/>
      <c r="RSS427" s="1348"/>
      <c r="RST427" s="1348"/>
      <c r="RSU427" s="1348"/>
      <c r="RSV427" s="1348"/>
      <c r="RSW427" s="1348"/>
      <c r="RSX427" s="1348"/>
      <c r="RSY427" s="1348"/>
      <c r="RSZ427" s="1348"/>
      <c r="RTA427" s="1348"/>
      <c r="RTB427" s="1348"/>
      <c r="RTC427" s="1348"/>
      <c r="RTD427" s="1348"/>
      <c r="RTE427" s="1348"/>
      <c r="RTF427" s="1348"/>
      <c r="RTG427" s="1348"/>
      <c r="RTH427" s="1348"/>
      <c r="RTI427" s="1348"/>
      <c r="RTJ427" s="1348"/>
      <c r="RTK427" s="1348"/>
      <c r="RTL427" s="1348"/>
      <c r="RTM427" s="1348"/>
      <c r="RTN427" s="1348"/>
      <c r="RTO427" s="1348"/>
      <c r="RTP427" s="1348"/>
      <c r="RTQ427" s="1348"/>
      <c r="RTR427" s="1348"/>
      <c r="RTS427" s="1348"/>
      <c r="RTT427" s="1348"/>
      <c r="RTU427" s="1348"/>
      <c r="RTV427" s="1348"/>
      <c r="RTW427" s="1348"/>
      <c r="RTX427" s="1348"/>
      <c r="RTY427" s="1348"/>
      <c r="RTZ427" s="1348"/>
      <c r="RUA427" s="1348"/>
      <c r="RUB427" s="1348"/>
      <c r="RUC427" s="1348"/>
      <c r="RUD427" s="1348"/>
      <c r="RUE427" s="1348"/>
      <c r="RUF427" s="1348"/>
      <c r="RUG427" s="1348"/>
      <c r="RUH427" s="1348"/>
      <c r="RUI427" s="1348"/>
      <c r="RUJ427" s="1348"/>
      <c r="RUK427" s="1348"/>
      <c r="RUL427" s="1348"/>
      <c r="RUM427" s="1348"/>
      <c r="RUN427" s="1348"/>
      <c r="RUO427" s="1348"/>
      <c r="RUP427" s="1348"/>
      <c r="RUQ427" s="1348"/>
      <c r="RUR427" s="1348"/>
      <c r="RUS427" s="1348"/>
      <c r="RUT427" s="1348"/>
      <c r="RUU427" s="1348"/>
      <c r="RUV427" s="1348"/>
      <c r="RUW427" s="1348"/>
      <c r="RUX427" s="1348"/>
      <c r="RUY427" s="1348"/>
      <c r="RUZ427" s="1348"/>
      <c r="RVA427" s="1348"/>
      <c r="RVB427" s="1348"/>
      <c r="RVC427" s="1348"/>
      <c r="RVD427" s="1348"/>
      <c r="RVE427" s="1348"/>
      <c r="RVF427" s="1348"/>
      <c r="RVG427" s="1348"/>
      <c r="RVH427" s="1348"/>
      <c r="RVI427" s="1348"/>
      <c r="RVJ427" s="1348"/>
      <c r="RVK427" s="1348"/>
      <c r="RVL427" s="1348"/>
      <c r="RVM427" s="1348"/>
      <c r="RVN427" s="1348"/>
      <c r="RVO427" s="1348"/>
      <c r="RVP427" s="1348"/>
      <c r="RVQ427" s="1348"/>
      <c r="RVR427" s="1348"/>
      <c r="RVS427" s="1348"/>
      <c r="RVT427" s="1348"/>
      <c r="RVU427" s="1348"/>
      <c r="RVV427" s="1348"/>
      <c r="RVW427" s="1348"/>
      <c r="RVX427" s="1348"/>
      <c r="RVY427" s="1348"/>
      <c r="RVZ427" s="1348"/>
      <c r="RWA427" s="1348"/>
      <c r="RWB427" s="1348"/>
      <c r="RWC427" s="1348"/>
      <c r="RWD427" s="1348"/>
      <c r="RWE427" s="1348"/>
      <c r="RWF427" s="1348"/>
      <c r="RWG427" s="1348"/>
      <c r="RWH427" s="1348"/>
      <c r="RWI427" s="1348"/>
      <c r="RWJ427" s="1348"/>
      <c r="RWK427" s="1348"/>
      <c r="RWL427" s="1348"/>
      <c r="RWM427" s="1348"/>
      <c r="RWN427" s="1348"/>
      <c r="RWO427" s="1348"/>
      <c r="RWP427" s="1348"/>
      <c r="RWQ427" s="1348"/>
      <c r="RWR427" s="1348"/>
      <c r="RWS427" s="1348"/>
      <c r="RWT427" s="1348"/>
      <c r="RWU427" s="1348"/>
      <c r="RWV427" s="1348"/>
      <c r="RWW427" s="1348"/>
      <c r="RWX427" s="1348"/>
      <c r="RWY427" s="1348"/>
      <c r="RWZ427" s="1348"/>
      <c r="RXA427" s="1348"/>
      <c r="RXB427" s="1348"/>
      <c r="RXC427" s="1348"/>
      <c r="RXD427" s="1348"/>
      <c r="RXE427" s="1348"/>
      <c r="RXF427" s="1348"/>
      <c r="RXG427" s="1348"/>
      <c r="RXH427" s="1348"/>
      <c r="RXI427" s="1348"/>
      <c r="RXJ427" s="1348"/>
      <c r="RXK427" s="1348"/>
      <c r="RXL427" s="1348"/>
      <c r="RXM427" s="1348"/>
      <c r="RXN427" s="1348"/>
      <c r="RXO427" s="1348"/>
      <c r="RXP427" s="1348"/>
      <c r="RXQ427" s="1348"/>
      <c r="RXR427" s="1348"/>
      <c r="RXS427" s="1348"/>
      <c r="RXT427" s="1348"/>
      <c r="RXU427" s="1348"/>
      <c r="RXV427" s="1348"/>
      <c r="RXW427" s="1348"/>
      <c r="RXX427" s="1348"/>
      <c r="RXY427" s="1348"/>
      <c r="RXZ427" s="1348"/>
      <c r="RYA427" s="1348"/>
      <c r="RYB427" s="1348"/>
      <c r="RYC427" s="1348"/>
      <c r="RYD427" s="1348"/>
      <c r="RYE427" s="1348"/>
      <c r="RYF427" s="1348"/>
      <c r="RYG427" s="1348"/>
      <c r="RYH427" s="1348"/>
      <c r="RYI427" s="1348"/>
      <c r="RYJ427" s="1348"/>
      <c r="RYK427" s="1348"/>
      <c r="RYL427" s="1348"/>
      <c r="RYM427" s="1348"/>
      <c r="RYN427" s="1348"/>
      <c r="RYO427" s="1348"/>
      <c r="RYP427" s="1348"/>
      <c r="RYQ427" s="1348"/>
      <c r="RYR427" s="1348"/>
      <c r="RYS427" s="1348"/>
      <c r="RYT427" s="1348"/>
      <c r="RYU427" s="1348"/>
      <c r="RYV427" s="1348"/>
      <c r="RYW427" s="1348"/>
      <c r="RYX427" s="1348"/>
      <c r="RYY427" s="1348"/>
      <c r="RYZ427" s="1348"/>
      <c r="RZA427" s="1348"/>
      <c r="RZB427" s="1348"/>
      <c r="RZC427" s="1348"/>
      <c r="RZD427" s="1348"/>
      <c r="RZE427" s="1348"/>
      <c r="RZF427" s="1348"/>
      <c r="RZG427" s="1348"/>
      <c r="RZH427" s="1348"/>
      <c r="RZI427" s="1348"/>
      <c r="RZJ427" s="1348"/>
      <c r="RZK427" s="1348"/>
      <c r="RZL427" s="1348"/>
      <c r="RZM427" s="1348"/>
      <c r="RZN427" s="1348"/>
      <c r="RZO427" s="1348"/>
      <c r="RZP427" s="1348"/>
      <c r="RZQ427" s="1348"/>
      <c r="RZR427" s="1348"/>
      <c r="RZS427" s="1348"/>
      <c r="RZT427" s="1348"/>
      <c r="RZU427" s="1348"/>
      <c r="RZV427" s="1348"/>
      <c r="RZW427" s="1348"/>
      <c r="RZX427" s="1348"/>
      <c r="RZY427" s="1348"/>
      <c r="RZZ427" s="1348"/>
      <c r="SAA427" s="1348"/>
      <c r="SAB427" s="1348"/>
      <c r="SAC427" s="1348"/>
      <c r="SAD427" s="1348"/>
      <c r="SAE427" s="1348"/>
      <c r="SAF427" s="1348"/>
      <c r="SAG427" s="1348"/>
      <c r="SAH427" s="1348"/>
      <c r="SAI427" s="1348"/>
      <c r="SAJ427" s="1348"/>
      <c r="SAK427" s="1348"/>
      <c r="SAL427" s="1348"/>
      <c r="SAM427" s="1348"/>
      <c r="SAN427" s="1348"/>
      <c r="SAO427" s="1348"/>
      <c r="SAP427" s="1348"/>
      <c r="SAQ427" s="1348"/>
      <c r="SAR427" s="1348"/>
      <c r="SAS427" s="1348"/>
      <c r="SAT427" s="1348"/>
      <c r="SAU427" s="1348"/>
      <c r="SAV427" s="1348"/>
      <c r="SAW427" s="1348"/>
      <c r="SAX427" s="1348"/>
      <c r="SAY427" s="1348"/>
      <c r="SAZ427" s="1348"/>
      <c r="SBA427" s="1348"/>
      <c r="SBB427" s="1348"/>
      <c r="SBC427" s="1348"/>
      <c r="SBD427" s="1348"/>
      <c r="SBE427" s="1348"/>
      <c r="SBF427" s="1348"/>
      <c r="SBG427" s="1348"/>
      <c r="SBH427" s="1348"/>
      <c r="SBI427" s="1348"/>
      <c r="SBJ427" s="1348"/>
      <c r="SBK427" s="1348"/>
      <c r="SBL427" s="1348"/>
      <c r="SBM427" s="1348"/>
      <c r="SBN427" s="1348"/>
      <c r="SBO427" s="1348"/>
      <c r="SBP427" s="1348"/>
      <c r="SBQ427" s="1348"/>
      <c r="SBR427" s="1348"/>
      <c r="SBS427" s="1348"/>
      <c r="SBT427" s="1348"/>
      <c r="SBU427" s="1348"/>
      <c r="SBV427" s="1348"/>
      <c r="SBW427" s="1348"/>
      <c r="SBX427" s="1348"/>
      <c r="SBY427" s="1348"/>
      <c r="SBZ427" s="1348"/>
      <c r="SCA427" s="1348"/>
      <c r="SCB427" s="1348"/>
      <c r="SCC427" s="1348"/>
      <c r="SCD427" s="1348"/>
      <c r="SCE427" s="1348"/>
      <c r="SCF427" s="1348"/>
      <c r="SCG427" s="1348"/>
      <c r="SCH427" s="1348"/>
      <c r="SCI427" s="1348"/>
      <c r="SCJ427" s="1348"/>
      <c r="SCK427" s="1348"/>
      <c r="SCL427" s="1348"/>
      <c r="SCM427" s="1348"/>
      <c r="SCN427" s="1348"/>
      <c r="SCO427" s="1348"/>
      <c r="SCP427" s="1348"/>
      <c r="SCQ427" s="1348"/>
      <c r="SCR427" s="1348"/>
      <c r="SCS427" s="1348"/>
      <c r="SCT427" s="1348"/>
      <c r="SCU427" s="1348"/>
      <c r="SCV427" s="1348"/>
      <c r="SCW427" s="1348"/>
      <c r="SCX427" s="1348"/>
      <c r="SCY427" s="1348"/>
      <c r="SCZ427" s="1348"/>
      <c r="SDA427" s="1348"/>
      <c r="SDB427" s="1348"/>
      <c r="SDC427" s="1348"/>
      <c r="SDD427" s="1348"/>
      <c r="SDE427" s="1348"/>
      <c r="SDF427" s="1348"/>
      <c r="SDG427" s="1348"/>
      <c r="SDH427" s="1348"/>
      <c r="SDI427" s="1348"/>
      <c r="SDJ427" s="1348"/>
      <c r="SDK427" s="1348"/>
      <c r="SDL427" s="1348"/>
      <c r="SDM427" s="1348"/>
      <c r="SDN427" s="1348"/>
      <c r="SDO427" s="1348"/>
      <c r="SDP427" s="1348"/>
      <c r="SDQ427" s="1348"/>
      <c r="SDR427" s="1348"/>
      <c r="SDS427" s="1348"/>
      <c r="SDT427" s="1348"/>
      <c r="SDU427" s="1348"/>
      <c r="SDV427" s="1348"/>
      <c r="SDW427" s="1348"/>
      <c r="SDX427" s="1348"/>
      <c r="SDY427" s="1348"/>
      <c r="SDZ427" s="1348"/>
      <c r="SEA427" s="1348"/>
      <c r="SEB427" s="1348"/>
      <c r="SEC427" s="1348"/>
      <c r="SED427" s="1348"/>
      <c r="SEE427" s="1348"/>
      <c r="SEF427" s="1348"/>
      <c r="SEG427" s="1348"/>
      <c r="SEH427" s="1348"/>
      <c r="SEI427" s="1348"/>
      <c r="SEJ427" s="1348"/>
      <c r="SEK427" s="1348"/>
      <c r="SEL427" s="1348"/>
      <c r="SEM427" s="1348"/>
      <c r="SEN427" s="1348"/>
      <c r="SEO427" s="1348"/>
      <c r="SEP427" s="1348"/>
      <c r="SEQ427" s="1348"/>
      <c r="SER427" s="1348"/>
      <c r="SES427" s="1348"/>
      <c r="SET427" s="1348"/>
      <c r="SEU427" s="1348"/>
      <c r="SEV427" s="1348"/>
      <c r="SEW427" s="1348"/>
      <c r="SEX427" s="1348"/>
      <c r="SEY427" s="1348"/>
      <c r="SEZ427" s="1348"/>
      <c r="SFA427" s="1348"/>
      <c r="SFB427" s="1348"/>
      <c r="SFC427" s="1348"/>
      <c r="SFD427" s="1348"/>
      <c r="SFE427" s="1348"/>
      <c r="SFF427" s="1348"/>
      <c r="SFG427" s="1348"/>
      <c r="SFH427" s="1348"/>
      <c r="SFI427" s="1348"/>
      <c r="SFJ427" s="1348"/>
      <c r="SFK427" s="1348"/>
      <c r="SFL427" s="1348"/>
      <c r="SFM427" s="1348"/>
      <c r="SFN427" s="1348"/>
      <c r="SFO427" s="1348"/>
      <c r="SFP427" s="1348"/>
      <c r="SFQ427" s="1348"/>
      <c r="SFR427" s="1348"/>
      <c r="SFS427" s="1348"/>
      <c r="SFT427" s="1348"/>
      <c r="SFU427" s="1348"/>
      <c r="SFV427" s="1348"/>
      <c r="SFW427" s="1348"/>
      <c r="SFX427" s="1348"/>
      <c r="SFY427" s="1348"/>
      <c r="SFZ427" s="1348"/>
      <c r="SGA427" s="1348"/>
      <c r="SGB427" s="1348"/>
      <c r="SGC427" s="1348"/>
      <c r="SGD427" s="1348"/>
      <c r="SGE427" s="1348"/>
      <c r="SGF427" s="1348"/>
      <c r="SGG427" s="1348"/>
      <c r="SGH427" s="1348"/>
      <c r="SGI427" s="1348"/>
      <c r="SGJ427" s="1348"/>
      <c r="SGK427" s="1348"/>
      <c r="SGL427" s="1348"/>
      <c r="SGM427" s="1348"/>
      <c r="SGN427" s="1348"/>
      <c r="SGO427" s="1348"/>
      <c r="SGP427" s="1348"/>
      <c r="SGQ427" s="1348"/>
      <c r="SGR427" s="1348"/>
      <c r="SGS427" s="1348"/>
      <c r="SGT427" s="1348"/>
      <c r="SGU427" s="1348"/>
      <c r="SGV427" s="1348"/>
      <c r="SGW427" s="1348"/>
      <c r="SGX427" s="1348"/>
      <c r="SGY427" s="1348"/>
      <c r="SGZ427" s="1348"/>
      <c r="SHA427" s="1348"/>
      <c r="SHB427" s="1348"/>
      <c r="SHC427" s="1348"/>
      <c r="SHD427" s="1348"/>
      <c r="SHE427" s="1348"/>
      <c r="SHF427" s="1348"/>
      <c r="SHG427" s="1348"/>
      <c r="SHH427" s="1348"/>
      <c r="SHI427" s="1348"/>
      <c r="SHJ427" s="1348"/>
      <c r="SHK427" s="1348"/>
      <c r="SHL427" s="1348"/>
      <c r="SHM427" s="1348"/>
      <c r="SHN427" s="1348"/>
      <c r="SHO427" s="1348"/>
      <c r="SHP427" s="1348"/>
      <c r="SHQ427" s="1348"/>
      <c r="SHR427" s="1348"/>
      <c r="SHS427" s="1348"/>
      <c r="SHT427" s="1348"/>
      <c r="SHU427" s="1348"/>
      <c r="SHV427" s="1348"/>
      <c r="SHW427" s="1348"/>
      <c r="SHX427" s="1348"/>
      <c r="SHY427" s="1348"/>
      <c r="SHZ427" s="1348"/>
      <c r="SIA427" s="1348"/>
      <c r="SIB427" s="1348"/>
      <c r="SIC427" s="1348"/>
      <c r="SID427" s="1348"/>
      <c r="SIE427" s="1348"/>
      <c r="SIF427" s="1348"/>
      <c r="SIG427" s="1348"/>
      <c r="SIH427" s="1348"/>
      <c r="SII427" s="1348"/>
      <c r="SIJ427" s="1348"/>
      <c r="SIK427" s="1348"/>
      <c r="SIL427" s="1348"/>
      <c r="SIM427" s="1348"/>
      <c r="SIN427" s="1348"/>
      <c r="SIO427" s="1348"/>
      <c r="SIP427" s="1348"/>
      <c r="SIQ427" s="1348"/>
      <c r="SIR427" s="1348"/>
      <c r="SIS427" s="1348"/>
      <c r="SIT427" s="1348"/>
      <c r="SIU427" s="1348"/>
      <c r="SIV427" s="1348"/>
      <c r="SIW427" s="1348"/>
      <c r="SIX427" s="1348"/>
      <c r="SIY427" s="1348"/>
      <c r="SIZ427" s="1348"/>
      <c r="SJA427" s="1348"/>
      <c r="SJB427" s="1348"/>
      <c r="SJC427" s="1348"/>
      <c r="SJD427" s="1348"/>
      <c r="SJE427" s="1348"/>
      <c r="SJF427" s="1348"/>
      <c r="SJG427" s="1348"/>
      <c r="SJH427" s="1348"/>
      <c r="SJI427" s="1348"/>
      <c r="SJJ427" s="1348"/>
      <c r="SJK427" s="1348"/>
      <c r="SJL427" s="1348"/>
      <c r="SJM427" s="1348"/>
      <c r="SJN427" s="1348"/>
      <c r="SJO427" s="1348"/>
      <c r="SJP427" s="1348"/>
      <c r="SJQ427" s="1348"/>
      <c r="SJR427" s="1348"/>
      <c r="SJS427" s="1348"/>
      <c r="SJT427" s="1348"/>
      <c r="SJU427" s="1348"/>
      <c r="SJV427" s="1348"/>
      <c r="SJW427" s="1348"/>
      <c r="SJX427" s="1348"/>
      <c r="SJY427" s="1348"/>
      <c r="SJZ427" s="1348"/>
      <c r="SKA427" s="1348"/>
      <c r="SKB427" s="1348"/>
      <c r="SKC427" s="1348"/>
      <c r="SKD427" s="1348"/>
      <c r="SKE427" s="1348"/>
      <c r="SKF427" s="1348"/>
      <c r="SKG427" s="1348"/>
      <c r="SKH427" s="1348"/>
      <c r="SKI427" s="1348"/>
      <c r="SKJ427" s="1348"/>
      <c r="SKK427" s="1348"/>
      <c r="SKL427" s="1348"/>
      <c r="SKM427" s="1348"/>
      <c r="SKN427" s="1348"/>
      <c r="SKO427" s="1348"/>
      <c r="SKP427" s="1348"/>
      <c r="SKQ427" s="1348"/>
      <c r="SKR427" s="1348"/>
      <c r="SKS427" s="1348"/>
      <c r="SKT427" s="1348"/>
      <c r="SKU427" s="1348"/>
      <c r="SKV427" s="1348"/>
      <c r="SKW427" s="1348"/>
      <c r="SKX427" s="1348"/>
      <c r="SKY427" s="1348"/>
      <c r="SKZ427" s="1348"/>
      <c r="SLA427" s="1348"/>
      <c r="SLB427" s="1348"/>
      <c r="SLC427" s="1348"/>
      <c r="SLD427" s="1348"/>
      <c r="SLE427" s="1348"/>
      <c r="SLF427" s="1348"/>
      <c r="SLG427" s="1348"/>
      <c r="SLH427" s="1348"/>
      <c r="SLI427" s="1348"/>
      <c r="SLJ427" s="1348"/>
      <c r="SLK427" s="1348"/>
      <c r="SLL427" s="1348"/>
      <c r="SLM427" s="1348"/>
      <c r="SLN427" s="1348"/>
      <c r="SLO427" s="1348"/>
      <c r="SLP427" s="1348"/>
      <c r="SLQ427" s="1348"/>
      <c r="SLR427" s="1348"/>
      <c r="SLS427" s="1348"/>
      <c r="SLT427" s="1348"/>
      <c r="SLU427" s="1348"/>
      <c r="SLV427" s="1348"/>
      <c r="SLW427" s="1348"/>
      <c r="SLX427" s="1348"/>
      <c r="SLY427" s="1348"/>
      <c r="SLZ427" s="1348"/>
      <c r="SMA427" s="1348"/>
      <c r="SMB427" s="1348"/>
      <c r="SMC427" s="1348"/>
      <c r="SMD427" s="1348"/>
      <c r="SME427" s="1348"/>
      <c r="SMF427" s="1348"/>
      <c r="SMG427" s="1348"/>
      <c r="SMH427" s="1348"/>
      <c r="SMI427" s="1348"/>
      <c r="SMJ427" s="1348"/>
      <c r="SMK427" s="1348"/>
      <c r="SML427" s="1348"/>
      <c r="SMM427" s="1348"/>
      <c r="SMN427" s="1348"/>
      <c r="SMO427" s="1348"/>
      <c r="SMP427" s="1348"/>
      <c r="SMQ427" s="1348"/>
      <c r="SMR427" s="1348"/>
      <c r="SMS427" s="1348"/>
      <c r="SMT427" s="1348"/>
      <c r="SMU427" s="1348"/>
      <c r="SMV427" s="1348"/>
      <c r="SMW427" s="1348"/>
      <c r="SMX427" s="1348"/>
      <c r="SMY427" s="1348"/>
      <c r="SMZ427" s="1348"/>
      <c r="SNA427" s="1348"/>
      <c r="SNB427" s="1348"/>
      <c r="SNC427" s="1348"/>
      <c r="SND427" s="1348"/>
      <c r="SNE427" s="1348"/>
      <c r="SNF427" s="1348"/>
      <c r="SNG427" s="1348"/>
      <c r="SNH427" s="1348"/>
      <c r="SNI427" s="1348"/>
      <c r="SNJ427" s="1348"/>
      <c r="SNK427" s="1348"/>
      <c r="SNL427" s="1348"/>
      <c r="SNM427" s="1348"/>
      <c r="SNN427" s="1348"/>
      <c r="SNO427" s="1348"/>
      <c r="SNP427" s="1348"/>
      <c r="SNQ427" s="1348"/>
      <c r="SNR427" s="1348"/>
      <c r="SNS427" s="1348"/>
      <c r="SNT427" s="1348"/>
      <c r="SNU427" s="1348"/>
      <c r="SNV427" s="1348"/>
      <c r="SNW427" s="1348"/>
      <c r="SNX427" s="1348"/>
      <c r="SNY427" s="1348"/>
      <c r="SNZ427" s="1348"/>
      <c r="SOA427" s="1348"/>
      <c r="SOB427" s="1348"/>
      <c r="SOC427" s="1348"/>
      <c r="SOD427" s="1348"/>
      <c r="SOE427" s="1348"/>
      <c r="SOF427" s="1348"/>
      <c r="SOG427" s="1348"/>
      <c r="SOH427" s="1348"/>
      <c r="SOI427" s="1348"/>
      <c r="SOJ427" s="1348"/>
      <c r="SOK427" s="1348"/>
      <c r="SOL427" s="1348"/>
      <c r="SOM427" s="1348"/>
      <c r="SON427" s="1348"/>
      <c r="SOO427" s="1348"/>
      <c r="SOP427" s="1348"/>
      <c r="SOQ427" s="1348"/>
      <c r="SOR427" s="1348"/>
      <c r="SOS427" s="1348"/>
      <c r="SOT427" s="1348"/>
      <c r="SOU427" s="1348"/>
      <c r="SOV427" s="1348"/>
      <c r="SOW427" s="1348"/>
      <c r="SOX427" s="1348"/>
      <c r="SOY427" s="1348"/>
      <c r="SOZ427" s="1348"/>
      <c r="SPA427" s="1348"/>
      <c r="SPB427" s="1348"/>
      <c r="SPC427" s="1348"/>
      <c r="SPD427" s="1348"/>
      <c r="SPE427" s="1348"/>
      <c r="SPF427" s="1348"/>
      <c r="SPG427" s="1348"/>
      <c r="SPH427" s="1348"/>
      <c r="SPI427" s="1348"/>
      <c r="SPJ427" s="1348"/>
      <c r="SPK427" s="1348"/>
      <c r="SPL427" s="1348"/>
      <c r="SPM427" s="1348"/>
      <c r="SPN427" s="1348"/>
      <c r="SPO427" s="1348"/>
      <c r="SPP427" s="1348"/>
      <c r="SPQ427" s="1348"/>
      <c r="SPR427" s="1348"/>
      <c r="SPS427" s="1348"/>
      <c r="SPT427" s="1348"/>
      <c r="SPU427" s="1348"/>
      <c r="SPV427" s="1348"/>
      <c r="SPW427" s="1348"/>
      <c r="SPX427" s="1348"/>
      <c r="SPY427" s="1348"/>
      <c r="SPZ427" s="1348"/>
      <c r="SQA427" s="1348"/>
      <c r="SQB427" s="1348"/>
      <c r="SQC427" s="1348"/>
      <c r="SQD427" s="1348"/>
      <c r="SQE427" s="1348"/>
      <c r="SQF427" s="1348"/>
      <c r="SQG427" s="1348"/>
      <c r="SQH427" s="1348"/>
      <c r="SQI427" s="1348"/>
      <c r="SQJ427" s="1348"/>
      <c r="SQK427" s="1348"/>
      <c r="SQL427" s="1348"/>
      <c r="SQM427" s="1348"/>
      <c r="SQN427" s="1348"/>
      <c r="SQO427" s="1348"/>
      <c r="SQP427" s="1348"/>
      <c r="SQQ427" s="1348"/>
      <c r="SQR427" s="1348"/>
      <c r="SQS427" s="1348"/>
      <c r="SQT427" s="1348"/>
      <c r="SQU427" s="1348"/>
      <c r="SQV427" s="1348"/>
      <c r="SQW427" s="1348"/>
      <c r="SQX427" s="1348"/>
      <c r="SQY427" s="1348"/>
      <c r="SQZ427" s="1348"/>
      <c r="SRA427" s="1348"/>
      <c r="SRB427" s="1348"/>
      <c r="SRC427" s="1348"/>
      <c r="SRD427" s="1348"/>
      <c r="SRE427" s="1348"/>
      <c r="SRF427" s="1348"/>
      <c r="SRG427" s="1348"/>
      <c r="SRH427" s="1348"/>
      <c r="SRI427" s="1348"/>
      <c r="SRJ427" s="1348"/>
      <c r="SRK427" s="1348"/>
      <c r="SRL427" s="1348"/>
      <c r="SRM427" s="1348"/>
      <c r="SRN427" s="1348"/>
      <c r="SRO427" s="1348"/>
      <c r="SRP427" s="1348"/>
      <c r="SRQ427" s="1348"/>
      <c r="SRR427" s="1348"/>
      <c r="SRS427" s="1348"/>
      <c r="SRT427" s="1348"/>
      <c r="SRU427" s="1348"/>
      <c r="SRV427" s="1348"/>
      <c r="SRW427" s="1348"/>
      <c r="SRX427" s="1348"/>
      <c r="SRY427" s="1348"/>
      <c r="SRZ427" s="1348"/>
      <c r="SSA427" s="1348"/>
      <c r="SSB427" s="1348"/>
      <c r="SSC427" s="1348"/>
      <c r="SSD427" s="1348"/>
      <c r="SSE427" s="1348"/>
      <c r="SSF427" s="1348"/>
      <c r="SSG427" s="1348"/>
      <c r="SSH427" s="1348"/>
      <c r="SSI427" s="1348"/>
      <c r="SSJ427" s="1348"/>
      <c r="SSK427" s="1348"/>
      <c r="SSL427" s="1348"/>
      <c r="SSM427" s="1348"/>
      <c r="SSN427" s="1348"/>
      <c r="SSO427" s="1348"/>
      <c r="SSP427" s="1348"/>
      <c r="SSQ427" s="1348"/>
      <c r="SSR427" s="1348"/>
      <c r="SSS427" s="1348"/>
      <c r="SST427" s="1348"/>
      <c r="SSU427" s="1348"/>
      <c r="SSV427" s="1348"/>
      <c r="SSW427" s="1348"/>
      <c r="SSX427" s="1348"/>
      <c r="SSY427" s="1348"/>
      <c r="SSZ427" s="1348"/>
      <c r="STA427" s="1348"/>
      <c r="STB427" s="1348"/>
      <c r="STC427" s="1348"/>
      <c r="STD427" s="1348"/>
      <c r="STE427" s="1348"/>
      <c r="STF427" s="1348"/>
      <c r="STG427" s="1348"/>
      <c r="STH427" s="1348"/>
      <c r="STI427" s="1348"/>
      <c r="STJ427" s="1348"/>
      <c r="STK427" s="1348"/>
      <c r="STL427" s="1348"/>
      <c r="STM427" s="1348"/>
      <c r="STN427" s="1348"/>
      <c r="STO427" s="1348"/>
      <c r="STP427" s="1348"/>
      <c r="STQ427" s="1348"/>
      <c r="STR427" s="1348"/>
      <c r="STS427" s="1348"/>
      <c r="STT427" s="1348"/>
      <c r="STU427" s="1348"/>
      <c r="STV427" s="1348"/>
      <c r="STW427" s="1348"/>
      <c r="STX427" s="1348"/>
      <c r="STY427" s="1348"/>
      <c r="STZ427" s="1348"/>
      <c r="SUA427" s="1348"/>
      <c r="SUB427" s="1348"/>
      <c r="SUC427" s="1348"/>
      <c r="SUD427" s="1348"/>
      <c r="SUE427" s="1348"/>
      <c r="SUF427" s="1348"/>
      <c r="SUG427" s="1348"/>
      <c r="SUH427" s="1348"/>
      <c r="SUI427" s="1348"/>
      <c r="SUJ427" s="1348"/>
      <c r="SUK427" s="1348"/>
      <c r="SUL427" s="1348"/>
      <c r="SUM427" s="1348"/>
      <c r="SUN427" s="1348"/>
      <c r="SUO427" s="1348"/>
      <c r="SUP427" s="1348"/>
      <c r="SUQ427" s="1348"/>
      <c r="SUR427" s="1348"/>
      <c r="SUS427" s="1348"/>
      <c r="SUT427" s="1348"/>
      <c r="SUU427" s="1348"/>
      <c r="SUV427" s="1348"/>
      <c r="SUW427" s="1348"/>
      <c r="SUX427" s="1348"/>
      <c r="SUY427" s="1348"/>
      <c r="SUZ427" s="1348"/>
      <c r="SVA427" s="1348"/>
      <c r="SVB427" s="1348"/>
      <c r="SVC427" s="1348"/>
      <c r="SVD427" s="1348"/>
      <c r="SVE427" s="1348"/>
      <c r="SVF427" s="1348"/>
      <c r="SVG427" s="1348"/>
      <c r="SVH427" s="1348"/>
      <c r="SVI427" s="1348"/>
      <c r="SVJ427" s="1348"/>
      <c r="SVK427" s="1348"/>
      <c r="SVL427" s="1348"/>
      <c r="SVM427" s="1348"/>
      <c r="SVN427" s="1348"/>
      <c r="SVO427" s="1348"/>
      <c r="SVP427" s="1348"/>
      <c r="SVQ427" s="1348"/>
      <c r="SVR427" s="1348"/>
      <c r="SVS427" s="1348"/>
      <c r="SVT427" s="1348"/>
      <c r="SVU427" s="1348"/>
      <c r="SVV427" s="1348"/>
      <c r="SVW427" s="1348"/>
      <c r="SVX427" s="1348"/>
      <c r="SVY427" s="1348"/>
      <c r="SVZ427" s="1348"/>
      <c r="SWA427" s="1348"/>
      <c r="SWB427" s="1348"/>
      <c r="SWC427" s="1348"/>
      <c r="SWD427" s="1348"/>
      <c r="SWE427" s="1348"/>
      <c r="SWF427" s="1348"/>
      <c r="SWG427" s="1348"/>
      <c r="SWH427" s="1348"/>
      <c r="SWI427" s="1348"/>
      <c r="SWJ427" s="1348"/>
      <c r="SWK427" s="1348"/>
      <c r="SWL427" s="1348"/>
      <c r="SWM427" s="1348"/>
      <c r="SWN427" s="1348"/>
      <c r="SWO427" s="1348"/>
      <c r="SWP427" s="1348"/>
      <c r="SWQ427" s="1348"/>
      <c r="SWR427" s="1348"/>
      <c r="SWS427" s="1348"/>
      <c r="SWT427" s="1348"/>
      <c r="SWU427" s="1348"/>
      <c r="SWV427" s="1348"/>
      <c r="SWW427" s="1348"/>
      <c r="SWX427" s="1348"/>
      <c r="SWY427" s="1348"/>
      <c r="SWZ427" s="1348"/>
      <c r="SXA427" s="1348"/>
      <c r="SXB427" s="1348"/>
      <c r="SXC427" s="1348"/>
      <c r="SXD427" s="1348"/>
      <c r="SXE427" s="1348"/>
      <c r="SXF427" s="1348"/>
      <c r="SXG427" s="1348"/>
      <c r="SXH427" s="1348"/>
      <c r="SXI427" s="1348"/>
      <c r="SXJ427" s="1348"/>
      <c r="SXK427" s="1348"/>
      <c r="SXL427" s="1348"/>
      <c r="SXM427" s="1348"/>
      <c r="SXN427" s="1348"/>
      <c r="SXO427" s="1348"/>
      <c r="SXP427" s="1348"/>
      <c r="SXQ427" s="1348"/>
      <c r="SXR427" s="1348"/>
      <c r="SXS427" s="1348"/>
      <c r="SXT427" s="1348"/>
      <c r="SXU427" s="1348"/>
      <c r="SXV427" s="1348"/>
      <c r="SXW427" s="1348"/>
      <c r="SXX427" s="1348"/>
      <c r="SXY427" s="1348"/>
      <c r="SXZ427" s="1348"/>
      <c r="SYA427" s="1348"/>
      <c r="SYB427" s="1348"/>
      <c r="SYC427" s="1348"/>
      <c r="SYD427" s="1348"/>
      <c r="SYE427" s="1348"/>
      <c r="SYF427" s="1348"/>
      <c r="SYG427" s="1348"/>
      <c r="SYH427" s="1348"/>
      <c r="SYI427" s="1348"/>
      <c r="SYJ427" s="1348"/>
      <c r="SYK427" s="1348"/>
      <c r="SYL427" s="1348"/>
      <c r="SYM427" s="1348"/>
      <c r="SYN427" s="1348"/>
      <c r="SYO427" s="1348"/>
      <c r="SYP427" s="1348"/>
      <c r="SYQ427" s="1348"/>
      <c r="SYR427" s="1348"/>
      <c r="SYS427" s="1348"/>
      <c r="SYT427" s="1348"/>
      <c r="SYU427" s="1348"/>
      <c r="SYV427" s="1348"/>
      <c r="SYW427" s="1348"/>
      <c r="SYX427" s="1348"/>
      <c r="SYY427" s="1348"/>
      <c r="SYZ427" s="1348"/>
      <c r="SZA427" s="1348"/>
      <c r="SZB427" s="1348"/>
      <c r="SZC427" s="1348"/>
      <c r="SZD427" s="1348"/>
      <c r="SZE427" s="1348"/>
      <c r="SZF427" s="1348"/>
      <c r="SZG427" s="1348"/>
      <c r="SZH427" s="1348"/>
      <c r="SZI427" s="1348"/>
      <c r="SZJ427" s="1348"/>
      <c r="SZK427" s="1348"/>
      <c r="SZL427" s="1348"/>
      <c r="SZM427" s="1348"/>
      <c r="SZN427" s="1348"/>
      <c r="SZO427" s="1348"/>
      <c r="SZP427" s="1348"/>
      <c r="SZQ427" s="1348"/>
      <c r="SZR427" s="1348"/>
      <c r="SZS427" s="1348"/>
      <c r="SZT427" s="1348"/>
      <c r="SZU427" s="1348"/>
      <c r="SZV427" s="1348"/>
      <c r="SZW427" s="1348"/>
      <c r="SZX427" s="1348"/>
      <c r="SZY427" s="1348"/>
      <c r="SZZ427" s="1348"/>
      <c r="TAA427" s="1348"/>
      <c r="TAB427" s="1348"/>
      <c r="TAC427" s="1348"/>
      <c r="TAD427" s="1348"/>
      <c r="TAE427" s="1348"/>
      <c r="TAF427" s="1348"/>
      <c r="TAG427" s="1348"/>
      <c r="TAH427" s="1348"/>
      <c r="TAI427" s="1348"/>
      <c r="TAJ427" s="1348"/>
      <c r="TAK427" s="1348"/>
      <c r="TAL427" s="1348"/>
      <c r="TAM427" s="1348"/>
      <c r="TAN427" s="1348"/>
      <c r="TAO427" s="1348"/>
      <c r="TAP427" s="1348"/>
      <c r="TAQ427" s="1348"/>
      <c r="TAR427" s="1348"/>
      <c r="TAS427" s="1348"/>
      <c r="TAT427" s="1348"/>
      <c r="TAU427" s="1348"/>
      <c r="TAV427" s="1348"/>
      <c r="TAW427" s="1348"/>
      <c r="TAX427" s="1348"/>
      <c r="TAY427" s="1348"/>
      <c r="TAZ427" s="1348"/>
      <c r="TBA427" s="1348"/>
      <c r="TBB427" s="1348"/>
      <c r="TBC427" s="1348"/>
      <c r="TBD427" s="1348"/>
      <c r="TBE427" s="1348"/>
      <c r="TBF427" s="1348"/>
      <c r="TBG427" s="1348"/>
      <c r="TBH427" s="1348"/>
      <c r="TBI427" s="1348"/>
      <c r="TBJ427" s="1348"/>
      <c r="TBK427" s="1348"/>
      <c r="TBL427" s="1348"/>
      <c r="TBM427" s="1348"/>
      <c r="TBN427" s="1348"/>
      <c r="TBO427" s="1348"/>
      <c r="TBP427" s="1348"/>
      <c r="TBQ427" s="1348"/>
      <c r="TBR427" s="1348"/>
      <c r="TBS427" s="1348"/>
      <c r="TBT427" s="1348"/>
      <c r="TBU427" s="1348"/>
      <c r="TBV427" s="1348"/>
      <c r="TBW427" s="1348"/>
      <c r="TBX427" s="1348"/>
      <c r="TBY427" s="1348"/>
      <c r="TBZ427" s="1348"/>
      <c r="TCA427" s="1348"/>
      <c r="TCB427" s="1348"/>
      <c r="TCC427" s="1348"/>
      <c r="TCD427" s="1348"/>
      <c r="TCE427" s="1348"/>
      <c r="TCF427" s="1348"/>
      <c r="TCG427" s="1348"/>
      <c r="TCH427" s="1348"/>
      <c r="TCI427" s="1348"/>
      <c r="TCJ427" s="1348"/>
      <c r="TCK427" s="1348"/>
      <c r="TCL427" s="1348"/>
      <c r="TCM427" s="1348"/>
      <c r="TCN427" s="1348"/>
      <c r="TCO427" s="1348"/>
      <c r="TCP427" s="1348"/>
      <c r="TCQ427" s="1348"/>
      <c r="TCR427" s="1348"/>
      <c r="TCS427" s="1348"/>
      <c r="TCT427" s="1348"/>
      <c r="TCU427" s="1348"/>
      <c r="TCV427" s="1348"/>
      <c r="TCW427" s="1348"/>
      <c r="TCX427" s="1348"/>
      <c r="TCY427" s="1348"/>
      <c r="TCZ427" s="1348"/>
      <c r="TDA427" s="1348"/>
      <c r="TDB427" s="1348"/>
      <c r="TDC427" s="1348"/>
      <c r="TDD427" s="1348"/>
      <c r="TDE427" s="1348"/>
      <c r="TDF427" s="1348"/>
      <c r="TDG427" s="1348"/>
      <c r="TDH427" s="1348"/>
      <c r="TDI427" s="1348"/>
      <c r="TDJ427" s="1348"/>
      <c r="TDK427" s="1348"/>
      <c r="TDL427" s="1348"/>
      <c r="TDM427" s="1348"/>
      <c r="TDN427" s="1348"/>
      <c r="TDO427" s="1348"/>
      <c r="TDP427" s="1348"/>
      <c r="TDQ427" s="1348"/>
      <c r="TDR427" s="1348"/>
      <c r="TDS427" s="1348"/>
      <c r="TDT427" s="1348"/>
      <c r="TDU427" s="1348"/>
      <c r="TDV427" s="1348"/>
      <c r="TDW427" s="1348"/>
      <c r="TDX427" s="1348"/>
      <c r="TDY427" s="1348"/>
      <c r="TDZ427" s="1348"/>
      <c r="TEA427" s="1348"/>
      <c r="TEB427" s="1348"/>
      <c r="TEC427" s="1348"/>
      <c r="TED427" s="1348"/>
      <c r="TEE427" s="1348"/>
      <c r="TEF427" s="1348"/>
      <c r="TEG427" s="1348"/>
      <c r="TEH427" s="1348"/>
      <c r="TEI427" s="1348"/>
      <c r="TEJ427" s="1348"/>
      <c r="TEK427" s="1348"/>
      <c r="TEL427" s="1348"/>
      <c r="TEM427" s="1348"/>
      <c r="TEN427" s="1348"/>
      <c r="TEO427" s="1348"/>
      <c r="TEP427" s="1348"/>
      <c r="TEQ427" s="1348"/>
      <c r="TER427" s="1348"/>
      <c r="TES427" s="1348"/>
      <c r="TET427" s="1348"/>
      <c r="TEU427" s="1348"/>
      <c r="TEV427" s="1348"/>
      <c r="TEW427" s="1348"/>
      <c r="TEX427" s="1348"/>
      <c r="TEY427" s="1348"/>
      <c r="TEZ427" s="1348"/>
      <c r="TFA427" s="1348"/>
      <c r="TFB427" s="1348"/>
      <c r="TFC427" s="1348"/>
      <c r="TFD427" s="1348"/>
      <c r="TFE427" s="1348"/>
      <c r="TFF427" s="1348"/>
      <c r="TFG427" s="1348"/>
      <c r="TFH427" s="1348"/>
      <c r="TFI427" s="1348"/>
      <c r="TFJ427" s="1348"/>
      <c r="TFK427" s="1348"/>
      <c r="TFL427" s="1348"/>
      <c r="TFM427" s="1348"/>
      <c r="TFN427" s="1348"/>
      <c r="TFO427" s="1348"/>
      <c r="TFP427" s="1348"/>
      <c r="TFQ427" s="1348"/>
      <c r="TFR427" s="1348"/>
      <c r="TFS427" s="1348"/>
      <c r="TFT427" s="1348"/>
      <c r="TFU427" s="1348"/>
      <c r="TFV427" s="1348"/>
      <c r="TFW427" s="1348"/>
      <c r="TFX427" s="1348"/>
      <c r="TFY427" s="1348"/>
      <c r="TFZ427" s="1348"/>
      <c r="TGA427" s="1348"/>
      <c r="TGB427" s="1348"/>
      <c r="TGC427" s="1348"/>
      <c r="TGD427" s="1348"/>
      <c r="TGE427" s="1348"/>
      <c r="TGF427" s="1348"/>
      <c r="TGG427" s="1348"/>
      <c r="TGH427" s="1348"/>
      <c r="TGI427" s="1348"/>
      <c r="TGJ427" s="1348"/>
      <c r="TGK427" s="1348"/>
      <c r="TGL427" s="1348"/>
      <c r="TGM427" s="1348"/>
      <c r="TGN427" s="1348"/>
      <c r="TGO427" s="1348"/>
      <c r="TGP427" s="1348"/>
      <c r="TGQ427" s="1348"/>
      <c r="TGR427" s="1348"/>
      <c r="TGS427" s="1348"/>
      <c r="TGT427" s="1348"/>
      <c r="TGU427" s="1348"/>
      <c r="TGV427" s="1348"/>
      <c r="TGW427" s="1348"/>
      <c r="TGX427" s="1348"/>
      <c r="TGY427" s="1348"/>
      <c r="TGZ427" s="1348"/>
      <c r="THA427" s="1348"/>
      <c r="THB427" s="1348"/>
      <c r="THC427" s="1348"/>
      <c r="THD427" s="1348"/>
      <c r="THE427" s="1348"/>
      <c r="THF427" s="1348"/>
      <c r="THG427" s="1348"/>
      <c r="THH427" s="1348"/>
      <c r="THI427" s="1348"/>
      <c r="THJ427" s="1348"/>
      <c r="THK427" s="1348"/>
      <c r="THL427" s="1348"/>
      <c r="THM427" s="1348"/>
      <c r="THN427" s="1348"/>
      <c r="THO427" s="1348"/>
      <c r="THP427" s="1348"/>
      <c r="THQ427" s="1348"/>
      <c r="THR427" s="1348"/>
      <c r="THS427" s="1348"/>
      <c r="THT427" s="1348"/>
      <c r="THU427" s="1348"/>
      <c r="THV427" s="1348"/>
      <c r="THW427" s="1348"/>
      <c r="THX427" s="1348"/>
      <c r="THY427" s="1348"/>
      <c r="THZ427" s="1348"/>
      <c r="TIA427" s="1348"/>
      <c r="TIB427" s="1348"/>
      <c r="TIC427" s="1348"/>
      <c r="TID427" s="1348"/>
      <c r="TIE427" s="1348"/>
      <c r="TIF427" s="1348"/>
      <c r="TIG427" s="1348"/>
      <c r="TIH427" s="1348"/>
      <c r="TII427" s="1348"/>
      <c r="TIJ427" s="1348"/>
      <c r="TIK427" s="1348"/>
      <c r="TIL427" s="1348"/>
      <c r="TIM427" s="1348"/>
      <c r="TIN427" s="1348"/>
      <c r="TIO427" s="1348"/>
      <c r="TIP427" s="1348"/>
      <c r="TIQ427" s="1348"/>
      <c r="TIR427" s="1348"/>
      <c r="TIS427" s="1348"/>
      <c r="TIT427" s="1348"/>
      <c r="TIU427" s="1348"/>
      <c r="TIV427" s="1348"/>
      <c r="TIW427" s="1348"/>
      <c r="TIX427" s="1348"/>
      <c r="TIY427" s="1348"/>
      <c r="TIZ427" s="1348"/>
      <c r="TJA427" s="1348"/>
      <c r="TJB427" s="1348"/>
      <c r="TJC427" s="1348"/>
      <c r="TJD427" s="1348"/>
      <c r="TJE427" s="1348"/>
      <c r="TJF427" s="1348"/>
      <c r="TJG427" s="1348"/>
      <c r="TJH427" s="1348"/>
      <c r="TJI427" s="1348"/>
      <c r="TJJ427" s="1348"/>
      <c r="TJK427" s="1348"/>
      <c r="TJL427" s="1348"/>
      <c r="TJM427" s="1348"/>
      <c r="TJN427" s="1348"/>
      <c r="TJO427" s="1348"/>
      <c r="TJP427" s="1348"/>
      <c r="TJQ427" s="1348"/>
      <c r="TJR427" s="1348"/>
      <c r="TJS427" s="1348"/>
      <c r="TJT427" s="1348"/>
      <c r="TJU427" s="1348"/>
      <c r="TJV427" s="1348"/>
      <c r="TJW427" s="1348"/>
      <c r="TJX427" s="1348"/>
      <c r="TJY427" s="1348"/>
      <c r="TJZ427" s="1348"/>
      <c r="TKA427" s="1348"/>
      <c r="TKB427" s="1348"/>
      <c r="TKC427" s="1348"/>
      <c r="TKD427" s="1348"/>
      <c r="TKE427" s="1348"/>
      <c r="TKF427" s="1348"/>
      <c r="TKG427" s="1348"/>
      <c r="TKH427" s="1348"/>
      <c r="TKI427" s="1348"/>
      <c r="TKJ427" s="1348"/>
      <c r="TKK427" s="1348"/>
      <c r="TKL427" s="1348"/>
      <c r="TKM427" s="1348"/>
      <c r="TKN427" s="1348"/>
      <c r="TKO427" s="1348"/>
      <c r="TKP427" s="1348"/>
      <c r="TKQ427" s="1348"/>
      <c r="TKR427" s="1348"/>
      <c r="TKS427" s="1348"/>
      <c r="TKT427" s="1348"/>
      <c r="TKU427" s="1348"/>
      <c r="TKV427" s="1348"/>
      <c r="TKW427" s="1348"/>
      <c r="TKX427" s="1348"/>
      <c r="TKY427" s="1348"/>
      <c r="TKZ427" s="1348"/>
      <c r="TLA427" s="1348"/>
      <c r="TLB427" s="1348"/>
      <c r="TLC427" s="1348"/>
      <c r="TLD427" s="1348"/>
      <c r="TLE427" s="1348"/>
      <c r="TLF427" s="1348"/>
      <c r="TLG427" s="1348"/>
      <c r="TLH427" s="1348"/>
      <c r="TLI427" s="1348"/>
      <c r="TLJ427" s="1348"/>
      <c r="TLK427" s="1348"/>
      <c r="TLL427" s="1348"/>
      <c r="TLM427" s="1348"/>
      <c r="TLN427" s="1348"/>
      <c r="TLO427" s="1348"/>
      <c r="TLP427" s="1348"/>
      <c r="TLQ427" s="1348"/>
      <c r="TLR427" s="1348"/>
      <c r="TLS427" s="1348"/>
      <c r="TLT427" s="1348"/>
      <c r="TLU427" s="1348"/>
      <c r="TLV427" s="1348"/>
      <c r="TLW427" s="1348"/>
      <c r="TLX427" s="1348"/>
      <c r="TLY427" s="1348"/>
      <c r="TLZ427" s="1348"/>
      <c r="TMA427" s="1348"/>
      <c r="TMB427" s="1348"/>
      <c r="TMC427" s="1348"/>
      <c r="TMD427" s="1348"/>
      <c r="TME427" s="1348"/>
      <c r="TMF427" s="1348"/>
      <c r="TMG427" s="1348"/>
      <c r="TMH427" s="1348"/>
      <c r="TMI427" s="1348"/>
      <c r="TMJ427" s="1348"/>
      <c r="TMK427" s="1348"/>
      <c r="TML427" s="1348"/>
      <c r="TMM427" s="1348"/>
      <c r="TMN427" s="1348"/>
      <c r="TMO427" s="1348"/>
      <c r="TMP427" s="1348"/>
      <c r="TMQ427" s="1348"/>
      <c r="TMR427" s="1348"/>
      <c r="TMS427" s="1348"/>
      <c r="TMT427" s="1348"/>
      <c r="TMU427" s="1348"/>
      <c r="TMV427" s="1348"/>
      <c r="TMW427" s="1348"/>
      <c r="TMX427" s="1348"/>
      <c r="TMY427" s="1348"/>
      <c r="TMZ427" s="1348"/>
      <c r="TNA427" s="1348"/>
      <c r="TNB427" s="1348"/>
      <c r="TNC427" s="1348"/>
      <c r="TND427" s="1348"/>
      <c r="TNE427" s="1348"/>
      <c r="TNF427" s="1348"/>
      <c r="TNG427" s="1348"/>
      <c r="TNH427" s="1348"/>
      <c r="TNI427" s="1348"/>
      <c r="TNJ427" s="1348"/>
      <c r="TNK427" s="1348"/>
      <c r="TNL427" s="1348"/>
      <c r="TNM427" s="1348"/>
      <c r="TNN427" s="1348"/>
      <c r="TNO427" s="1348"/>
      <c r="TNP427" s="1348"/>
      <c r="TNQ427" s="1348"/>
      <c r="TNR427" s="1348"/>
      <c r="TNS427" s="1348"/>
      <c r="TNT427" s="1348"/>
      <c r="TNU427" s="1348"/>
      <c r="TNV427" s="1348"/>
      <c r="TNW427" s="1348"/>
      <c r="TNX427" s="1348"/>
      <c r="TNY427" s="1348"/>
      <c r="TNZ427" s="1348"/>
      <c r="TOA427" s="1348"/>
      <c r="TOB427" s="1348"/>
      <c r="TOC427" s="1348"/>
      <c r="TOD427" s="1348"/>
      <c r="TOE427" s="1348"/>
      <c r="TOF427" s="1348"/>
      <c r="TOG427" s="1348"/>
      <c r="TOH427" s="1348"/>
      <c r="TOI427" s="1348"/>
      <c r="TOJ427" s="1348"/>
      <c r="TOK427" s="1348"/>
      <c r="TOL427" s="1348"/>
      <c r="TOM427" s="1348"/>
      <c r="TON427" s="1348"/>
      <c r="TOO427" s="1348"/>
      <c r="TOP427" s="1348"/>
      <c r="TOQ427" s="1348"/>
      <c r="TOR427" s="1348"/>
      <c r="TOS427" s="1348"/>
      <c r="TOT427" s="1348"/>
      <c r="TOU427" s="1348"/>
      <c r="TOV427" s="1348"/>
      <c r="TOW427" s="1348"/>
      <c r="TOX427" s="1348"/>
      <c r="TOY427" s="1348"/>
      <c r="TOZ427" s="1348"/>
      <c r="TPA427" s="1348"/>
      <c r="TPB427" s="1348"/>
      <c r="TPC427" s="1348"/>
      <c r="TPD427" s="1348"/>
      <c r="TPE427" s="1348"/>
      <c r="TPF427" s="1348"/>
      <c r="TPG427" s="1348"/>
      <c r="TPH427" s="1348"/>
      <c r="TPI427" s="1348"/>
      <c r="TPJ427" s="1348"/>
      <c r="TPK427" s="1348"/>
      <c r="TPL427" s="1348"/>
      <c r="TPM427" s="1348"/>
      <c r="TPN427" s="1348"/>
      <c r="TPO427" s="1348"/>
      <c r="TPP427" s="1348"/>
      <c r="TPQ427" s="1348"/>
      <c r="TPR427" s="1348"/>
      <c r="TPS427" s="1348"/>
      <c r="TPT427" s="1348"/>
      <c r="TPU427" s="1348"/>
      <c r="TPV427" s="1348"/>
      <c r="TPW427" s="1348"/>
      <c r="TPX427" s="1348"/>
      <c r="TPY427" s="1348"/>
      <c r="TPZ427" s="1348"/>
      <c r="TQA427" s="1348"/>
      <c r="TQB427" s="1348"/>
      <c r="TQC427" s="1348"/>
      <c r="TQD427" s="1348"/>
      <c r="TQE427" s="1348"/>
      <c r="TQF427" s="1348"/>
      <c r="TQG427" s="1348"/>
      <c r="TQH427" s="1348"/>
      <c r="TQI427" s="1348"/>
      <c r="TQJ427" s="1348"/>
      <c r="TQK427" s="1348"/>
      <c r="TQL427" s="1348"/>
      <c r="TQM427" s="1348"/>
      <c r="TQN427" s="1348"/>
      <c r="TQO427" s="1348"/>
      <c r="TQP427" s="1348"/>
      <c r="TQQ427" s="1348"/>
      <c r="TQR427" s="1348"/>
      <c r="TQS427" s="1348"/>
      <c r="TQT427" s="1348"/>
      <c r="TQU427" s="1348"/>
      <c r="TQV427" s="1348"/>
      <c r="TQW427" s="1348"/>
      <c r="TQX427" s="1348"/>
      <c r="TQY427" s="1348"/>
      <c r="TQZ427" s="1348"/>
      <c r="TRA427" s="1348"/>
      <c r="TRB427" s="1348"/>
      <c r="TRC427" s="1348"/>
      <c r="TRD427" s="1348"/>
      <c r="TRE427" s="1348"/>
      <c r="TRF427" s="1348"/>
      <c r="TRG427" s="1348"/>
      <c r="TRH427" s="1348"/>
      <c r="TRI427" s="1348"/>
      <c r="TRJ427" s="1348"/>
      <c r="TRK427" s="1348"/>
      <c r="TRL427" s="1348"/>
      <c r="TRM427" s="1348"/>
      <c r="TRN427" s="1348"/>
      <c r="TRO427" s="1348"/>
      <c r="TRP427" s="1348"/>
      <c r="TRQ427" s="1348"/>
      <c r="TRR427" s="1348"/>
      <c r="TRS427" s="1348"/>
      <c r="TRT427" s="1348"/>
      <c r="TRU427" s="1348"/>
      <c r="TRV427" s="1348"/>
      <c r="TRW427" s="1348"/>
      <c r="TRX427" s="1348"/>
      <c r="TRY427" s="1348"/>
      <c r="TRZ427" s="1348"/>
      <c r="TSA427" s="1348"/>
      <c r="TSB427" s="1348"/>
      <c r="TSC427" s="1348"/>
      <c r="TSD427" s="1348"/>
      <c r="TSE427" s="1348"/>
      <c r="TSF427" s="1348"/>
      <c r="TSG427" s="1348"/>
      <c r="TSH427" s="1348"/>
      <c r="TSI427" s="1348"/>
      <c r="TSJ427" s="1348"/>
      <c r="TSK427" s="1348"/>
      <c r="TSL427" s="1348"/>
      <c r="TSM427" s="1348"/>
      <c r="TSN427" s="1348"/>
      <c r="TSO427" s="1348"/>
      <c r="TSP427" s="1348"/>
      <c r="TSQ427" s="1348"/>
      <c r="TSR427" s="1348"/>
      <c r="TSS427" s="1348"/>
      <c r="TST427" s="1348"/>
      <c r="TSU427" s="1348"/>
      <c r="TSV427" s="1348"/>
      <c r="TSW427" s="1348"/>
      <c r="TSX427" s="1348"/>
      <c r="TSY427" s="1348"/>
      <c r="TSZ427" s="1348"/>
      <c r="TTA427" s="1348"/>
      <c r="TTB427" s="1348"/>
      <c r="TTC427" s="1348"/>
      <c r="TTD427" s="1348"/>
      <c r="TTE427" s="1348"/>
      <c r="TTF427" s="1348"/>
      <c r="TTG427" s="1348"/>
      <c r="TTH427" s="1348"/>
      <c r="TTI427" s="1348"/>
      <c r="TTJ427" s="1348"/>
      <c r="TTK427" s="1348"/>
      <c r="TTL427" s="1348"/>
      <c r="TTM427" s="1348"/>
      <c r="TTN427" s="1348"/>
      <c r="TTO427" s="1348"/>
      <c r="TTP427" s="1348"/>
      <c r="TTQ427" s="1348"/>
      <c r="TTR427" s="1348"/>
      <c r="TTS427" s="1348"/>
      <c r="TTT427" s="1348"/>
      <c r="TTU427" s="1348"/>
      <c r="TTV427" s="1348"/>
      <c r="TTW427" s="1348"/>
      <c r="TTX427" s="1348"/>
      <c r="TTY427" s="1348"/>
      <c r="TTZ427" s="1348"/>
      <c r="TUA427" s="1348"/>
      <c r="TUB427" s="1348"/>
      <c r="TUC427" s="1348"/>
      <c r="TUD427" s="1348"/>
      <c r="TUE427" s="1348"/>
      <c r="TUF427" s="1348"/>
      <c r="TUG427" s="1348"/>
      <c r="TUH427" s="1348"/>
      <c r="TUI427" s="1348"/>
      <c r="TUJ427" s="1348"/>
      <c r="TUK427" s="1348"/>
      <c r="TUL427" s="1348"/>
      <c r="TUM427" s="1348"/>
      <c r="TUN427" s="1348"/>
      <c r="TUO427" s="1348"/>
      <c r="TUP427" s="1348"/>
      <c r="TUQ427" s="1348"/>
      <c r="TUR427" s="1348"/>
      <c r="TUS427" s="1348"/>
      <c r="TUT427" s="1348"/>
      <c r="TUU427" s="1348"/>
      <c r="TUV427" s="1348"/>
      <c r="TUW427" s="1348"/>
      <c r="TUX427" s="1348"/>
      <c r="TUY427" s="1348"/>
      <c r="TUZ427" s="1348"/>
      <c r="TVA427" s="1348"/>
      <c r="TVB427" s="1348"/>
      <c r="TVC427" s="1348"/>
      <c r="TVD427" s="1348"/>
      <c r="TVE427" s="1348"/>
      <c r="TVF427" s="1348"/>
      <c r="TVG427" s="1348"/>
      <c r="TVH427" s="1348"/>
      <c r="TVI427" s="1348"/>
      <c r="TVJ427" s="1348"/>
      <c r="TVK427" s="1348"/>
      <c r="TVL427" s="1348"/>
      <c r="TVM427" s="1348"/>
      <c r="TVN427" s="1348"/>
      <c r="TVO427" s="1348"/>
      <c r="TVP427" s="1348"/>
      <c r="TVQ427" s="1348"/>
      <c r="TVR427" s="1348"/>
      <c r="TVS427" s="1348"/>
      <c r="TVT427" s="1348"/>
      <c r="TVU427" s="1348"/>
      <c r="TVV427" s="1348"/>
      <c r="TVW427" s="1348"/>
      <c r="TVX427" s="1348"/>
      <c r="TVY427" s="1348"/>
      <c r="TVZ427" s="1348"/>
      <c r="TWA427" s="1348"/>
      <c r="TWB427" s="1348"/>
      <c r="TWC427" s="1348"/>
      <c r="TWD427" s="1348"/>
      <c r="TWE427" s="1348"/>
      <c r="TWF427" s="1348"/>
      <c r="TWG427" s="1348"/>
      <c r="TWH427" s="1348"/>
      <c r="TWI427" s="1348"/>
      <c r="TWJ427" s="1348"/>
      <c r="TWK427" s="1348"/>
      <c r="TWL427" s="1348"/>
      <c r="TWM427" s="1348"/>
      <c r="TWN427" s="1348"/>
      <c r="TWO427" s="1348"/>
      <c r="TWP427" s="1348"/>
      <c r="TWQ427" s="1348"/>
      <c r="TWR427" s="1348"/>
      <c r="TWS427" s="1348"/>
      <c r="TWT427" s="1348"/>
      <c r="TWU427" s="1348"/>
      <c r="TWV427" s="1348"/>
      <c r="TWW427" s="1348"/>
      <c r="TWX427" s="1348"/>
      <c r="TWY427" s="1348"/>
      <c r="TWZ427" s="1348"/>
      <c r="TXA427" s="1348"/>
      <c r="TXB427" s="1348"/>
      <c r="TXC427" s="1348"/>
      <c r="TXD427" s="1348"/>
      <c r="TXE427" s="1348"/>
      <c r="TXF427" s="1348"/>
      <c r="TXG427" s="1348"/>
      <c r="TXH427" s="1348"/>
      <c r="TXI427" s="1348"/>
      <c r="TXJ427" s="1348"/>
      <c r="TXK427" s="1348"/>
      <c r="TXL427" s="1348"/>
      <c r="TXM427" s="1348"/>
      <c r="TXN427" s="1348"/>
      <c r="TXO427" s="1348"/>
      <c r="TXP427" s="1348"/>
      <c r="TXQ427" s="1348"/>
      <c r="TXR427" s="1348"/>
      <c r="TXS427" s="1348"/>
      <c r="TXT427" s="1348"/>
      <c r="TXU427" s="1348"/>
      <c r="TXV427" s="1348"/>
      <c r="TXW427" s="1348"/>
      <c r="TXX427" s="1348"/>
      <c r="TXY427" s="1348"/>
      <c r="TXZ427" s="1348"/>
      <c r="TYA427" s="1348"/>
      <c r="TYB427" s="1348"/>
      <c r="TYC427" s="1348"/>
      <c r="TYD427" s="1348"/>
      <c r="TYE427" s="1348"/>
      <c r="TYF427" s="1348"/>
      <c r="TYG427" s="1348"/>
      <c r="TYH427" s="1348"/>
      <c r="TYI427" s="1348"/>
      <c r="TYJ427" s="1348"/>
      <c r="TYK427" s="1348"/>
      <c r="TYL427" s="1348"/>
      <c r="TYM427" s="1348"/>
      <c r="TYN427" s="1348"/>
      <c r="TYO427" s="1348"/>
      <c r="TYP427" s="1348"/>
      <c r="TYQ427" s="1348"/>
      <c r="TYR427" s="1348"/>
      <c r="TYS427" s="1348"/>
      <c r="TYT427" s="1348"/>
      <c r="TYU427" s="1348"/>
      <c r="TYV427" s="1348"/>
      <c r="TYW427" s="1348"/>
      <c r="TYX427" s="1348"/>
      <c r="TYY427" s="1348"/>
      <c r="TYZ427" s="1348"/>
      <c r="TZA427" s="1348"/>
      <c r="TZB427" s="1348"/>
      <c r="TZC427" s="1348"/>
      <c r="TZD427" s="1348"/>
      <c r="TZE427" s="1348"/>
      <c r="TZF427" s="1348"/>
      <c r="TZG427" s="1348"/>
      <c r="TZH427" s="1348"/>
      <c r="TZI427" s="1348"/>
      <c r="TZJ427" s="1348"/>
      <c r="TZK427" s="1348"/>
      <c r="TZL427" s="1348"/>
      <c r="TZM427" s="1348"/>
      <c r="TZN427" s="1348"/>
      <c r="TZO427" s="1348"/>
      <c r="TZP427" s="1348"/>
      <c r="TZQ427" s="1348"/>
      <c r="TZR427" s="1348"/>
      <c r="TZS427" s="1348"/>
      <c r="TZT427" s="1348"/>
      <c r="TZU427" s="1348"/>
      <c r="TZV427" s="1348"/>
      <c r="TZW427" s="1348"/>
      <c r="TZX427" s="1348"/>
      <c r="TZY427" s="1348"/>
      <c r="TZZ427" s="1348"/>
      <c r="UAA427" s="1348"/>
      <c r="UAB427" s="1348"/>
      <c r="UAC427" s="1348"/>
      <c r="UAD427" s="1348"/>
      <c r="UAE427" s="1348"/>
      <c r="UAF427" s="1348"/>
      <c r="UAG427" s="1348"/>
      <c r="UAH427" s="1348"/>
      <c r="UAI427" s="1348"/>
      <c r="UAJ427" s="1348"/>
      <c r="UAK427" s="1348"/>
      <c r="UAL427" s="1348"/>
      <c r="UAM427" s="1348"/>
      <c r="UAN427" s="1348"/>
      <c r="UAO427" s="1348"/>
      <c r="UAP427" s="1348"/>
      <c r="UAQ427" s="1348"/>
      <c r="UAR427" s="1348"/>
      <c r="UAS427" s="1348"/>
      <c r="UAT427" s="1348"/>
      <c r="UAU427" s="1348"/>
      <c r="UAV427" s="1348"/>
      <c r="UAW427" s="1348"/>
      <c r="UAX427" s="1348"/>
      <c r="UAY427" s="1348"/>
      <c r="UAZ427" s="1348"/>
      <c r="UBA427" s="1348"/>
      <c r="UBB427" s="1348"/>
      <c r="UBC427" s="1348"/>
      <c r="UBD427" s="1348"/>
      <c r="UBE427" s="1348"/>
      <c r="UBF427" s="1348"/>
      <c r="UBG427" s="1348"/>
      <c r="UBH427" s="1348"/>
      <c r="UBI427" s="1348"/>
      <c r="UBJ427" s="1348"/>
      <c r="UBK427" s="1348"/>
      <c r="UBL427" s="1348"/>
      <c r="UBM427" s="1348"/>
      <c r="UBN427" s="1348"/>
      <c r="UBO427" s="1348"/>
      <c r="UBP427" s="1348"/>
      <c r="UBQ427" s="1348"/>
      <c r="UBR427" s="1348"/>
      <c r="UBS427" s="1348"/>
      <c r="UBT427" s="1348"/>
      <c r="UBU427" s="1348"/>
      <c r="UBV427" s="1348"/>
      <c r="UBW427" s="1348"/>
      <c r="UBX427" s="1348"/>
      <c r="UBY427" s="1348"/>
      <c r="UBZ427" s="1348"/>
      <c r="UCA427" s="1348"/>
      <c r="UCB427" s="1348"/>
      <c r="UCC427" s="1348"/>
      <c r="UCD427" s="1348"/>
      <c r="UCE427" s="1348"/>
      <c r="UCF427" s="1348"/>
      <c r="UCG427" s="1348"/>
      <c r="UCH427" s="1348"/>
      <c r="UCI427" s="1348"/>
      <c r="UCJ427" s="1348"/>
      <c r="UCK427" s="1348"/>
      <c r="UCL427" s="1348"/>
      <c r="UCM427" s="1348"/>
      <c r="UCN427" s="1348"/>
      <c r="UCO427" s="1348"/>
      <c r="UCP427" s="1348"/>
      <c r="UCQ427" s="1348"/>
      <c r="UCR427" s="1348"/>
      <c r="UCS427" s="1348"/>
      <c r="UCT427" s="1348"/>
      <c r="UCU427" s="1348"/>
      <c r="UCV427" s="1348"/>
      <c r="UCW427" s="1348"/>
      <c r="UCX427" s="1348"/>
      <c r="UCY427" s="1348"/>
      <c r="UCZ427" s="1348"/>
      <c r="UDA427" s="1348"/>
      <c r="UDB427" s="1348"/>
      <c r="UDC427" s="1348"/>
      <c r="UDD427" s="1348"/>
      <c r="UDE427" s="1348"/>
      <c r="UDF427" s="1348"/>
      <c r="UDG427" s="1348"/>
      <c r="UDH427" s="1348"/>
      <c r="UDI427" s="1348"/>
      <c r="UDJ427" s="1348"/>
      <c r="UDK427" s="1348"/>
      <c r="UDL427" s="1348"/>
      <c r="UDM427" s="1348"/>
      <c r="UDN427" s="1348"/>
      <c r="UDO427" s="1348"/>
      <c r="UDP427" s="1348"/>
      <c r="UDQ427" s="1348"/>
      <c r="UDR427" s="1348"/>
      <c r="UDS427" s="1348"/>
      <c r="UDT427" s="1348"/>
      <c r="UDU427" s="1348"/>
      <c r="UDV427" s="1348"/>
      <c r="UDW427" s="1348"/>
      <c r="UDX427" s="1348"/>
      <c r="UDY427" s="1348"/>
      <c r="UDZ427" s="1348"/>
      <c r="UEA427" s="1348"/>
      <c r="UEB427" s="1348"/>
      <c r="UEC427" s="1348"/>
      <c r="UED427" s="1348"/>
      <c r="UEE427" s="1348"/>
      <c r="UEF427" s="1348"/>
      <c r="UEG427" s="1348"/>
      <c r="UEH427" s="1348"/>
      <c r="UEI427" s="1348"/>
      <c r="UEJ427" s="1348"/>
      <c r="UEK427" s="1348"/>
      <c r="UEL427" s="1348"/>
      <c r="UEM427" s="1348"/>
      <c r="UEN427" s="1348"/>
      <c r="UEO427" s="1348"/>
      <c r="UEP427" s="1348"/>
      <c r="UEQ427" s="1348"/>
      <c r="UER427" s="1348"/>
      <c r="UES427" s="1348"/>
      <c r="UET427" s="1348"/>
      <c r="UEU427" s="1348"/>
      <c r="UEV427" s="1348"/>
      <c r="UEW427" s="1348"/>
      <c r="UEX427" s="1348"/>
      <c r="UEY427" s="1348"/>
      <c r="UEZ427" s="1348"/>
      <c r="UFA427" s="1348"/>
      <c r="UFB427" s="1348"/>
      <c r="UFC427" s="1348"/>
      <c r="UFD427" s="1348"/>
      <c r="UFE427" s="1348"/>
      <c r="UFF427" s="1348"/>
      <c r="UFG427" s="1348"/>
      <c r="UFH427" s="1348"/>
      <c r="UFI427" s="1348"/>
      <c r="UFJ427" s="1348"/>
      <c r="UFK427" s="1348"/>
      <c r="UFL427" s="1348"/>
      <c r="UFM427" s="1348"/>
      <c r="UFN427" s="1348"/>
      <c r="UFO427" s="1348"/>
      <c r="UFP427" s="1348"/>
      <c r="UFQ427" s="1348"/>
      <c r="UFR427" s="1348"/>
      <c r="UFS427" s="1348"/>
      <c r="UFT427" s="1348"/>
      <c r="UFU427" s="1348"/>
      <c r="UFV427" s="1348"/>
      <c r="UFW427" s="1348"/>
      <c r="UFX427" s="1348"/>
      <c r="UFY427" s="1348"/>
      <c r="UFZ427" s="1348"/>
      <c r="UGA427" s="1348"/>
      <c r="UGB427" s="1348"/>
      <c r="UGC427" s="1348"/>
      <c r="UGD427" s="1348"/>
      <c r="UGE427" s="1348"/>
      <c r="UGF427" s="1348"/>
      <c r="UGG427" s="1348"/>
      <c r="UGH427" s="1348"/>
      <c r="UGI427" s="1348"/>
      <c r="UGJ427" s="1348"/>
      <c r="UGK427" s="1348"/>
      <c r="UGL427" s="1348"/>
      <c r="UGM427" s="1348"/>
      <c r="UGN427" s="1348"/>
      <c r="UGO427" s="1348"/>
      <c r="UGP427" s="1348"/>
      <c r="UGQ427" s="1348"/>
      <c r="UGR427" s="1348"/>
      <c r="UGS427" s="1348"/>
      <c r="UGT427" s="1348"/>
      <c r="UGU427" s="1348"/>
      <c r="UGV427" s="1348"/>
      <c r="UGW427" s="1348"/>
      <c r="UGX427" s="1348"/>
      <c r="UGY427" s="1348"/>
      <c r="UGZ427" s="1348"/>
      <c r="UHA427" s="1348"/>
      <c r="UHB427" s="1348"/>
      <c r="UHC427" s="1348"/>
      <c r="UHD427" s="1348"/>
      <c r="UHE427" s="1348"/>
      <c r="UHF427" s="1348"/>
      <c r="UHG427" s="1348"/>
      <c r="UHH427" s="1348"/>
      <c r="UHI427" s="1348"/>
      <c r="UHJ427" s="1348"/>
      <c r="UHK427" s="1348"/>
      <c r="UHL427" s="1348"/>
      <c r="UHM427" s="1348"/>
      <c r="UHN427" s="1348"/>
      <c r="UHO427" s="1348"/>
      <c r="UHP427" s="1348"/>
      <c r="UHQ427" s="1348"/>
      <c r="UHR427" s="1348"/>
      <c r="UHS427" s="1348"/>
      <c r="UHT427" s="1348"/>
      <c r="UHU427" s="1348"/>
      <c r="UHV427" s="1348"/>
      <c r="UHW427" s="1348"/>
      <c r="UHX427" s="1348"/>
      <c r="UHY427" s="1348"/>
      <c r="UHZ427" s="1348"/>
      <c r="UIA427" s="1348"/>
      <c r="UIB427" s="1348"/>
      <c r="UIC427" s="1348"/>
      <c r="UID427" s="1348"/>
      <c r="UIE427" s="1348"/>
      <c r="UIF427" s="1348"/>
      <c r="UIG427" s="1348"/>
      <c r="UIH427" s="1348"/>
      <c r="UII427" s="1348"/>
      <c r="UIJ427" s="1348"/>
      <c r="UIK427" s="1348"/>
      <c r="UIL427" s="1348"/>
      <c r="UIM427" s="1348"/>
      <c r="UIN427" s="1348"/>
      <c r="UIO427" s="1348"/>
      <c r="UIP427" s="1348"/>
      <c r="UIQ427" s="1348"/>
      <c r="UIR427" s="1348"/>
      <c r="UIS427" s="1348"/>
      <c r="UIT427" s="1348"/>
      <c r="UIU427" s="1348"/>
      <c r="UIV427" s="1348"/>
      <c r="UIW427" s="1348"/>
      <c r="UIX427" s="1348"/>
      <c r="UIY427" s="1348"/>
      <c r="UIZ427" s="1348"/>
      <c r="UJA427" s="1348"/>
      <c r="UJB427" s="1348"/>
      <c r="UJC427" s="1348"/>
      <c r="UJD427" s="1348"/>
      <c r="UJE427" s="1348"/>
      <c r="UJF427" s="1348"/>
      <c r="UJG427" s="1348"/>
      <c r="UJH427" s="1348"/>
      <c r="UJI427" s="1348"/>
      <c r="UJJ427" s="1348"/>
      <c r="UJK427" s="1348"/>
      <c r="UJL427" s="1348"/>
      <c r="UJM427" s="1348"/>
      <c r="UJN427" s="1348"/>
      <c r="UJO427" s="1348"/>
      <c r="UJP427" s="1348"/>
      <c r="UJQ427" s="1348"/>
      <c r="UJR427" s="1348"/>
      <c r="UJS427" s="1348"/>
      <c r="UJT427" s="1348"/>
      <c r="UJU427" s="1348"/>
      <c r="UJV427" s="1348"/>
      <c r="UJW427" s="1348"/>
      <c r="UJX427" s="1348"/>
      <c r="UJY427" s="1348"/>
      <c r="UJZ427" s="1348"/>
      <c r="UKA427" s="1348"/>
      <c r="UKB427" s="1348"/>
      <c r="UKC427" s="1348"/>
      <c r="UKD427" s="1348"/>
      <c r="UKE427" s="1348"/>
      <c r="UKF427" s="1348"/>
      <c r="UKG427" s="1348"/>
      <c r="UKH427" s="1348"/>
      <c r="UKI427" s="1348"/>
      <c r="UKJ427" s="1348"/>
      <c r="UKK427" s="1348"/>
      <c r="UKL427" s="1348"/>
      <c r="UKM427" s="1348"/>
      <c r="UKN427" s="1348"/>
      <c r="UKO427" s="1348"/>
      <c r="UKP427" s="1348"/>
      <c r="UKQ427" s="1348"/>
      <c r="UKR427" s="1348"/>
      <c r="UKS427" s="1348"/>
      <c r="UKT427" s="1348"/>
      <c r="UKU427" s="1348"/>
      <c r="UKV427" s="1348"/>
      <c r="UKW427" s="1348"/>
      <c r="UKX427" s="1348"/>
      <c r="UKY427" s="1348"/>
      <c r="UKZ427" s="1348"/>
      <c r="ULA427" s="1348"/>
      <c r="ULB427" s="1348"/>
      <c r="ULC427" s="1348"/>
      <c r="ULD427" s="1348"/>
      <c r="ULE427" s="1348"/>
      <c r="ULF427" s="1348"/>
      <c r="ULG427" s="1348"/>
      <c r="ULH427" s="1348"/>
      <c r="ULI427" s="1348"/>
      <c r="ULJ427" s="1348"/>
      <c r="ULK427" s="1348"/>
      <c r="ULL427" s="1348"/>
      <c r="ULM427" s="1348"/>
      <c r="ULN427" s="1348"/>
      <c r="ULO427" s="1348"/>
      <c r="ULP427" s="1348"/>
      <c r="ULQ427" s="1348"/>
      <c r="ULR427" s="1348"/>
      <c r="ULS427" s="1348"/>
      <c r="ULT427" s="1348"/>
      <c r="ULU427" s="1348"/>
      <c r="ULV427" s="1348"/>
      <c r="ULW427" s="1348"/>
      <c r="ULX427" s="1348"/>
      <c r="ULY427" s="1348"/>
      <c r="ULZ427" s="1348"/>
      <c r="UMA427" s="1348"/>
      <c r="UMB427" s="1348"/>
      <c r="UMC427" s="1348"/>
      <c r="UMD427" s="1348"/>
      <c r="UME427" s="1348"/>
      <c r="UMF427" s="1348"/>
      <c r="UMG427" s="1348"/>
      <c r="UMH427" s="1348"/>
      <c r="UMI427" s="1348"/>
      <c r="UMJ427" s="1348"/>
      <c r="UMK427" s="1348"/>
      <c r="UML427" s="1348"/>
      <c r="UMM427" s="1348"/>
      <c r="UMN427" s="1348"/>
      <c r="UMO427" s="1348"/>
      <c r="UMP427" s="1348"/>
      <c r="UMQ427" s="1348"/>
      <c r="UMR427" s="1348"/>
      <c r="UMS427" s="1348"/>
      <c r="UMT427" s="1348"/>
      <c r="UMU427" s="1348"/>
      <c r="UMV427" s="1348"/>
      <c r="UMW427" s="1348"/>
      <c r="UMX427" s="1348"/>
      <c r="UMY427" s="1348"/>
      <c r="UMZ427" s="1348"/>
      <c r="UNA427" s="1348"/>
      <c r="UNB427" s="1348"/>
      <c r="UNC427" s="1348"/>
      <c r="UND427" s="1348"/>
      <c r="UNE427" s="1348"/>
      <c r="UNF427" s="1348"/>
      <c r="UNG427" s="1348"/>
      <c r="UNH427" s="1348"/>
      <c r="UNI427" s="1348"/>
      <c r="UNJ427" s="1348"/>
      <c r="UNK427" s="1348"/>
      <c r="UNL427" s="1348"/>
      <c r="UNM427" s="1348"/>
      <c r="UNN427" s="1348"/>
      <c r="UNO427" s="1348"/>
      <c r="UNP427" s="1348"/>
      <c r="UNQ427" s="1348"/>
      <c r="UNR427" s="1348"/>
      <c r="UNS427" s="1348"/>
      <c r="UNT427" s="1348"/>
      <c r="UNU427" s="1348"/>
      <c r="UNV427" s="1348"/>
      <c r="UNW427" s="1348"/>
      <c r="UNX427" s="1348"/>
      <c r="UNY427" s="1348"/>
      <c r="UNZ427" s="1348"/>
      <c r="UOA427" s="1348"/>
      <c r="UOB427" s="1348"/>
      <c r="UOC427" s="1348"/>
      <c r="UOD427" s="1348"/>
      <c r="UOE427" s="1348"/>
      <c r="UOF427" s="1348"/>
      <c r="UOG427" s="1348"/>
      <c r="UOH427" s="1348"/>
      <c r="UOI427" s="1348"/>
      <c r="UOJ427" s="1348"/>
      <c r="UOK427" s="1348"/>
      <c r="UOL427" s="1348"/>
      <c r="UOM427" s="1348"/>
      <c r="UON427" s="1348"/>
      <c r="UOO427" s="1348"/>
      <c r="UOP427" s="1348"/>
      <c r="UOQ427" s="1348"/>
      <c r="UOR427" s="1348"/>
      <c r="UOS427" s="1348"/>
      <c r="UOT427" s="1348"/>
      <c r="UOU427" s="1348"/>
      <c r="UOV427" s="1348"/>
      <c r="UOW427" s="1348"/>
      <c r="UOX427" s="1348"/>
      <c r="UOY427" s="1348"/>
      <c r="UOZ427" s="1348"/>
      <c r="UPA427" s="1348"/>
      <c r="UPB427" s="1348"/>
      <c r="UPC427" s="1348"/>
      <c r="UPD427" s="1348"/>
      <c r="UPE427" s="1348"/>
      <c r="UPF427" s="1348"/>
      <c r="UPG427" s="1348"/>
      <c r="UPH427" s="1348"/>
      <c r="UPI427" s="1348"/>
      <c r="UPJ427" s="1348"/>
      <c r="UPK427" s="1348"/>
      <c r="UPL427" s="1348"/>
      <c r="UPM427" s="1348"/>
      <c r="UPN427" s="1348"/>
      <c r="UPO427" s="1348"/>
      <c r="UPP427" s="1348"/>
      <c r="UPQ427" s="1348"/>
      <c r="UPR427" s="1348"/>
      <c r="UPS427" s="1348"/>
      <c r="UPT427" s="1348"/>
      <c r="UPU427" s="1348"/>
      <c r="UPV427" s="1348"/>
      <c r="UPW427" s="1348"/>
      <c r="UPX427" s="1348"/>
      <c r="UPY427" s="1348"/>
      <c r="UPZ427" s="1348"/>
      <c r="UQA427" s="1348"/>
      <c r="UQB427" s="1348"/>
      <c r="UQC427" s="1348"/>
      <c r="UQD427" s="1348"/>
      <c r="UQE427" s="1348"/>
      <c r="UQF427" s="1348"/>
      <c r="UQG427" s="1348"/>
      <c r="UQH427" s="1348"/>
      <c r="UQI427" s="1348"/>
      <c r="UQJ427" s="1348"/>
      <c r="UQK427" s="1348"/>
      <c r="UQL427" s="1348"/>
      <c r="UQM427" s="1348"/>
      <c r="UQN427" s="1348"/>
      <c r="UQO427" s="1348"/>
      <c r="UQP427" s="1348"/>
      <c r="UQQ427" s="1348"/>
      <c r="UQR427" s="1348"/>
      <c r="UQS427" s="1348"/>
      <c r="UQT427" s="1348"/>
      <c r="UQU427" s="1348"/>
      <c r="UQV427" s="1348"/>
      <c r="UQW427" s="1348"/>
      <c r="UQX427" s="1348"/>
      <c r="UQY427" s="1348"/>
      <c r="UQZ427" s="1348"/>
      <c r="URA427" s="1348"/>
      <c r="URB427" s="1348"/>
      <c r="URC427" s="1348"/>
      <c r="URD427" s="1348"/>
      <c r="URE427" s="1348"/>
      <c r="URF427" s="1348"/>
      <c r="URG427" s="1348"/>
      <c r="URH427" s="1348"/>
      <c r="URI427" s="1348"/>
      <c r="URJ427" s="1348"/>
      <c r="URK427" s="1348"/>
      <c r="URL427" s="1348"/>
      <c r="URM427" s="1348"/>
      <c r="URN427" s="1348"/>
      <c r="URO427" s="1348"/>
      <c r="URP427" s="1348"/>
      <c r="URQ427" s="1348"/>
      <c r="URR427" s="1348"/>
      <c r="URS427" s="1348"/>
      <c r="URT427" s="1348"/>
      <c r="URU427" s="1348"/>
      <c r="URV427" s="1348"/>
      <c r="URW427" s="1348"/>
      <c r="URX427" s="1348"/>
      <c r="URY427" s="1348"/>
      <c r="URZ427" s="1348"/>
      <c r="USA427" s="1348"/>
      <c r="USB427" s="1348"/>
      <c r="USC427" s="1348"/>
      <c r="USD427" s="1348"/>
      <c r="USE427" s="1348"/>
      <c r="USF427" s="1348"/>
      <c r="USG427" s="1348"/>
      <c r="USH427" s="1348"/>
      <c r="USI427" s="1348"/>
      <c r="USJ427" s="1348"/>
      <c r="USK427" s="1348"/>
      <c r="USL427" s="1348"/>
      <c r="USM427" s="1348"/>
      <c r="USN427" s="1348"/>
      <c r="USO427" s="1348"/>
      <c r="USP427" s="1348"/>
      <c r="USQ427" s="1348"/>
      <c r="USR427" s="1348"/>
      <c r="USS427" s="1348"/>
      <c r="UST427" s="1348"/>
      <c r="USU427" s="1348"/>
      <c r="USV427" s="1348"/>
      <c r="USW427" s="1348"/>
      <c r="USX427" s="1348"/>
      <c r="USY427" s="1348"/>
      <c r="USZ427" s="1348"/>
      <c r="UTA427" s="1348"/>
      <c r="UTB427" s="1348"/>
      <c r="UTC427" s="1348"/>
      <c r="UTD427" s="1348"/>
      <c r="UTE427" s="1348"/>
      <c r="UTF427" s="1348"/>
      <c r="UTG427" s="1348"/>
      <c r="UTH427" s="1348"/>
      <c r="UTI427" s="1348"/>
      <c r="UTJ427" s="1348"/>
      <c r="UTK427" s="1348"/>
      <c r="UTL427" s="1348"/>
      <c r="UTM427" s="1348"/>
      <c r="UTN427" s="1348"/>
      <c r="UTO427" s="1348"/>
      <c r="UTP427" s="1348"/>
      <c r="UTQ427" s="1348"/>
      <c r="UTR427" s="1348"/>
      <c r="UTS427" s="1348"/>
      <c r="UTT427" s="1348"/>
      <c r="UTU427" s="1348"/>
      <c r="UTV427" s="1348"/>
      <c r="UTW427" s="1348"/>
      <c r="UTX427" s="1348"/>
      <c r="UTY427" s="1348"/>
      <c r="UTZ427" s="1348"/>
      <c r="UUA427" s="1348"/>
      <c r="UUB427" s="1348"/>
      <c r="UUC427" s="1348"/>
      <c r="UUD427" s="1348"/>
      <c r="UUE427" s="1348"/>
      <c r="UUF427" s="1348"/>
      <c r="UUG427" s="1348"/>
      <c r="UUH427" s="1348"/>
      <c r="UUI427" s="1348"/>
      <c r="UUJ427" s="1348"/>
      <c r="UUK427" s="1348"/>
      <c r="UUL427" s="1348"/>
      <c r="UUM427" s="1348"/>
      <c r="UUN427" s="1348"/>
      <c r="UUO427" s="1348"/>
      <c r="UUP427" s="1348"/>
      <c r="UUQ427" s="1348"/>
      <c r="UUR427" s="1348"/>
      <c r="UUS427" s="1348"/>
      <c r="UUT427" s="1348"/>
      <c r="UUU427" s="1348"/>
      <c r="UUV427" s="1348"/>
      <c r="UUW427" s="1348"/>
      <c r="UUX427" s="1348"/>
      <c r="UUY427" s="1348"/>
      <c r="UUZ427" s="1348"/>
      <c r="UVA427" s="1348"/>
      <c r="UVB427" s="1348"/>
      <c r="UVC427" s="1348"/>
      <c r="UVD427" s="1348"/>
      <c r="UVE427" s="1348"/>
      <c r="UVF427" s="1348"/>
      <c r="UVG427" s="1348"/>
      <c r="UVH427" s="1348"/>
      <c r="UVI427" s="1348"/>
      <c r="UVJ427" s="1348"/>
      <c r="UVK427" s="1348"/>
      <c r="UVL427" s="1348"/>
      <c r="UVM427" s="1348"/>
      <c r="UVN427" s="1348"/>
      <c r="UVO427" s="1348"/>
      <c r="UVP427" s="1348"/>
      <c r="UVQ427" s="1348"/>
      <c r="UVR427" s="1348"/>
      <c r="UVS427" s="1348"/>
      <c r="UVT427" s="1348"/>
      <c r="UVU427" s="1348"/>
      <c r="UVV427" s="1348"/>
      <c r="UVW427" s="1348"/>
      <c r="UVX427" s="1348"/>
      <c r="UVY427" s="1348"/>
      <c r="UVZ427" s="1348"/>
      <c r="UWA427" s="1348"/>
      <c r="UWB427" s="1348"/>
      <c r="UWC427" s="1348"/>
      <c r="UWD427" s="1348"/>
      <c r="UWE427" s="1348"/>
      <c r="UWF427" s="1348"/>
      <c r="UWG427" s="1348"/>
      <c r="UWH427" s="1348"/>
      <c r="UWI427" s="1348"/>
      <c r="UWJ427" s="1348"/>
      <c r="UWK427" s="1348"/>
      <c r="UWL427" s="1348"/>
      <c r="UWM427" s="1348"/>
      <c r="UWN427" s="1348"/>
      <c r="UWO427" s="1348"/>
      <c r="UWP427" s="1348"/>
      <c r="UWQ427" s="1348"/>
      <c r="UWR427" s="1348"/>
      <c r="UWS427" s="1348"/>
      <c r="UWT427" s="1348"/>
      <c r="UWU427" s="1348"/>
      <c r="UWV427" s="1348"/>
      <c r="UWW427" s="1348"/>
      <c r="UWX427" s="1348"/>
      <c r="UWY427" s="1348"/>
      <c r="UWZ427" s="1348"/>
      <c r="UXA427" s="1348"/>
      <c r="UXB427" s="1348"/>
      <c r="UXC427" s="1348"/>
      <c r="UXD427" s="1348"/>
      <c r="UXE427" s="1348"/>
      <c r="UXF427" s="1348"/>
      <c r="UXG427" s="1348"/>
      <c r="UXH427" s="1348"/>
      <c r="UXI427" s="1348"/>
      <c r="UXJ427" s="1348"/>
      <c r="UXK427" s="1348"/>
      <c r="UXL427" s="1348"/>
      <c r="UXM427" s="1348"/>
      <c r="UXN427" s="1348"/>
      <c r="UXO427" s="1348"/>
      <c r="UXP427" s="1348"/>
      <c r="UXQ427" s="1348"/>
      <c r="UXR427" s="1348"/>
      <c r="UXS427" s="1348"/>
      <c r="UXT427" s="1348"/>
      <c r="UXU427" s="1348"/>
      <c r="UXV427" s="1348"/>
      <c r="UXW427" s="1348"/>
      <c r="UXX427" s="1348"/>
      <c r="UXY427" s="1348"/>
      <c r="UXZ427" s="1348"/>
      <c r="UYA427" s="1348"/>
      <c r="UYB427" s="1348"/>
      <c r="UYC427" s="1348"/>
      <c r="UYD427" s="1348"/>
      <c r="UYE427" s="1348"/>
      <c r="UYF427" s="1348"/>
      <c r="UYG427" s="1348"/>
      <c r="UYH427" s="1348"/>
      <c r="UYI427" s="1348"/>
      <c r="UYJ427" s="1348"/>
      <c r="UYK427" s="1348"/>
      <c r="UYL427" s="1348"/>
      <c r="UYM427" s="1348"/>
      <c r="UYN427" s="1348"/>
      <c r="UYO427" s="1348"/>
      <c r="UYP427" s="1348"/>
      <c r="UYQ427" s="1348"/>
      <c r="UYR427" s="1348"/>
      <c r="UYS427" s="1348"/>
      <c r="UYT427" s="1348"/>
      <c r="UYU427" s="1348"/>
      <c r="UYV427" s="1348"/>
      <c r="UYW427" s="1348"/>
      <c r="UYX427" s="1348"/>
      <c r="UYY427" s="1348"/>
      <c r="UYZ427" s="1348"/>
      <c r="UZA427" s="1348"/>
      <c r="UZB427" s="1348"/>
      <c r="UZC427" s="1348"/>
      <c r="UZD427" s="1348"/>
      <c r="UZE427" s="1348"/>
      <c r="UZF427" s="1348"/>
      <c r="UZG427" s="1348"/>
      <c r="UZH427" s="1348"/>
      <c r="UZI427" s="1348"/>
      <c r="UZJ427" s="1348"/>
      <c r="UZK427" s="1348"/>
      <c r="UZL427" s="1348"/>
      <c r="UZM427" s="1348"/>
      <c r="UZN427" s="1348"/>
      <c r="UZO427" s="1348"/>
      <c r="UZP427" s="1348"/>
      <c r="UZQ427" s="1348"/>
      <c r="UZR427" s="1348"/>
      <c r="UZS427" s="1348"/>
      <c r="UZT427" s="1348"/>
      <c r="UZU427" s="1348"/>
      <c r="UZV427" s="1348"/>
      <c r="UZW427" s="1348"/>
      <c r="UZX427" s="1348"/>
      <c r="UZY427" s="1348"/>
      <c r="UZZ427" s="1348"/>
      <c r="VAA427" s="1348"/>
      <c r="VAB427" s="1348"/>
      <c r="VAC427" s="1348"/>
      <c r="VAD427" s="1348"/>
      <c r="VAE427" s="1348"/>
      <c r="VAF427" s="1348"/>
      <c r="VAG427" s="1348"/>
      <c r="VAH427" s="1348"/>
      <c r="VAI427" s="1348"/>
      <c r="VAJ427" s="1348"/>
      <c r="VAK427" s="1348"/>
      <c r="VAL427" s="1348"/>
      <c r="VAM427" s="1348"/>
      <c r="VAN427" s="1348"/>
      <c r="VAO427" s="1348"/>
      <c r="VAP427" s="1348"/>
      <c r="VAQ427" s="1348"/>
      <c r="VAR427" s="1348"/>
      <c r="VAS427" s="1348"/>
      <c r="VAT427" s="1348"/>
      <c r="VAU427" s="1348"/>
      <c r="VAV427" s="1348"/>
      <c r="VAW427" s="1348"/>
      <c r="VAX427" s="1348"/>
      <c r="VAY427" s="1348"/>
      <c r="VAZ427" s="1348"/>
      <c r="VBA427" s="1348"/>
      <c r="VBB427" s="1348"/>
      <c r="VBC427" s="1348"/>
      <c r="VBD427" s="1348"/>
      <c r="VBE427" s="1348"/>
      <c r="VBF427" s="1348"/>
      <c r="VBG427" s="1348"/>
      <c r="VBH427" s="1348"/>
      <c r="VBI427" s="1348"/>
      <c r="VBJ427" s="1348"/>
      <c r="VBK427" s="1348"/>
      <c r="VBL427" s="1348"/>
      <c r="VBM427" s="1348"/>
      <c r="VBN427" s="1348"/>
      <c r="VBO427" s="1348"/>
      <c r="VBP427" s="1348"/>
      <c r="VBQ427" s="1348"/>
      <c r="VBR427" s="1348"/>
      <c r="VBS427" s="1348"/>
      <c r="VBT427" s="1348"/>
      <c r="VBU427" s="1348"/>
      <c r="VBV427" s="1348"/>
      <c r="VBW427" s="1348"/>
      <c r="VBX427" s="1348"/>
      <c r="VBY427" s="1348"/>
      <c r="VBZ427" s="1348"/>
      <c r="VCA427" s="1348"/>
      <c r="VCB427" s="1348"/>
      <c r="VCC427" s="1348"/>
      <c r="VCD427" s="1348"/>
      <c r="VCE427" s="1348"/>
      <c r="VCF427" s="1348"/>
      <c r="VCG427" s="1348"/>
      <c r="VCH427" s="1348"/>
      <c r="VCI427" s="1348"/>
      <c r="VCJ427" s="1348"/>
      <c r="VCK427" s="1348"/>
      <c r="VCL427" s="1348"/>
      <c r="VCM427" s="1348"/>
      <c r="VCN427" s="1348"/>
      <c r="VCO427" s="1348"/>
      <c r="VCP427" s="1348"/>
      <c r="VCQ427" s="1348"/>
      <c r="VCR427" s="1348"/>
      <c r="VCS427" s="1348"/>
      <c r="VCT427" s="1348"/>
      <c r="VCU427" s="1348"/>
      <c r="VCV427" s="1348"/>
      <c r="VCW427" s="1348"/>
      <c r="VCX427" s="1348"/>
      <c r="VCY427" s="1348"/>
      <c r="VCZ427" s="1348"/>
      <c r="VDA427" s="1348"/>
      <c r="VDB427" s="1348"/>
      <c r="VDC427" s="1348"/>
      <c r="VDD427" s="1348"/>
      <c r="VDE427" s="1348"/>
      <c r="VDF427" s="1348"/>
      <c r="VDG427" s="1348"/>
      <c r="VDH427" s="1348"/>
      <c r="VDI427" s="1348"/>
      <c r="VDJ427" s="1348"/>
      <c r="VDK427" s="1348"/>
      <c r="VDL427" s="1348"/>
      <c r="VDM427" s="1348"/>
      <c r="VDN427" s="1348"/>
      <c r="VDO427" s="1348"/>
      <c r="VDP427" s="1348"/>
      <c r="VDQ427" s="1348"/>
      <c r="VDR427" s="1348"/>
      <c r="VDS427" s="1348"/>
      <c r="VDT427" s="1348"/>
      <c r="VDU427" s="1348"/>
      <c r="VDV427" s="1348"/>
      <c r="VDW427" s="1348"/>
      <c r="VDX427" s="1348"/>
      <c r="VDY427" s="1348"/>
      <c r="VDZ427" s="1348"/>
      <c r="VEA427" s="1348"/>
      <c r="VEB427" s="1348"/>
      <c r="VEC427" s="1348"/>
      <c r="VED427" s="1348"/>
      <c r="VEE427" s="1348"/>
      <c r="VEF427" s="1348"/>
      <c r="VEG427" s="1348"/>
      <c r="VEH427" s="1348"/>
      <c r="VEI427" s="1348"/>
      <c r="VEJ427" s="1348"/>
      <c r="VEK427" s="1348"/>
      <c r="VEL427" s="1348"/>
      <c r="VEM427" s="1348"/>
      <c r="VEN427" s="1348"/>
      <c r="VEO427" s="1348"/>
      <c r="VEP427" s="1348"/>
      <c r="VEQ427" s="1348"/>
      <c r="VER427" s="1348"/>
      <c r="VES427" s="1348"/>
      <c r="VET427" s="1348"/>
      <c r="VEU427" s="1348"/>
      <c r="VEV427" s="1348"/>
      <c r="VEW427" s="1348"/>
      <c r="VEX427" s="1348"/>
      <c r="VEY427" s="1348"/>
      <c r="VEZ427" s="1348"/>
      <c r="VFA427" s="1348"/>
      <c r="VFB427" s="1348"/>
      <c r="VFC427" s="1348"/>
      <c r="VFD427" s="1348"/>
      <c r="VFE427" s="1348"/>
      <c r="VFF427" s="1348"/>
      <c r="VFG427" s="1348"/>
      <c r="VFH427" s="1348"/>
      <c r="VFI427" s="1348"/>
      <c r="VFJ427" s="1348"/>
      <c r="VFK427" s="1348"/>
      <c r="VFL427" s="1348"/>
      <c r="VFM427" s="1348"/>
      <c r="VFN427" s="1348"/>
      <c r="VFO427" s="1348"/>
      <c r="VFP427" s="1348"/>
      <c r="VFQ427" s="1348"/>
      <c r="VFR427" s="1348"/>
      <c r="VFS427" s="1348"/>
      <c r="VFT427" s="1348"/>
      <c r="VFU427" s="1348"/>
      <c r="VFV427" s="1348"/>
      <c r="VFW427" s="1348"/>
      <c r="VFX427" s="1348"/>
      <c r="VFY427" s="1348"/>
      <c r="VFZ427" s="1348"/>
      <c r="VGA427" s="1348"/>
      <c r="VGB427" s="1348"/>
      <c r="VGC427" s="1348"/>
      <c r="VGD427" s="1348"/>
      <c r="VGE427" s="1348"/>
      <c r="VGF427" s="1348"/>
      <c r="VGG427" s="1348"/>
      <c r="VGH427" s="1348"/>
      <c r="VGI427" s="1348"/>
      <c r="VGJ427" s="1348"/>
      <c r="VGK427" s="1348"/>
      <c r="VGL427" s="1348"/>
      <c r="VGM427" s="1348"/>
      <c r="VGN427" s="1348"/>
      <c r="VGO427" s="1348"/>
      <c r="VGP427" s="1348"/>
      <c r="VGQ427" s="1348"/>
      <c r="VGR427" s="1348"/>
      <c r="VGS427" s="1348"/>
      <c r="VGT427" s="1348"/>
      <c r="VGU427" s="1348"/>
      <c r="VGV427" s="1348"/>
      <c r="VGW427" s="1348"/>
      <c r="VGX427" s="1348"/>
      <c r="VGY427" s="1348"/>
      <c r="VGZ427" s="1348"/>
      <c r="VHA427" s="1348"/>
      <c r="VHB427" s="1348"/>
      <c r="VHC427" s="1348"/>
      <c r="VHD427" s="1348"/>
      <c r="VHE427" s="1348"/>
      <c r="VHF427" s="1348"/>
      <c r="VHG427" s="1348"/>
      <c r="VHH427" s="1348"/>
      <c r="VHI427" s="1348"/>
      <c r="VHJ427" s="1348"/>
      <c r="VHK427" s="1348"/>
      <c r="VHL427" s="1348"/>
      <c r="VHM427" s="1348"/>
      <c r="VHN427" s="1348"/>
      <c r="VHO427" s="1348"/>
      <c r="VHP427" s="1348"/>
      <c r="VHQ427" s="1348"/>
      <c r="VHR427" s="1348"/>
      <c r="VHS427" s="1348"/>
      <c r="VHT427" s="1348"/>
      <c r="VHU427" s="1348"/>
      <c r="VHV427" s="1348"/>
      <c r="VHW427" s="1348"/>
      <c r="VHX427" s="1348"/>
      <c r="VHY427" s="1348"/>
      <c r="VHZ427" s="1348"/>
      <c r="VIA427" s="1348"/>
      <c r="VIB427" s="1348"/>
      <c r="VIC427" s="1348"/>
      <c r="VID427" s="1348"/>
      <c r="VIE427" s="1348"/>
      <c r="VIF427" s="1348"/>
      <c r="VIG427" s="1348"/>
      <c r="VIH427" s="1348"/>
      <c r="VII427" s="1348"/>
      <c r="VIJ427" s="1348"/>
      <c r="VIK427" s="1348"/>
      <c r="VIL427" s="1348"/>
      <c r="VIM427" s="1348"/>
      <c r="VIN427" s="1348"/>
      <c r="VIO427" s="1348"/>
      <c r="VIP427" s="1348"/>
      <c r="VIQ427" s="1348"/>
      <c r="VIR427" s="1348"/>
      <c r="VIS427" s="1348"/>
      <c r="VIT427" s="1348"/>
      <c r="VIU427" s="1348"/>
      <c r="VIV427" s="1348"/>
      <c r="VIW427" s="1348"/>
      <c r="VIX427" s="1348"/>
      <c r="VIY427" s="1348"/>
      <c r="VIZ427" s="1348"/>
      <c r="VJA427" s="1348"/>
      <c r="VJB427" s="1348"/>
      <c r="VJC427" s="1348"/>
      <c r="VJD427" s="1348"/>
      <c r="VJE427" s="1348"/>
      <c r="VJF427" s="1348"/>
      <c r="VJG427" s="1348"/>
      <c r="VJH427" s="1348"/>
      <c r="VJI427" s="1348"/>
      <c r="VJJ427" s="1348"/>
      <c r="VJK427" s="1348"/>
      <c r="VJL427" s="1348"/>
      <c r="VJM427" s="1348"/>
      <c r="VJN427" s="1348"/>
      <c r="VJO427" s="1348"/>
      <c r="VJP427" s="1348"/>
      <c r="VJQ427" s="1348"/>
      <c r="VJR427" s="1348"/>
      <c r="VJS427" s="1348"/>
      <c r="VJT427" s="1348"/>
      <c r="VJU427" s="1348"/>
      <c r="VJV427" s="1348"/>
      <c r="VJW427" s="1348"/>
      <c r="VJX427" s="1348"/>
      <c r="VJY427" s="1348"/>
      <c r="VJZ427" s="1348"/>
      <c r="VKA427" s="1348"/>
      <c r="VKB427" s="1348"/>
      <c r="VKC427" s="1348"/>
      <c r="VKD427" s="1348"/>
      <c r="VKE427" s="1348"/>
      <c r="VKF427" s="1348"/>
      <c r="VKG427" s="1348"/>
      <c r="VKH427" s="1348"/>
      <c r="VKI427" s="1348"/>
      <c r="VKJ427" s="1348"/>
      <c r="VKK427" s="1348"/>
      <c r="VKL427" s="1348"/>
      <c r="VKM427" s="1348"/>
      <c r="VKN427" s="1348"/>
      <c r="VKO427" s="1348"/>
      <c r="VKP427" s="1348"/>
      <c r="VKQ427" s="1348"/>
      <c r="VKR427" s="1348"/>
      <c r="VKS427" s="1348"/>
      <c r="VKT427" s="1348"/>
      <c r="VKU427" s="1348"/>
      <c r="VKV427" s="1348"/>
      <c r="VKW427" s="1348"/>
      <c r="VKX427" s="1348"/>
      <c r="VKY427" s="1348"/>
      <c r="VKZ427" s="1348"/>
      <c r="VLA427" s="1348"/>
      <c r="VLB427" s="1348"/>
      <c r="VLC427" s="1348"/>
      <c r="VLD427" s="1348"/>
      <c r="VLE427" s="1348"/>
      <c r="VLF427" s="1348"/>
      <c r="VLG427" s="1348"/>
      <c r="VLH427" s="1348"/>
      <c r="VLI427" s="1348"/>
      <c r="VLJ427" s="1348"/>
      <c r="VLK427" s="1348"/>
      <c r="VLL427" s="1348"/>
      <c r="VLM427" s="1348"/>
      <c r="VLN427" s="1348"/>
      <c r="VLO427" s="1348"/>
      <c r="VLP427" s="1348"/>
      <c r="VLQ427" s="1348"/>
      <c r="VLR427" s="1348"/>
      <c r="VLS427" s="1348"/>
      <c r="VLT427" s="1348"/>
      <c r="VLU427" s="1348"/>
      <c r="VLV427" s="1348"/>
      <c r="VLW427" s="1348"/>
      <c r="VLX427" s="1348"/>
      <c r="VLY427" s="1348"/>
      <c r="VLZ427" s="1348"/>
      <c r="VMA427" s="1348"/>
      <c r="VMB427" s="1348"/>
      <c r="VMC427" s="1348"/>
      <c r="VMD427" s="1348"/>
      <c r="VME427" s="1348"/>
      <c r="VMF427" s="1348"/>
      <c r="VMG427" s="1348"/>
      <c r="VMH427" s="1348"/>
      <c r="VMI427" s="1348"/>
      <c r="VMJ427" s="1348"/>
      <c r="VMK427" s="1348"/>
      <c r="VML427" s="1348"/>
      <c r="VMM427" s="1348"/>
      <c r="VMN427" s="1348"/>
      <c r="VMO427" s="1348"/>
      <c r="VMP427" s="1348"/>
      <c r="VMQ427" s="1348"/>
      <c r="VMR427" s="1348"/>
      <c r="VMS427" s="1348"/>
      <c r="VMT427" s="1348"/>
      <c r="VMU427" s="1348"/>
      <c r="VMV427" s="1348"/>
      <c r="VMW427" s="1348"/>
      <c r="VMX427" s="1348"/>
      <c r="VMY427" s="1348"/>
      <c r="VMZ427" s="1348"/>
      <c r="VNA427" s="1348"/>
      <c r="VNB427" s="1348"/>
      <c r="VNC427" s="1348"/>
      <c r="VND427" s="1348"/>
      <c r="VNE427" s="1348"/>
      <c r="VNF427" s="1348"/>
      <c r="VNG427" s="1348"/>
      <c r="VNH427" s="1348"/>
      <c r="VNI427" s="1348"/>
      <c r="VNJ427" s="1348"/>
      <c r="VNK427" s="1348"/>
      <c r="VNL427" s="1348"/>
      <c r="VNM427" s="1348"/>
      <c r="VNN427" s="1348"/>
      <c r="VNO427" s="1348"/>
      <c r="VNP427" s="1348"/>
      <c r="VNQ427" s="1348"/>
      <c r="VNR427" s="1348"/>
      <c r="VNS427" s="1348"/>
      <c r="VNT427" s="1348"/>
      <c r="VNU427" s="1348"/>
      <c r="VNV427" s="1348"/>
      <c r="VNW427" s="1348"/>
      <c r="VNX427" s="1348"/>
      <c r="VNY427" s="1348"/>
      <c r="VNZ427" s="1348"/>
      <c r="VOA427" s="1348"/>
      <c r="VOB427" s="1348"/>
      <c r="VOC427" s="1348"/>
      <c r="VOD427" s="1348"/>
      <c r="VOE427" s="1348"/>
      <c r="VOF427" s="1348"/>
      <c r="VOG427" s="1348"/>
      <c r="VOH427" s="1348"/>
      <c r="VOI427" s="1348"/>
      <c r="VOJ427" s="1348"/>
      <c r="VOK427" s="1348"/>
      <c r="VOL427" s="1348"/>
      <c r="VOM427" s="1348"/>
      <c r="VON427" s="1348"/>
      <c r="VOO427" s="1348"/>
      <c r="VOP427" s="1348"/>
      <c r="VOQ427" s="1348"/>
      <c r="VOR427" s="1348"/>
      <c r="VOS427" s="1348"/>
      <c r="VOT427" s="1348"/>
      <c r="VOU427" s="1348"/>
      <c r="VOV427" s="1348"/>
      <c r="VOW427" s="1348"/>
      <c r="VOX427" s="1348"/>
      <c r="VOY427" s="1348"/>
      <c r="VOZ427" s="1348"/>
      <c r="VPA427" s="1348"/>
      <c r="VPB427" s="1348"/>
      <c r="VPC427" s="1348"/>
      <c r="VPD427" s="1348"/>
      <c r="VPE427" s="1348"/>
      <c r="VPF427" s="1348"/>
      <c r="VPG427" s="1348"/>
      <c r="VPH427" s="1348"/>
      <c r="VPI427" s="1348"/>
      <c r="VPJ427" s="1348"/>
      <c r="VPK427" s="1348"/>
      <c r="VPL427" s="1348"/>
      <c r="VPM427" s="1348"/>
      <c r="VPN427" s="1348"/>
      <c r="VPO427" s="1348"/>
      <c r="VPP427" s="1348"/>
      <c r="VPQ427" s="1348"/>
      <c r="VPR427" s="1348"/>
      <c r="VPS427" s="1348"/>
      <c r="VPT427" s="1348"/>
      <c r="VPU427" s="1348"/>
      <c r="VPV427" s="1348"/>
      <c r="VPW427" s="1348"/>
      <c r="VPX427" s="1348"/>
      <c r="VPY427" s="1348"/>
      <c r="VPZ427" s="1348"/>
      <c r="VQA427" s="1348"/>
      <c r="VQB427" s="1348"/>
      <c r="VQC427" s="1348"/>
      <c r="VQD427" s="1348"/>
      <c r="VQE427" s="1348"/>
      <c r="VQF427" s="1348"/>
      <c r="VQG427" s="1348"/>
      <c r="VQH427" s="1348"/>
      <c r="VQI427" s="1348"/>
      <c r="VQJ427" s="1348"/>
      <c r="VQK427" s="1348"/>
      <c r="VQL427" s="1348"/>
      <c r="VQM427" s="1348"/>
      <c r="VQN427" s="1348"/>
      <c r="VQO427" s="1348"/>
      <c r="VQP427" s="1348"/>
      <c r="VQQ427" s="1348"/>
      <c r="VQR427" s="1348"/>
      <c r="VQS427" s="1348"/>
      <c r="VQT427" s="1348"/>
      <c r="VQU427" s="1348"/>
      <c r="VQV427" s="1348"/>
      <c r="VQW427" s="1348"/>
      <c r="VQX427" s="1348"/>
      <c r="VQY427" s="1348"/>
      <c r="VQZ427" s="1348"/>
      <c r="VRA427" s="1348"/>
      <c r="VRB427" s="1348"/>
      <c r="VRC427" s="1348"/>
      <c r="VRD427" s="1348"/>
      <c r="VRE427" s="1348"/>
      <c r="VRF427" s="1348"/>
      <c r="VRG427" s="1348"/>
      <c r="VRH427" s="1348"/>
      <c r="VRI427" s="1348"/>
      <c r="VRJ427" s="1348"/>
      <c r="VRK427" s="1348"/>
      <c r="VRL427" s="1348"/>
      <c r="VRM427" s="1348"/>
      <c r="VRN427" s="1348"/>
      <c r="VRO427" s="1348"/>
      <c r="VRP427" s="1348"/>
      <c r="VRQ427" s="1348"/>
      <c r="VRR427" s="1348"/>
      <c r="VRS427" s="1348"/>
      <c r="VRT427" s="1348"/>
      <c r="VRU427" s="1348"/>
      <c r="VRV427" s="1348"/>
      <c r="VRW427" s="1348"/>
      <c r="VRX427" s="1348"/>
      <c r="VRY427" s="1348"/>
      <c r="VRZ427" s="1348"/>
      <c r="VSA427" s="1348"/>
      <c r="VSB427" s="1348"/>
      <c r="VSC427" s="1348"/>
      <c r="VSD427" s="1348"/>
      <c r="VSE427" s="1348"/>
      <c r="VSF427" s="1348"/>
      <c r="VSG427" s="1348"/>
      <c r="VSH427" s="1348"/>
      <c r="VSI427" s="1348"/>
      <c r="VSJ427" s="1348"/>
      <c r="VSK427" s="1348"/>
      <c r="VSL427" s="1348"/>
      <c r="VSM427" s="1348"/>
      <c r="VSN427" s="1348"/>
      <c r="VSO427" s="1348"/>
      <c r="VSP427" s="1348"/>
      <c r="VSQ427" s="1348"/>
      <c r="VSR427" s="1348"/>
      <c r="VSS427" s="1348"/>
      <c r="VST427" s="1348"/>
      <c r="VSU427" s="1348"/>
      <c r="VSV427" s="1348"/>
      <c r="VSW427" s="1348"/>
      <c r="VSX427" s="1348"/>
      <c r="VSY427" s="1348"/>
      <c r="VSZ427" s="1348"/>
      <c r="VTA427" s="1348"/>
      <c r="VTB427" s="1348"/>
      <c r="VTC427" s="1348"/>
      <c r="VTD427" s="1348"/>
      <c r="VTE427" s="1348"/>
      <c r="VTF427" s="1348"/>
      <c r="VTG427" s="1348"/>
      <c r="VTH427" s="1348"/>
      <c r="VTI427" s="1348"/>
      <c r="VTJ427" s="1348"/>
      <c r="VTK427" s="1348"/>
      <c r="VTL427" s="1348"/>
      <c r="VTM427" s="1348"/>
      <c r="VTN427" s="1348"/>
      <c r="VTO427" s="1348"/>
      <c r="VTP427" s="1348"/>
      <c r="VTQ427" s="1348"/>
      <c r="VTR427" s="1348"/>
      <c r="VTS427" s="1348"/>
      <c r="VTT427" s="1348"/>
      <c r="VTU427" s="1348"/>
      <c r="VTV427" s="1348"/>
      <c r="VTW427" s="1348"/>
      <c r="VTX427" s="1348"/>
      <c r="VTY427" s="1348"/>
      <c r="VTZ427" s="1348"/>
      <c r="VUA427" s="1348"/>
      <c r="VUB427" s="1348"/>
      <c r="VUC427" s="1348"/>
      <c r="VUD427" s="1348"/>
      <c r="VUE427" s="1348"/>
      <c r="VUF427" s="1348"/>
      <c r="VUG427" s="1348"/>
      <c r="VUH427" s="1348"/>
      <c r="VUI427" s="1348"/>
      <c r="VUJ427" s="1348"/>
      <c r="VUK427" s="1348"/>
      <c r="VUL427" s="1348"/>
      <c r="VUM427" s="1348"/>
      <c r="VUN427" s="1348"/>
      <c r="VUO427" s="1348"/>
      <c r="VUP427" s="1348"/>
      <c r="VUQ427" s="1348"/>
      <c r="VUR427" s="1348"/>
      <c r="VUS427" s="1348"/>
      <c r="VUT427" s="1348"/>
      <c r="VUU427" s="1348"/>
      <c r="VUV427" s="1348"/>
      <c r="VUW427" s="1348"/>
      <c r="VUX427" s="1348"/>
      <c r="VUY427" s="1348"/>
      <c r="VUZ427" s="1348"/>
      <c r="VVA427" s="1348"/>
      <c r="VVB427" s="1348"/>
      <c r="VVC427" s="1348"/>
      <c r="VVD427" s="1348"/>
      <c r="VVE427" s="1348"/>
      <c r="VVF427" s="1348"/>
      <c r="VVG427" s="1348"/>
      <c r="VVH427" s="1348"/>
      <c r="VVI427" s="1348"/>
      <c r="VVJ427" s="1348"/>
      <c r="VVK427" s="1348"/>
      <c r="VVL427" s="1348"/>
      <c r="VVM427" s="1348"/>
      <c r="VVN427" s="1348"/>
      <c r="VVO427" s="1348"/>
      <c r="VVP427" s="1348"/>
      <c r="VVQ427" s="1348"/>
      <c r="VVR427" s="1348"/>
      <c r="VVS427" s="1348"/>
      <c r="VVT427" s="1348"/>
      <c r="VVU427" s="1348"/>
      <c r="VVV427" s="1348"/>
      <c r="VVW427" s="1348"/>
      <c r="VVX427" s="1348"/>
      <c r="VVY427" s="1348"/>
      <c r="VVZ427" s="1348"/>
      <c r="VWA427" s="1348"/>
      <c r="VWB427" s="1348"/>
      <c r="VWC427" s="1348"/>
      <c r="VWD427" s="1348"/>
      <c r="VWE427" s="1348"/>
      <c r="VWF427" s="1348"/>
      <c r="VWG427" s="1348"/>
      <c r="VWH427" s="1348"/>
      <c r="VWI427" s="1348"/>
      <c r="VWJ427" s="1348"/>
      <c r="VWK427" s="1348"/>
      <c r="VWL427" s="1348"/>
      <c r="VWM427" s="1348"/>
      <c r="VWN427" s="1348"/>
      <c r="VWO427" s="1348"/>
      <c r="VWP427" s="1348"/>
      <c r="VWQ427" s="1348"/>
      <c r="VWR427" s="1348"/>
      <c r="VWS427" s="1348"/>
      <c r="VWT427" s="1348"/>
      <c r="VWU427" s="1348"/>
      <c r="VWV427" s="1348"/>
      <c r="VWW427" s="1348"/>
      <c r="VWX427" s="1348"/>
      <c r="VWY427" s="1348"/>
      <c r="VWZ427" s="1348"/>
      <c r="VXA427" s="1348"/>
      <c r="VXB427" s="1348"/>
      <c r="VXC427" s="1348"/>
      <c r="VXD427" s="1348"/>
      <c r="VXE427" s="1348"/>
      <c r="VXF427" s="1348"/>
      <c r="VXG427" s="1348"/>
      <c r="VXH427" s="1348"/>
      <c r="VXI427" s="1348"/>
      <c r="VXJ427" s="1348"/>
      <c r="VXK427" s="1348"/>
      <c r="VXL427" s="1348"/>
      <c r="VXM427" s="1348"/>
      <c r="VXN427" s="1348"/>
      <c r="VXO427" s="1348"/>
      <c r="VXP427" s="1348"/>
      <c r="VXQ427" s="1348"/>
      <c r="VXR427" s="1348"/>
      <c r="VXS427" s="1348"/>
      <c r="VXT427" s="1348"/>
      <c r="VXU427" s="1348"/>
      <c r="VXV427" s="1348"/>
      <c r="VXW427" s="1348"/>
      <c r="VXX427" s="1348"/>
      <c r="VXY427" s="1348"/>
      <c r="VXZ427" s="1348"/>
      <c r="VYA427" s="1348"/>
      <c r="VYB427" s="1348"/>
      <c r="VYC427" s="1348"/>
      <c r="VYD427" s="1348"/>
      <c r="VYE427" s="1348"/>
      <c r="VYF427" s="1348"/>
      <c r="VYG427" s="1348"/>
      <c r="VYH427" s="1348"/>
      <c r="VYI427" s="1348"/>
      <c r="VYJ427" s="1348"/>
      <c r="VYK427" s="1348"/>
      <c r="VYL427" s="1348"/>
      <c r="VYM427" s="1348"/>
      <c r="VYN427" s="1348"/>
      <c r="VYO427" s="1348"/>
      <c r="VYP427" s="1348"/>
      <c r="VYQ427" s="1348"/>
      <c r="VYR427" s="1348"/>
      <c r="VYS427" s="1348"/>
      <c r="VYT427" s="1348"/>
      <c r="VYU427" s="1348"/>
      <c r="VYV427" s="1348"/>
      <c r="VYW427" s="1348"/>
      <c r="VYX427" s="1348"/>
      <c r="VYY427" s="1348"/>
      <c r="VYZ427" s="1348"/>
      <c r="VZA427" s="1348"/>
      <c r="VZB427" s="1348"/>
      <c r="VZC427" s="1348"/>
      <c r="VZD427" s="1348"/>
      <c r="VZE427" s="1348"/>
      <c r="VZF427" s="1348"/>
      <c r="VZG427" s="1348"/>
      <c r="VZH427" s="1348"/>
      <c r="VZI427" s="1348"/>
      <c r="VZJ427" s="1348"/>
      <c r="VZK427" s="1348"/>
      <c r="VZL427" s="1348"/>
      <c r="VZM427" s="1348"/>
      <c r="VZN427" s="1348"/>
      <c r="VZO427" s="1348"/>
      <c r="VZP427" s="1348"/>
      <c r="VZQ427" s="1348"/>
      <c r="VZR427" s="1348"/>
      <c r="VZS427" s="1348"/>
      <c r="VZT427" s="1348"/>
      <c r="VZU427" s="1348"/>
      <c r="VZV427" s="1348"/>
      <c r="VZW427" s="1348"/>
      <c r="VZX427" s="1348"/>
      <c r="VZY427" s="1348"/>
      <c r="VZZ427" s="1348"/>
      <c r="WAA427" s="1348"/>
      <c r="WAB427" s="1348"/>
      <c r="WAC427" s="1348"/>
      <c r="WAD427" s="1348"/>
      <c r="WAE427" s="1348"/>
      <c r="WAF427" s="1348"/>
      <c r="WAG427" s="1348"/>
      <c r="WAH427" s="1348"/>
      <c r="WAI427" s="1348"/>
      <c r="WAJ427" s="1348"/>
      <c r="WAK427" s="1348"/>
      <c r="WAL427" s="1348"/>
      <c r="WAM427" s="1348"/>
      <c r="WAN427" s="1348"/>
      <c r="WAO427" s="1348"/>
      <c r="WAP427" s="1348"/>
      <c r="WAQ427" s="1348"/>
      <c r="WAR427" s="1348"/>
      <c r="WAS427" s="1348"/>
      <c r="WAT427" s="1348"/>
      <c r="WAU427" s="1348"/>
      <c r="WAV427" s="1348"/>
      <c r="WAW427" s="1348"/>
      <c r="WAX427" s="1348"/>
      <c r="WAY427" s="1348"/>
      <c r="WAZ427" s="1348"/>
      <c r="WBA427" s="1348"/>
      <c r="WBB427" s="1348"/>
      <c r="WBC427" s="1348"/>
      <c r="WBD427" s="1348"/>
      <c r="WBE427" s="1348"/>
      <c r="WBF427" s="1348"/>
      <c r="WBG427" s="1348"/>
      <c r="WBH427" s="1348"/>
      <c r="WBI427" s="1348"/>
      <c r="WBJ427" s="1348"/>
      <c r="WBK427" s="1348"/>
      <c r="WBL427" s="1348"/>
      <c r="WBM427" s="1348"/>
      <c r="WBN427" s="1348"/>
      <c r="WBO427" s="1348"/>
      <c r="WBP427" s="1348"/>
      <c r="WBQ427" s="1348"/>
      <c r="WBR427" s="1348"/>
      <c r="WBS427" s="1348"/>
      <c r="WBT427" s="1348"/>
      <c r="WBU427" s="1348"/>
      <c r="WBV427" s="1348"/>
      <c r="WBW427" s="1348"/>
      <c r="WBX427" s="1348"/>
      <c r="WBY427" s="1348"/>
      <c r="WBZ427" s="1348"/>
      <c r="WCA427" s="1348"/>
      <c r="WCB427" s="1348"/>
      <c r="WCC427" s="1348"/>
      <c r="WCD427" s="1348"/>
      <c r="WCE427" s="1348"/>
      <c r="WCF427" s="1348"/>
      <c r="WCG427" s="1348"/>
      <c r="WCH427" s="1348"/>
      <c r="WCI427" s="1348"/>
      <c r="WCJ427" s="1348"/>
      <c r="WCK427" s="1348"/>
      <c r="WCL427" s="1348"/>
      <c r="WCM427" s="1348"/>
      <c r="WCN427" s="1348"/>
      <c r="WCO427" s="1348"/>
      <c r="WCP427" s="1348"/>
      <c r="WCQ427" s="1348"/>
      <c r="WCR427" s="1348"/>
      <c r="WCS427" s="1348"/>
      <c r="WCT427" s="1348"/>
      <c r="WCU427" s="1348"/>
      <c r="WCV427" s="1348"/>
      <c r="WCW427" s="1348"/>
      <c r="WCX427" s="1348"/>
      <c r="WCY427" s="1348"/>
      <c r="WCZ427" s="1348"/>
      <c r="WDA427" s="1348"/>
      <c r="WDB427" s="1348"/>
      <c r="WDC427" s="1348"/>
      <c r="WDD427" s="1348"/>
      <c r="WDE427" s="1348"/>
      <c r="WDF427" s="1348"/>
      <c r="WDG427" s="1348"/>
      <c r="WDH427" s="1348"/>
      <c r="WDI427" s="1348"/>
      <c r="WDJ427" s="1348"/>
      <c r="WDK427" s="1348"/>
      <c r="WDL427" s="1348"/>
      <c r="WDM427" s="1348"/>
      <c r="WDN427" s="1348"/>
      <c r="WDO427" s="1348"/>
      <c r="WDP427" s="1348"/>
      <c r="WDQ427" s="1348"/>
      <c r="WDR427" s="1348"/>
      <c r="WDS427" s="1348"/>
      <c r="WDT427" s="1348"/>
      <c r="WDU427" s="1348"/>
      <c r="WDV427" s="1348"/>
      <c r="WDW427" s="1348"/>
      <c r="WDX427" s="1348"/>
      <c r="WDY427" s="1348"/>
      <c r="WDZ427" s="1348"/>
      <c r="WEA427" s="1348"/>
      <c r="WEB427" s="1348"/>
      <c r="WEC427" s="1348"/>
      <c r="WED427" s="1348"/>
      <c r="WEE427" s="1348"/>
      <c r="WEF427" s="1348"/>
      <c r="WEG427" s="1348"/>
      <c r="WEH427" s="1348"/>
      <c r="WEI427" s="1348"/>
      <c r="WEJ427" s="1348"/>
      <c r="WEK427" s="1348"/>
      <c r="WEL427" s="1348"/>
      <c r="WEM427" s="1348"/>
      <c r="WEN427" s="1348"/>
      <c r="WEO427" s="1348"/>
      <c r="WEP427" s="1348"/>
      <c r="WEQ427" s="1348"/>
      <c r="WER427" s="1348"/>
      <c r="WES427" s="1348"/>
      <c r="WET427" s="1348"/>
      <c r="WEU427" s="1348"/>
      <c r="WEV427" s="1348"/>
      <c r="WEW427" s="1348"/>
      <c r="WEX427" s="1348"/>
      <c r="WEY427" s="1348"/>
      <c r="WEZ427" s="1348"/>
      <c r="WFA427" s="1348"/>
      <c r="WFB427" s="1348"/>
      <c r="WFC427" s="1348"/>
      <c r="WFD427" s="1348"/>
      <c r="WFE427" s="1348"/>
      <c r="WFF427" s="1348"/>
      <c r="WFG427" s="1348"/>
      <c r="WFH427" s="1348"/>
      <c r="WFI427" s="1348"/>
      <c r="WFJ427" s="1348"/>
      <c r="WFK427" s="1348"/>
      <c r="WFL427" s="1348"/>
      <c r="WFM427" s="1348"/>
      <c r="WFN427" s="1348"/>
      <c r="WFO427" s="1348"/>
      <c r="WFP427" s="1348"/>
      <c r="WFQ427" s="1348"/>
      <c r="WFR427" s="1348"/>
      <c r="WFS427" s="1348"/>
      <c r="WFT427" s="1348"/>
      <c r="WFU427" s="1348"/>
      <c r="WFV427" s="1348"/>
      <c r="WFW427" s="1348"/>
      <c r="WFX427" s="1348"/>
      <c r="WFY427" s="1348"/>
      <c r="WFZ427" s="1348"/>
      <c r="WGA427" s="1348"/>
      <c r="WGB427" s="1348"/>
      <c r="WGC427" s="1348"/>
      <c r="WGD427" s="1348"/>
      <c r="WGE427" s="1348"/>
      <c r="WGF427" s="1348"/>
      <c r="WGG427" s="1348"/>
      <c r="WGH427" s="1348"/>
      <c r="WGI427" s="1348"/>
      <c r="WGJ427" s="1348"/>
      <c r="WGK427" s="1348"/>
      <c r="WGL427" s="1348"/>
      <c r="WGM427" s="1348"/>
      <c r="WGN427" s="1348"/>
      <c r="WGO427" s="1348"/>
      <c r="WGP427" s="1348"/>
      <c r="WGQ427" s="1348"/>
      <c r="WGR427" s="1348"/>
      <c r="WGS427" s="1348"/>
      <c r="WGT427" s="1348"/>
      <c r="WGU427" s="1348"/>
      <c r="WGV427" s="1348"/>
      <c r="WGW427" s="1348"/>
      <c r="WGX427" s="1348"/>
      <c r="WGY427" s="1348"/>
      <c r="WGZ427" s="1348"/>
      <c r="WHA427" s="1348"/>
      <c r="WHB427" s="1348"/>
      <c r="WHC427" s="1348"/>
      <c r="WHD427" s="1348"/>
      <c r="WHE427" s="1348"/>
      <c r="WHF427" s="1348"/>
      <c r="WHG427" s="1348"/>
      <c r="WHH427" s="1348"/>
      <c r="WHI427" s="1348"/>
      <c r="WHJ427" s="1348"/>
      <c r="WHK427" s="1348"/>
      <c r="WHL427" s="1348"/>
      <c r="WHM427" s="1348"/>
      <c r="WHN427" s="1348"/>
      <c r="WHO427" s="1348"/>
      <c r="WHP427" s="1348"/>
      <c r="WHQ427" s="1348"/>
      <c r="WHR427" s="1348"/>
      <c r="WHS427" s="1348"/>
      <c r="WHT427" s="1348"/>
      <c r="WHU427" s="1348"/>
      <c r="WHV427" s="1348"/>
      <c r="WHW427" s="1348"/>
      <c r="WHX427" s="1348"/>
      <c r="WHY427" s="1348"/>
      <c r="WHZ427" s="1348"/>
      <c r="WIA427" s="1348"/>
      <c r="WIB427" s="1348"/>
      <c r="WIC427" s="1348"/>
      <c r="WID427" s="1348"/>
      <c r="WIE427" s="1348"/>
      <c r="WIF427" s="1348"/>
      <c r="WIG427" s="1348"/>
      <c r="WIH427" s="1348"/>
      <c r="WII427" s="1348"/>
      <c r="WIJ427" s="1348"/>
      <c r="WIK427" s="1348"/>
      <c r="WIL427" s="1348"/>
      <c r="WIM427" s="1348"/>
      <c r="WIN427" s="1348"/>
      <c r="WIO427" s="1348"/>
      <c r="WIP427" s="1348"/>
      <c r="WIQ427" s="1348"/>
      <c r="WIR427" s="1348"/>
      <c r="WIS427" s="1348"/>
      <c r="WIT427" s="1348"/>
      <c r="WIU427" s="1348"/>
      <c r="WIV427" s="1348"/>
      <c r="WIW427" s="1348"/>
      <c r="WIX427" s="1348"/>
      <c r="WIY427" s="1348"/>
      <c r="WIZ427" s="1348"/>
      <c r="WJA427" s="1348"/>
      <c r="WJB427" s="1348"/>
      <c r="WJC427" s="1348"/>
      <c r="WJD427" s="1348"/>
      <c r="WJE427" s="1348"/>
      <c r="WJF427" s="1348"/>
      <c r="WJG427" s="1348"/>
      <c r="WJH427" s="1348"/>
      <c r="WJI427" s="1348"/>
      <c r="WJJ427" s="1348"/>
      <c r="WJK427" s="1348"/>
      <c r="WJL427" s="1348"/>
      <c r="WJM427" s="1348"/>
      <c r="WJN427" s="1348"/>
      <c r="WJO427" s="1348"/>
      <c r="WJP427" s="1348"/>
      <c r="WJQ427" s="1348"/>
      <c r="WJR427" s="1348"/>
      <c r="WJS427" s="1348"/>
      <c r="WJT427" s="1348"/>
      <c r="WJU427" s="1348"/>
      <c r="WJV427" s="1348"/>
      <c r="WJW427" s="1348"/>
      <c r="WJX427" s="1348"/>
      <c r="WJY427" s="1348"/>
      <c r="WJZ427" s="1348"/>
      <c r="WKA427" s="1348"/>
      <c r="WKB427" s="1348"/>
      <c r="WKC427" s="1348"/>
      <c r="WKD427" s="1348"/>
      <c r="WKE427" s="1348"/>
      <c r="WKF427" s="1348"/>
      <c r="WKG427" s="1348"/>
      <c r="WKH427" s="1348"/>
      <c r="WKI427" s="1348"/>
      <c r="WKJ427" s="1348"/>
      <c r="WKK427" s="1348"/>
      <c r="WKL427" s="1348"/>
      <c r="WKM427" s="1348"/>
      <c r="WKN427" s="1348"/>
      <c r="WKO427" s="1348"/>
      <c r="WKP427" s="1348"/>
      <c r="WKQ427" s="1348"/>
      <c r="WKR427" s="1348"/>
      <c r="WKS427" s="1348"/>
      <c r="WKT427" s="1348"/>
      <c r="WKU427" s="1348"/>
      <c r="WKV427" s="1348"/>
      <c r="WKW427" s="1348"/>
      <c r="WKX427" s="1348"/>
      <c r="WKY427" s="1348"/>
      <c r="WKZ427" s="1348"/>
      <c r="WLA427" s="1348"/>
      <c r="WLB427" s="1348"/>
      <c r="WLC427" s="1348"/>
      <c r="WLD427" s="1348"/>
      <c r="WLE427" s="1348"/>
      <c r="WLF427" s="1348"/>
      <c r="WLG427" s="1348"/>
      <c r="WLH427" s="1348"/>
      <c r="WLI427" s="1348"/>
      <c r="WLJ427" s="1348"/>
      <c r="WLK427" s="1348"/>
      <c r="WLL427" s="1348"/>
      <c r="WLM427" s="1348"/>
      <c r="WLN427" s="1348"/>
      <c r="WLO427" s="1348"/>
      <c r="WLP427" s="1348"/>
      <c r="WLQ427" s="1348"/>
      <c r="WLR427" s="1348"/>
      <c r="WLS427" s="1348"/>
      <c r="WLT427" s="1348"/>
      <c r="WLU427" s="1348"/>
      <c r="WLV427" s="1348"/>
      <c r="WLW427" s="1348"/>
      <c r="WLX427" s="1348"/>
      <c r="WLY427" s="1348"/>
      <c r="WLZ427" s="1348"/>
      <c r="WMA427" s="1348"/>
      <c r="WMB427" s="1348"/>
      <c r="WMC427" s="1348"/>
      <c r="WMD427" s="1348"/>
      <c r="WME427" s="1348"/>
      <c r="WMF427" s="1348"/>
      <c r="WMG427" s="1348"/>
      <c r="WMH427" s="1348"/>
      <c r="WMI427" s="1348"/>
      <c r="WMJ427" s="1348"/>
      <c r="WMK427" s="1348"/>
      <c r="WML427" s="1348"/>
      <c r="WMM427" s="1348"/>
      <c r="WMN427" s="1348"/>
      <c r="WMO427" s="1348"/>
      <c r="WMP427" s="1348"/>
      <c r="WMQ427" s="1348"/>
      <c r="WMR427" s="1348"/>
      <c r="WMS427" s="1348"/>
      <c r="WMT427" s="1348"/>
      <c r="WMU427" s="1348"/>
      <c r="WMV427" s="1348"/>
      <c r="WMW427" s="1348"/>
      <c r="WMX427" s="1348"/>
      <c r="WMY427" s="1348"/>
      <c r="WMZ427" s="1348"/>
      <c r="WNA427" s="1348"/>
      <c r="WNB427" s="1348"/>
      <c r="WNC427" s="1348"/>
      <c r="WND427" s="1348"/>
      <c r="WNE427" s="1348"/>
      <c r="WNF427" s="1348"/>
      <c r="WNG427" s="1348"/>
      <c r="WNH427" s="1348"/>
      <c r="WNI427" s="1348"/>
      <c r="WNJ427" s="1348"/>
      <c r="WNK427" s="1348"/>
      <c r="WNL427" s="1348"/>
      <c r="WNM427" s="1348"/>
      <c r="WNN427" s="1348"/>
      <c r="WNO427" s="1348"/>
      <c r="WNP427" s="1348"/>
      <c r="WNQ427" s="1348"/>
      <c r="WNR427" s="1348"/>
      <c r="WNS427" s="1348"/>
      <c r="WNT427" s="1348"/>
      <c r="WNU427" s="1348"/>
      <c r="WNV427" s="1348"/>
      <c r="WNW427" s="1348"/>
      <c r="WNX427" s="1348"/>
      <c r="WNY427" s="1348"/>
      <c r="WNZ427" s="1348"/>
      <c r="WOA427" s="1348"/>
      <c r="WOB427" s="1348"/>
      <c r="WOC427" s="1348"/>
      <c r="WOD427" s="1348"/>
      <c r="WOE427" s="1348"/>
      <c r="WOF427" s="1348"/>
      <c r="WOG427" s="1348"/>
      <c r="WOH427" s="1348"/>
      <c r="WOI427" s="1348"/>
      <c r="WOJ427" s="1348"/>
      <c r="WOK427" s="1348"/>
      <c r="WOL427" s="1348"/>
      <c r="WOM427" s="1348"/>
      <c r="WON427" s="1348"/>
      <c r="WOO427" s="1348"/>
      <c r="WOP427" s="1348"/>
      <c r="WOQ427" s="1348"/>
      <c r="WOR427" s="1348"/>
      <c r="WOS427" s="1348"/>
      <c r="WOT427" s="1348"/>
      <c r="WOU427" s="1348"/>
      <c r="WOV427" s="1348"/>
      <c r="WOW427" s="1348"/>
      <c r="WOX427" s="1348"/>
      <c r="WOY427" s="1348"/>
      <c r="WOZ427" s="1348"/>
      <c r="WPA427" s="1348"/>
      <c r="WPB427" s="1348"/>
      <c r="WPC427" s="1348"/>
      <c r="WPD427" s="1348"/>
      <c r="WPE427" s="1348"/>
      <c r="WPF427" s="1348"/>
      <c r="WPG427" s="1348"/>
      <c r="WPH427" s="1348"/>
      <c r="WPI427" s="1348"/>
      <c r="WPJ427" s="1348"/>
      <c r="WPK427" s="1348"/>
      <c r="WPL427" s="1348"/>
      <c r="WPM427" s="1348"/>
      <c r="WPN427" s="1348"/>
      <c r="WPO427" s="1348"/>
      <c r="WPP427" s="1348"/>
      <c r="WPQ427" s="1348"/>
      <c r="WPR427" s="1348"/>
      <c r="WPS427" s="1348"/>
      <c r="WPT427" s="1348"/>
      <c r="WPU427" s="1348"/>
      <c r="WPV427" s="1348"/>
      <c r="WPW427" s="1348"/>
      <c r="WPX427" s="1348"/>
      <c r="WPY427" s="1348"/>
      <c r="WPZ427" s="1348"/>
      <c r="WQA427" s="1348"/>
      <c r="WQB427" s="1348"/>
      <c r="WQC427" s="1348"/>
      <c r="WQD427" s="1348"/>
      <c r="WQE427" s="1348"/>
      <c r="WQF427" s="1348"/>
      <c r="WQG427" s="1348"/>
      <c r="WQH427" s="1348"/>
      <c r="WQI427" s="1348"/>
      <c r="WQJ427" s="1348"/>
      <c r="WQK427" s="1348"/>
      <c r="WQL427" s="1348"/>
      <c r="WQM427" s="1348"/>
      <c r="WQN427" s="1348"/>
      <c r="WQO427" s="1348"/>
      <c r="WQP427" s="1348"/>
      <c r="WQQ427" s="1348"/>
      <c r="WQR427" s="1348"/>
      <c r="WQS427" s="1348"/>
      <c r="WQT427" s="1348"/>
      <c r="WQU427" s="1348"/>
      <c r="WQV427" s="1348"/>
      <c r="WQW427" s="1348"/>
      <c r="WQX427" s="1348"/>
      <c r="WQY427" s="1348"/>
      <c r="WQZ427" s="1348"/>
      <c r="WRA427" s="1348"/>
      <c r="WRB427" s="1348"/>
      <c r="WRC427" s="1348"/>
      <c r="WRD427" s="1348"/>
      <c r="WRE427" s="1348"/>
      <c r="WRF427" s="1348"/>
      <c r="WRG427" s="1348"/>
      <c r="WRH427" s="1348"/>
      <c r="WRI427" s="1348"/>
      <c r="WRJ427" s="1348"/>
      <c r="WRK427" s="1348"/>
      <c r="WRL427" s="1348"/>
      <c r="WRM427" s="1348"/>
      <c r="WRN427" s="1348"/>
      <c r="WRO427" s="1348"/>
      <c r="WRP427" s="1348"/>
      <c r="WRQ427" s="1348"/>
      <c r="WRR427" s="1348"/>
      <c r="WRS427" s="1348"/>
      <c r="WRT427" s="1348"/>
      <c r="WRU427" s="1348"/>
      <c r="WRV427" s="1348"/>
      <c r="WRW427" s="1348"/>
      <c r="WRX427" s="1348"/>
      <c r="WRY427" s="1348"/>
      <c r="WRZ427" s="1348"/>
      <c r="WSA427" s="1348"/>
      <c r="WSB427" s="1348"/>
      <c r="WSC427" s="1348"/>
      <c r="WSD427" s="1348"/>
      <c r="WSE427" s="1348"/>
      <c r="WSF427" s="1348"/>
      <c r="WSG427" s="1348"/>
      <c r="WSH427" s="1348"/>
      <c r="WSI427" s="1348"/>
      <c r="WSJ427" s="1348"/>
      <c r="WSK427" s="1348"/>
      <c r="WSL427" s="1348"/>
      <c r="WSM427" s="1348"/>
      <c r="WSN427" s="1348"/>
      <c r="WSO427" s="1348"/>
      <c r="WSP427" s="1348"/>
      <c r="WSQ427" s="1348"/>
      <c r="WSR427" s="1348"/>
      <c r="WSS427" s="1348"/>
      <c r="WST427" s="1348"/>
      <c r="WSU427" s="1348"/>
      <c r="WSV427" s="1348"/>
      <c r="WSW427" s="1348"/>
      <c r="WSX427" s="1348"/>
      <c r="WSY427" s="1348"/>
      <c r="WSZ427" s="1348"/>
      <c r="WTA427" s="1348"/>
      <c r="WTB427" s="1348"/>
      <c r="WTC427" s="1348"/>
      <c r="WTD427" s="1348"/>
      <c r="WTE427" s="1348"/>
      <c r="WTF427" s="1348"/>
      <c r="WTG427" s="1348"/>
      <c r="WTH427" s="1348"/>
      <c r="WTI427" s="1348"/>
      <c r="WTJ427" s="1348"/>
      <c r="WTK427" s="1348"/>
      <c r="WTL427" s="1348"/>
      <c r="WTM427" s="1348"/>
      <c r="WTN427" s="1348"/>
      <c r="WTO427" s="1348"/>
      <c r="WTP427" s="1348"/>
      <c r="WTQ427" s="1348"/>
      <c r="WTR427" s="1348"/>
      <c r="WTS427" s="1348"/>
      <c r="WTT427" s="1348"/>
      <c r="WTU427" s="1348"/>
      <c r="WTV427" s="1348"/>
      <c r="WTW427" s="1348"/>
      <c r="WTX427" s="1348"/>
      <c r="WTY427" s="1348"/>
      <c r="WTZ427" s="1348"/>
      <c r="WUA427" s="1348"/>
      <c r="WUB427" s="1348"/>
      <c r="WUC427" s="1348"/>
      <c r="WUD427" s="1348"/>
      <c r="WUE427" s="1348"/>
      <c r="WUF427" s="1348"/>
      <c r="WUG427" s="1348"/>
      <c r="WUH427" s="1348"/>
      <c r="WUI427" s="1348"/>
      <c r="WUJ427" s="1348"/>
      <c r="WUK427" s="1348"/>
      <c r="WUL427" s="1348"/>
      <c r="WUM427" s="1348"/>
      <c r="WUN427" s="1348"/>
      <c r="WUO427" s="1348"/>
      <c r="WUP427" s="1348"/>
      <c r="WUQ427" s="1348"/>
      <c r="WUR427" s="1348"/>
      <c r="WUS427" s="1348"/>
      <c r="WUT427" s="1348"/>
      <c r="WUU427" s="1348"/>
      <c r="WUV427" s="1348"/>
      <c r="WUW427" s="1348"/>
      <c r="WUX427" s="1348"/>
      <c r="WUY427" s="1348"/>
      <c r="WUZ427" s="1348"/>
      <c r="WVA427" s="1348"/>
      <c r="WVB427" s="1348"/>
      <c r="WVC427" s="1348"/>
      <c r="WVD427" s="1348"/>
      <c r="WVE427" s="1348"/>
      <c r="WVF427" s="1348"/>
      <c r="WVG427" s="1348"/>
      <c r="WVH427" s="1348"/>
      <c r="WVI427" s="1348"/>
      <c r="WVJ427" s="1348"/>
      <c r="WVK427" s="1348"/>
      <c r="WVL427" s="1348"/>
      <c r="WVM427" s="1348"/>
      <c r="WVN427" s="1348"/>
      <c r="WVO427" s="1348"/>
      <c r="WVP427" s="1348"/>
      <c r="WVQ427" s="1348"/>
      <c r="WVR427" s="1348"/>
      <c r="WVS427" s="1348"/>
      <c r="WVT427" s="1348"/>
      <c r="WVU427" s="1348"/>
      <c r="WVV427" s="1348"/>
      <c r="WVW427" s="1348"/>
      <c r="WVX427" s="1348"/>
      <c r="WVY427" s="1348"/>
      <c r="WVZ427" s="1348"/>
      <c r="WWA427" s="1348"/>
      <c r="WWB427" s="1348"/>
      <c r="WWC427" s="1348"/>
      <c r="WWD427" s="1348"/>
      <c r="WWE427" s="1348"/>
      <c r="WWF427" s="1348"/>
      <c r="WWG427" s="1348"/>
      <c r="WWH427" s="1348"/>
      <c r="WWI427" s="1348"/>
      <c r="WWJ427" s="1348"/>
      <c r="WWK427" s="1348"/>
      <c r="WWL427" s="1348"/>
      <c r="WWM427" s="1348"/>
      <c r="WWN427" s="1348"/>
      <c r="WWO427" s="1348"/>
      <c r="WWP427" s="1348"/>
      <c r="WWQ427" s="1348"/>
      <c r="WWR427" s="1348"/>
      <c r="WWS427" s="1348"/>
      <c r="WWT427" s="1348"/>
      <c r="WWU427" s="1348"/>
      <c r="WWV427" s="1348"/>
      <c r="WWW427" s="1348"/>
      <c r="WWX427" s="1348"/>
      <c r="WWY427" s="1348"/>
      <c r="WWZ427" s="1348"/>
      <c r="WXA427" s="1348"/>
      <c r="WXB427" s="1348"/>
      <c r="WXC427" s="1348"/>
      <c r="WXD427" s="1348"/>
      <c r="WXE427" s="1348"/>
      <c r="WXF427" s="1348"/>
      <c r="WXG427" s="1348"/>
      <c r="WXH427" s="1348"/>
      <c r="WXI427" s="1348"/>
      <c r="WXJ427" s="1348"/>
      <c r="WXK427" s="1348"/>
      <c r="WXL427" s="1348"/>
      <c r="WXM427" s="1348"/>
      <c r="WXN427" s="1348"/>
      <c r="WXO427" s="1348"/>
      <c r="WXP427" s="1348"/>
      <c r="WXQ427" s="1348"/>
      <c r="WXR427" s="1348"/>
      <c r="WXS427" s="1348"/>
      <c r="WXT427" s="1348"/>
      <c r="WXU427" s="1348"/>
      <c r="WXV427" s="1348"/>
      <c r="WXW427" s="1348"/>
      <c r="WXX427" s="1348"/>
      <c r="WXY427" s="1348"/>
      <c r="WXZ427" s="1348"/>
      <c r="WYA427" s="1348"/>
      <c r="WYB427" s="1348"/>
      <c r="WYC427" s="1348"/>
      <c r="WYD427" s="1348"/>
      <c r="WYE427" s="1348"/>
      <c r="WYF427" s="1348"/>
      <c r="WYG427" s="1348"/>
      <c r="WYH427" s="1348"/>
      <c r="WYI427" s="1348"/>
      <c r="WYJ427" s="1348"/>
      <c r="WYK427" s="1348"/>
      <c r="WYL427" s="1348"/>
      <c r="WYM427" s="1348"/>
      <c r="WYN427" s="1348"/>
      <c r="WYO427" s="1348"/>
      <c r="WYP427" s="1348"/>
      <c r="WYQ427" s="1348"/>
      <c r="WYR427" s="1348"/>
      <c r="WYS427" s="1348"/>
      <c r="WYT427" s="1348"/>
      <c r="WYU427" s="1348"/>
      <c r="WYV427" s="1348"/>
      <c r="WYW427" s="1348"/>
      <c r="WYX427" s="1348"/>
      <c r="WYY427" s="1348"/>
      <c r="WYZ427" s="1348"/>
      <c r="WZA427" s="1348"/>
      <c r="WZB427" s="1348"/>
      <c r="WZC427" s="1348"/>
      <c r="WZD427" s="1348"/>
      <c r="WZE427" s="1348"/>
      <c r="WZF427" s="1348"/>
      <c r="WZG427" s="1348"/>
      <c r="WZH427" s="1348"/>
      <c r="WZI427" s="1348"/>
      <c r="WZJ427" s="1348"/>
      <c r="WZK427" s="1348"/>
      <c r="WZL427" s="1348"/>
      <c r="WZM427" s="1348"/>
      <c r="WZN427" s="1348"/>
      <c r="WZO427" s="1348"/>
      <c r="WZP427" s="1348"/>
      <c r="WZQ427" s="1348"/>
      <c r="WZR427" s="1348"/>
      <c r="WZS427" s="1348"/>
      <c r="WZT427" s="1348"/>
      <c r="WZU427" s="1348"/>
      <c r="WZV427" s="1348"/>
      <c r="WZW427" s="1348"/>
      <c r="WZX427" s="1348"/>
      <c r="WZY427" s="1348"/>
      <c r="WZZ427" s="1348"/>
      <c r="XAA427" s="1348"/>
      <c r="XAB427" s="1348"/>
      <c r="XAC427" s="1348"/>
      <c r="XAD427" s="1348"/>
      <c r="XAE427" s="1348"/>
      <c r="XAF427" s="1348"/>
      <c r="XAG427" s="1348"/>
      <c r="XAH427" s="1348"/>
      <c r="XAI427" s="1348"/>
      <c r="XAJ427" s="1348"/>
      <c r="XAK427" s="1348"/>
      <c r="XAL427" s="1348"/>
      <c r="XAM427" s="1348"/>
      <c r="XAN427" s="1348"/>
      <c r="XAO427" s="1348"/>
      <c r="XAP427" s="1348"/>
      <c r="XAQ427" s="1348"/>
      <c r="XAR427" s="1348"/>
      <c r="XAS427" s="1348"/>
      <c r="XAT427" s="1348"/>
      <c r="XAU427" s="1348"/>
      <c r="XAV427" s="1348"/>
      <c r="XAW427" s="1348"/>
      <c r="XAX427" s="1348"/>
      <c r="XAY427" s="1348"/>
      <c r="XAZ427" s="1348"/>
      <c r="XBA427" s="1348"/>
      <c r="XBB427" s="1348"/>
      <c r="XBC427" s="1348"/>
      <c r="XBD427" s="1348"/>
      <c r="XBE427" s="1348"/>
      <c r="XBF427" s="1348"/>
      <c r="XBG427" s="1348"/>
      <c r="XBH427" s="1348"/>
      <c r="XBI427" s="1348"/>
      <c r="XBJ427" s="1348"/>
      <c r="XBK427" s="1348"/>
      <c r="XBL427" s="1348"/>
      <c r="XBM427" s="1348"/>
      <c r="XBN427" s="1348"/>
      <c r="XBO427" s="1348"/>
      <c r="XBP427" s="1348"/>
      <c r="XBQ427" s="1348"/>
      <c r="XBR427" s="1348"/>
      <c r="XBS427" s="1348"/>
      <c r="XBT427" s="1348"/>
      <c r="XBU427" s="1348"/>
      <c r="XBV427" s="1348"/>
      <c r="XBW427" s="1348"/>
      <c r="XBX427" s="1348"/>
      <c r="XBY427" s="1348"/>
      <c r="XBZ427" s="1348"/>
      <c r="XCA427" s="1348"/>
      <c r="XCB427" s="1348"/>
      <c r="XCC427" s="1348"/>
      <c r="XCD427" s="1348"/>
      <c r="XCE427" s="1348"/>
      <c r="XCF427" s="1348"/>
      <c r="XCG427" s="1348"/>
      <c r="XCH427" s="1348"/>
      <c r="XCI427" s="1348"/>
      <c r="XCJ427" s="1348"/>
      <c r="XCK427" s="1348"/>
      <c r="XCL427" s="1348"/>
      <c r="XCM427" s="1348"/>
      <c r="XCN427" s="1348"/>
      <c r="XCO427" s="1348"/>
      <c r="XCP427" s="1348"/>
      <c r="XCQ427" s="1348"/>
      <c r="XCR427" s="1348"/>
      <c r="XCS427" s="1348"/>
      <c r="XCT427" s="1348"/>
      <c r="XCU427" s="1348"/>
      <c r="XCV427" s="1348"/>
      <c r="XCW427" s="1348"/>
      <c r="XCX427" s="1348"/>
      <c r="XCY427" s="1348"/>
      <c r="XCZ427" s="1348"/>
      <c r="XDA427" s="1348"/>
      <c r="XDB427" s="1348"/>
      <c r="XDC427" s="1348"/>
      <c r="XDD427" s="1348"/>
      <c r="XDE427" s="1348"/>
      <c r="XDF427" s="1348"/>
      <c r="XDG427" s="1348"/>
      <c r="XDH427" s="1348"/>
      <c r="XDI427" s="1348"/>
      <c r="XDJ427" s="1348"/>
      <c r="XDK427" s="1348"/>
      <c r="XDL427" s="1348"/>
      <c r="XDM427" s="1348"/>
      <c r="XDN427" s="1348"/>
      <c r="XDO427" s="1348"/>
      <c r="XDP427" s="1348"/>
      <c r="XDQ427" s="1348"/>
      <c r="XDR427" s="1348"/>
      <c r="XDS427" s="1348"/>
      <c r="XDT427" s="1348"/>
      <c r="XDU427" s="1348"/>
      <c r="XDV427" s="1348"/>
      <c r="XDW427" s="1348"/>
      <c r="XDX427" s="1348"/>
      <c r="XDY427" s="1348"/>
      <c r="XDZ427" s="1348"/>
      <c r="XEA427" s="1348"/>
      <c r="XEB427" s="1348"/>
      <c r="XEC427" s="1348"/>
      <c r="XED427" s="1348"/>
      <c r="XEE427" s="1348"/>
      <c r="XEF427" s="1348"/>
      <c r="XEG427" s="1348"/>
      <c r="XEH427" s="1348"/>
      <c r="XEI427" s="1348"/>
      <c r="XEJ427" s="1348"/>
      <c r="XEK427" s="1348"/>
      <c r="XEL427" s="1348"/>
      <c r="XEM427" s="1348"/>
      <c r="XEN427" s="1348"/>
      <c r="XEO427" s="1348"/>
      <c r="XEP427" s="1348"/>
      <c r="XEQ427" s="1348"/>
      <c r="XER427" s="1348"/>
    </row>
    <row r="428" spans="1:16372" ht="19.5" customHeight="1" x14ac:dyDescent="0.2">
      <c r="F428" s="60"/>
      <c r="G428" s="97"/>
    </row>
    <row r="429" spans="1:16372" ht="35.1" customHeight="1" x14ac:dyDescent="0.2">
      <c r="B429" s="217" t="s">
        <v>928</v>
      </c>
      <c r="C429" s="217" t="s">
        <v>68</v>
      </c>
      <c r="D429" s="65" t="s">
        <v>42</v>
      </c>
      <c r="E429" s="65" t="s">
        <v>123</v>
      </c>
      <c r="F429" s="60"/>
      <c r="G429" s="97"/>
    </row>
    <row r="430" spans="1:16372" ht="19.5" customHeight="1" x14ac:dyDescent="0.2">
      <c r="B430" s="305" t="s">
        <v>929</v>
      </c>
      <c r="C430" s="82">
        <v>0</v>
      </c>
      <c r="D430" s="82">
        <v>0</v>
      </c>
      <c r="E430" s="482">
        <v>0</v>
      </c>
      <c r="F430" s="60"/>
      <c r="G430" s="97"/>
    </row>
    <row r="431" spans="1:16372" ht="44.45" customHeight="1" x14ac:dyDescent="0.2">
      <c r="B431" s="955" t="s">
        <v>930</v>
      </c>
      <c r="C431" s="953">
        <v>0</v>
      </c>
      <c r="D431" s="953">
        <v>0</v>
      </c>
      <c r="E431" s="956">
        <v>0</v>
      </c>
      <c r="F431" s="60"/>
      <c r="G431" s="97"/>
    </row>
    <row r="432" spans="1:16372" ht="19.5" customHeight="1" x14ac:dyDescent="0.2">
      <c r="F432" s="60"/>
      <c r="G432" s="97"/>
    </row>
    <row r="433" spans="1:8" ht="25.5" customHeight="1" x14ac:dyDescent="0.2">
      <c r="A433" s="215"/>
      <c r="B433" s="1874" t="s">
        <v>931</v>
      </c>
      <c r="C433" s="1874"/>
      <c r="D433" s="1874"/>
      <c r="E433" s="1874"/>
      <c r="F433" s="1874"/>
      <c r="G433" s="1874"/>
      <c r="H433" s="1874"/>
    </row>
    <row r="434" spans="1:8" ht="19.5" customHeight="1" x14ac:dyDescent="0.2">
      <c r="F434" s="60"/>
      <c r="G434" s="97"/>
    </row>
    <row r="435" spans="1:8" ht="19.5" customHeight="1" x14ac:dyDescent="0.2">
      <c r="B435" s="1350" t="s">
        <v>143</v>
      </c>
      <c r="C435" s="1351">
        <v>0</v>
      </c>
      <c r="D435" s="1351">
        <v>0</v>
      </c>
      <c r="E435" s="1352">
        <v>0</v>
      </c>
      <c r="F435" s="60"/>
      <c r="G435" s="97"/>
    </row>
    <row r="436" spans="1:8" ht="19.5" customHeight="1" x14ac:dyDescent="0.2">
      <c r="B436" s="1354" t="s">
        <v>175</v>
      </c>
      <c r="C436" s="1355">
        <v>0</v>
      </c>
      <c r="D436" s="1355">
        <v>0</v>
      </c>
      <c r="E436" s="1356">
        <v>0</v>
      </c>
      <c r="F436" s="60"/>
      <c r="G436" s="97"/>
    </row>
    <row r="437" spans="1:8" ht="19.5" customHeight="1" x14ac:dyDescent="0.2">
      <c r="B437" s="1354" t="s">
        <v>932</v>
      </c>
      <c r="C437" s="1355">
        <v>0</v>
      </c>
      <c r="D437" s="1355">
        <v>0</v>
      </c>
      <c r="E437" s="1356">
        <v>0</v>
      </c>
      <c r="F437" s="60"/>
      <c r="G437" s="97"/>
    </row>
    <row r="438" spans="1:8" ht="19.5" customHeight="1" x14ac:dyDescent="0.2">
      <c r="F438" s="60"/>
      <c r="G438" s="97"/>
    </row>
    <row r="439" spans="1:8" ht="25.5" customHeight="1" x14ac:dyDescent="0.2">
      <c r="A439" s="215"/>
      <c r="B439" s="1874" t="s">
        <v>1145</v>
      </c>
      <c r="C439" s="1874"/>
      <c r="D439" s="1874"/>
      <c r="E439" s="1874"/>
      <c r="F439" s="1874"/>
      <c r="G439" s="1874"/>
      <c r="H439" s="1874"/>
    </row>
    <row r="440" spans="1:8" ht="19.5" customHeight="1" x14ac:dyDescent="0.2">
      <c r="F440" s="60"/>
      <c r="G440" s="97"/>
    </row>
    <row r="441" spans="1:8" ht="19.5" customHeight="1" x14ac:dyDescent="0.2">
      <c r="B441" s="1357" t="s">
        <v>175</v>
      </c>
      <c r="C441" s="1351"/>
      <c r="D441" s="1351"/>
      <c r="E441" s="1352"/>
      <c r="F441" s="60"/>
      <c r="G441" s="97"/>
    </row>
    <row r="442" spans="1:8" ht="19.5" customHeight="1" x14ac:dyDescent="0.2">
      <c r="B442" s="1357" t="s">
        <v>143</v>
      </c>
      <c r="C442" s="1358">
        <v>0</v>
      </c>
      <c r="D442" s="1358">
        <v>0</v>
      </c>
      <c r="E442" s="1356">
        <v>0</v>
      </c>
      <c r="F442" s="60"/>
      <c r="G442" s="97"/>
    </row>
    <row r="443" spans="1:8" ht="19.5" customHeight="1" x14ac:dyDescent="0.2">
      <c r="B443" s="1354" t="s">
        <v>933</v>
      </c>
      <c r="C443" s="1355">
        <v>0</v>
      </c>
      <c r="D443" s="1355">
        <v>0</v>
      </c>
      <c r="E443" s="1356">
        <v>0</v>
      </c>
      <c r="F443" s="60"/>
      <c r="G443" s="97"/>
    </row>
    <row r="444" spans="1:8" ht="33.950000000000003" customHeight="1" x14ac:dyDescent="0.2">
      <c r="B444" s="1354" t="s">
        <v>934</v>
      </c>
      <c r="C444" s="1355">
        <v>0</v>
      </c>
      <c r="D444" s="1355">
        <v>0</v>
      </c>
      <c r="E444" s="1356">
        <v>0</v>
      </c>
      <c r="F444" s="60"/>
      <c r="G444" s="97"/>
    </row>
    <row r="445" spans="1:8" ht="19.5" customHeight="1" x14ac:dyDescent="0.2">
      <c r="F445" s="60"/>
      <c r="G445" s="97"/>
    </row>
    <row r="446" spans="1:8" ht="25.5" customHeight="1" x14ac:dyDescent="0.2">
      <c r="A446" s="215"/>
      <c r="B446" s="1874" t="s">
        <v>935</v>
      </c>
      <c r="C446" s="1874"/>
      <c r="D446" s="1874"/>
      <c r="E446" s="1874"/>
      <c r="F446" s="1874"/>
      <c r="G446" s="1874"/>
      <c r="H446" s="1874"/>
    </row>
    <row r="447" spans="1:8" ht="19.5" customHeight="1" x14ac:dyDescent="0.2">
      <c r="F447" s="60"/>
      <c r="G447" s="97"/>
    </row>
    <row r="448" spans="1:8" ht="19.5" customHeight="1" x14ac:dyDescent="0.2">
      <c r="B448" s="1357" t="s">
        <v>143</v>
      </c>
      <c r="C448" s="1358">
        <v>0</v>
      </c>
      <c r="D448" s="1358">
        <v>0</v>
      </c>
      <c r="E448" s="1356">
        <v>0</v>
      </c>
      <c r="F448" s="60"/>
      <c r="G448" s="97"/>
    </row>
    <row r="449" spans="1:8" ht="19.5" customHeight="1" x14ac:dyDescent="0.2">
      <c r="B449" s="1354" t="s">
        <v>936</v>
      </c>
      <c r="C449" s="1355">
        <v>0</v>
      </c>
      <c r="D449" s="1355">
        <v>0</v>
      </c>
      <c r="E449" s="1356">
        <v>0</v>
      </c>
      <c r="F449" s="60"/>
      <c r="G449" s="97"/>
    </row>
    <row r="450" spans="1:8" ht="19.5" customHeight="1" x14ac:dyDescent="0.2">
      <c r="F450" s="60"/>
      <c r="G450" s="97"/>
    </row>
    <row r="451" spans="1:8" ht="25.5" customHeight="1" x14ac:dyDescent="0.2">
      <c r="A451" s="215"/>
      <c r="B451" s="1874" t="s">
        <v>937</v>
      </c>
      <c r="C451" s="1874"/>
      <c r="D451" s="1874"/>
      <c r="E451" s="1874"/>
      <c r="F451" s="1874"/>
      <c r="G451" s="1874"/>
      <c r="H451" s="1874"/>
    </row>
    <row r="452" spans="1:8" ht="19.5" customHeight="1" x14ac:dyDescent="0.2">
      <c r="F452" s="60"/>
      <c r="G452" s="97"/>
    </row>
    <row r="453" spans="1:8" ht="19.5" customHeight="1" x14ac:dyDescent="0.2">
      <c r="B453" s="1357" t="s">
        <v>143</v>
      </c>
      <c r="C453" s="1358">
        <v>0</v>
      </c>
      <c r="D453" s="1358">
        <v>0</v>
      </c>
      <c r="E453" s="1356">
        <v>0</v>
      </c>
      <c r="F453" s="60"/>
      <c r="G453" s="97"/>
    </row>
    <row r="454" spans="1:8" ht="19.5" customHeight="1" x14ac:dyDescent="0.2">
      <c r="B454" s="1354" t="s">
        <v>938</v>
      </c>
      <c r="C454" s="1355">
        <v>0</v>
      </c>
      <c r="D454" s="1355">
        <v>0</v>
      </c>
      <c r="E454" s="1356">
        <v>0</v>
      </c>
      <c r="F454" s="60"/>
      <c r="G454" s="97"/>
    </row>
    <row r="455" spans="1:8" ht="38.450000000000003" customHeight="1" x14ac:dyDescent="0.2">
      <c r="B455" s="1354" t="s">
        <v>934</v>
      </c>
      <c r="C455" s="1355">
        <v>0</v>
      </c>
      <c r="D455" s="1355">
        <v>0</v>
      </c>
      <c r="E455" s="1356">
        <v>0</v>
      </c>
      <c r="F455" s="60"/>
      <c r="G455" s="97"/>
    </row>
    <row r="456" spans="1:8" ht="15.75" customHeight="1" x14ac:dyDescent="0.2">
      <c r="B456" s="278"/>
      <c r="C456" s="86"/>
      <c r="D456" s="86"/>
      <c r="E456" s="87"/>
    </row>
    <row r="457" spans="1:8" ht="19.5" customHeight="1" x14ac:dyDescent="0.2">
      <c r="B457" s="236" t="s">
        <v>833</v>
      </c>
      <c r="C457" s="595">
        <f>+C255++C346+C421+C406</f>
        <v>2278</v>
      </c>
      <c r="D457" s="595">
        <f>+D255+D346+D421+D406</f>
        <v>1672</v>
      </c>
      <c r="E457" s="495">
        <f>+E255+E346+E406+E421+E318</f>
        <v>55929.304782759493</v>
      </c>
      <c r="F457" s="541"/>
      <c r="G457" s="97"/>
    </row>
    <row r="458" spans="1:8" ht="19.5" customHeight="1" x14ac:dyDescent="0.2">
      <c r="F458" s="60"/>
      <c r="G458" s="97"/>
    </row>
    <row r="459" spans="1:8" ht="25.5" customHeight="1" x14ac:dyDescent="0.2">
      <c r="A459" s="215"/>
      <c r="B459" s="1874" t="s">
        <v>1467</v>
      </c>
      <c r="C459" s="1874"/>
      <c r="D459" s="1874"/>
      <c r="E459" s="1874"/>
      <c r="F459" s="1874"/>
      <c r="G459" s="1874"/>
      <c r="H459" s="1874"/>
    </row>
    <row r="460" spans="1:8" ht="14.25" customHeight="1" x14ac:dyDescent="0.2">
      <c r="A460" s="215"/>
      <c r="B460" s="234"/>
      <c r="C460" s="308"/>
      <c r="E460" s="95"/>
    </row>
    <row r="461" spans="1:8" ht="31.5" x14ac:dyDescent="0.2">
      <c r="A461" s="215"/>
      <c r="B461" s="217" t="s">
        <v>243</v>
      </c>
      <c r="C461" s="217" t="s">
        <v>68</v>
      </c>
      <c r="D461" s="65" t="s">
        <v>42</v>
      </c>
      <c r="E461" s="1712" t="s">
        <v>123</v>
      </c>
      <c r="F461" s="64"/>
      <c r="G461" s="64"/>
      <c r="H461" s="64"/>
    </row>
    <row r="462" spans="1:8" ht="31.5" x14ac:dyDescent="0.2">
      <c r="A462" s="215"/>
      <c r="B462" s="200" t="s">
        <v>1460</v>
      </c>
      <c r="C462" s="82">
        <v>40</v>
      </c>
      <c r="D462" s="82">
        <v>40</v>
      </c>
      <c r="E462" s="1713">
        <v>853.24014927999997</v>
      </c>
      <c r="G462" s="519"/>
      <c r="H462" s="519"/>
    </row>
    <row r="463" spans="1:8" ht="15.75" hidden="1" x14ac:dyDescent="0.2">
      <c r="A463" s="215"/>
      <c r="B463" s="200" t="s">
        <v>365</v>
      </c>
      <c r="C463" s="82">
        <v>0</v>
      </c>
      <c r="D463" s="82">
        <v>0</v>
      </c>
      <c r="E463" s="482">
        <v>0</v>
      </c>
      <c r="H463" s="214"/>
    </row>
    <row r="464" spans="1:8" ht="15.75" hidden="1" x14ac:dyDescent="0.2">
      <c r="A464" s="215"/>
      <c r="B464" s="200" t="s">
        <v>366</v>
      </c>
      <c r="C464" s="82">
        <v>0</v>
      </c>
      <c r="D464" s="82">
        <v>0</v>
      </c>
      <c r="E464" s="482">
        <v>0</v>
      </c>
      <c r="H464" s="214"/>
    </row>
    <row r="465" spans="1:8" ht="15.75" hidden="1" x14ac:dyDescent="0.2">
      <c r="A465" s="215"/>
      <c r="B465" s="200" t="s">
        <v>370</v>
      </c>
      <c r="C465" s="82">
        <v>0</v>
      </c>
      <c r="D465" s="82">
        <v>0</v>
      </c>
      <c r="E465" s="482">
        <v>0</v>
      </c>
      <c r="H465" s="214"/>
    </row>
    <row r="466" spans="1:8" ht="31.5" hidden="1" x14ac:dyDescent="0.2">
      <c r="A466" s="215"/>
      <c r="B466" s="200" t="s">
        <v>407</v>
      </c>
      <c r="C466" s="82">
        <v>0</v>
      </c>
      <c r="D466" s="82">
        <v>0</v>
      </c>
      <c r="E466" s="482">
        <v>0</v>
      </c>
      <c r="H466" s="214"/>
    </row>
    <row r="467" spans="1:8" ht="15.75" hidden="1" x14ac:dyDescent="0.2">
      <c r="A467" s="215"/>
      <c r="B467" s="200" t="s">
        <v>410</v>
      </c>
      <c r="C467" s="82">
        <v>0</v>
      </c>
      <c r="D467" s="82">
        <v>0</v>
      </c>
      <c r="E467" s="482">
        <v>0</v>
      </c>
      <c r="H467" s="214"/>
    </row>
    <row r="468" spans="1:8" ht="15.75" hidden="1" x14ac:dyDescent="0.2">
      <c r="A468" s="215"/>
      <c r="B468" s="200" t="s">
        <v>408</v>
      </c>
      <c r="C468" s="82">
        <v>0</v>
      </c>
      <c r="D468" s="82">
        <v>0</v>
      </c>
      <c r="E468" s="482">
        <v>0</v>
      </c>
      <c r="H468" s="214"/>
    </row>
    <row r="469" spans="1:8" ht="15.75" hidden="1" x14ac:dyDescent="0.2">
      <c r="A469" s="215"/>
      <c r="B469" s="200" t="s">
        <v>491</v>
      </c>
      <c r="C469" s="82">
        <v>0</v>
      </c>
      <c r="D469" s="82">
        <v>0</v>
      </c>
      <c r="E469" s="482">
        <v>0</v>
      </c>
      <c r="F469" s="536"/>
      <c r="H469" s="214"/>
    </row>
    <row r="470" spans="1:8" ht="15.75" hidden="1" x14ac:dyDescent="0.2">
      <c r="A470" s="215"/>
      <c r="B470" s="236"/>
      <c r="C470" s="85"/>
      <c r="D470" s="85"/>
      <c r="E470" s="282"/>
      <c r="F470" s="950"/>
      <c r="G470" s="958"/>
      <c r="H470" s="958"/>
    </row>
    <row r="471" spans="1:8" ht="15.75" hidden="1" x14ac:dyDescent="0.2">
      <c r="B471" s="236"/>
      <c r="C471" s="950"/>
      <c r="D471" s="950"/>
      <c r="E471" s="957"/>
      <c r="F471" s="950"/>
      <c r="G471" s="958"/>
      <c r="H471" s="958"/>
    </row>
    <row r="472" spans="1:8" ht="15.75" x14ac:dyDescent="0.2">
      <c r="E472" s="95"/>
    </row>
    <row r="473" spans="1:8" ht="15" customHeight="1" x14ac:dyDescent="0.2">
      <c r="B473" s="950" t="s">
        <v>536</v>
      </c>
      <c r="C473" s="959">
        <f>SUM(C461:C471)</f>
        <v>40</v>
      </c>
      <c r="D473" s="959">
        <f>SUM(D461:D471)</f>
        <v>40</v>
      </c>
      <c r="E473" s="960">
        <f>SUM(E461:E471)</f>
        <v>853.24014927999997</v>
      </c>
    </row>
    <row r="474" spans="1:8" ht="15" customHeight="1" x14ac:dyDescent="0.2">
      <c r="E474" s="95"/>
    </row>
    <row r="475" spans="1:8" ht="15" customHeight="1" x14ac:dyDescent="0.2">
      <c r="B475" s="1874" t="s">
        <v>1468</v>
      </c>
      <c r="C475" s="1874"/>
      <c r="D475" s="1874"/>
      <c r="E475" s="1874"/>
      <c r="F475" s="1874"/>
      <c r="G475" s="1874"/>
      <c r="H475" s="1874"/>
    </row>
    <row r="476" spans="1:8" ht="15" customHeight="1" x14ac:dyDescent="0.2">
      <c r="E476" s="95"/>
    </row>
    <row r="477" spans="1:8" ht="15" customHeight="1" x14ac:dyDescent="0.2">
      <c r="E477" s="95"/>
    </row>
    <row r="478" spans="1:8" customFormat="1" ht="12.75" customHeight="1" x14ac:dyDescent="0.2">
      <c r="B478" s="539" t="s">
        <v>1469</v>
      </c>
      <c r="C478" s="540">
        <v>0</v>
      </c>
      <c r="D478" s="540">
        <v>0</v>
      </c>
      <c r="E478" s="702">
        <v>0</v>
      </c>
    </row>
    <row r="479" spans="1:8" ht="15" customHeight="1" x14ac:dyDescent="0.2">
      <c r="E479" s="95"/>
    </row>
    <row r="480" spans="1:8" ht="15" customHeight="1" x14ac:dyDescent="0.2">
      <c r="B480" s="263" t="s">
        <v>399</v>
      </c>
      <c r="C480" s="264">
        <f>C473</f>
        <v>40</v>
      </c>
      <c r="D480" s="264">
        <f t="shared" ref="D480:E480" si="0">D473</f>
        <v>40</v>
      </c>
      <c r="E480" s="264">
        <f t="shared" si="0"/>
        <v>853.24014927999997</v>
      </c>
      <c r="G480" s="536">
        <f>E470*1000000</f>
        <v>0</v>
      </c>
    </row>
    <row r="481" spans="2:7" ht="15" customHeight="1" x14ac:dyDescent="0.2">
      <c r="E481" s="95"/>
      <c r="F481" s="594"/>
    </row>
    <row r="482" spans="2:7" ht="15" customHeight="1" x14ac:dyDescent="0.2">
      <c r="E482" s="95"/>
      <c r="G482" s="536"/>
    </row>
    <row r="483" spans="2:7" ht="46.5" customHeight="1" x14ac:dyDescent="0.2">
      <c r="C483" s="65" t="s">
        <v>68</v>
      </c>
      <c r="D483" s="65" t="s">
        <v>246</v>
      </c>
      <c r="E483" s="65" t="s">
        <v>123</v>
      </c>
    </row>
    <row r="484" spans="2:7" ht="22.5" customHeight="1" x14ac:dyDescent="0.2">
      <c r="B484" s="284" t="s">
        <v>309</v>
      </c>
      <c r="C484" s="285">
        <f>C480+C457</f>
        <v>2318</v>
      </c>
      <c r="D484" s="285">
        <f>D480+D457</f>
        <v>1712</v>
      </c>
      <c r="E484" s="307">
        <f>E480+E457</f>
        <v>56782.544932039491</v>
      </c>
      <c r="F484" s="97"/>
      <c r="G484" s="97"/>
    </row>
    <row r="514" spans="4:6" ht="37.5" customHeight="1" x14ac:dyDescent="0.2">
      <c r="D514" s="506">
        <f>D79+D115+D139+D179+D352+D472</f>
        <v>187</v>
      </c>
      <c r="E514" s="506">
        <f>E79+E115+E139+E179+E352+E472</f>
        <v>27420.476395989997</v>
      </c>
      <c r="F514" s="1875"/>
    </row>
    <row r="515" spans="4:6" ht="8.25" customHeight="1" x14ac:dyDescent="0.2">
      <c r="E515" s="232"/>
      <c r="F515" s="1876"/>
    </row>
    <row r="516" spans="4:6" ht="23.25" customHeight="1" x14ac:dyDescent="0.2">
      <c r="F516" s="1876"/>
    </row>
    <row r="517" spans="4:6" ht="35.25" customHeight="1" thickBot="1" x14ac:dyDescent="0.25">
      <c r="E517" s="536">
        <f>E513*1000000</f>
        <v>0</v>
      </c>
      <c r="F517" s="1877"/>
    </row>
  </sheetData>
  <mergeCells count="30">
    <mergeCell ref="B8:H8"/>
    <mergeCell ref="B117:H117"/>
    <mergeCell ref="B122:H122"/>
    <mergeCell ref="B82:H82"/>
    <mergeCell ref="B349:H349"/>
    <mergeCell ref="B142:H142"/>
    <mergeCell ref="B154:H154"/>
    <mergeCell ref="B258:H258"/>
    <mergeCell ref="B196:H196"/>
    <mergeCell ref="B260:E260"/>
    <mergeCell ref="B181:H181"/>
    <mergeCell ref="A1:H1"/>
    <mergeCell ref="A2:H2"/>
    <mergeCell ref="A3:H3"/>
    <mergeCell ref="A4:H4"/>
    <mergeCell ref="B6:H6"/>
    <mergeCell ref="B459:H459"/>
    <mergeCell ref="B338:H338"/>
    <mergeCell ref="F514:F517"/>
    <mergeCell ref="B354:H354"/>
    <mergeCell ref="B363:H363"/>
    <mergeCell ref="B372:H372"/>
    <mergeCell ref="B408:H408"/>
    <mergeCell ref="B475:H475"/>
    <mergeCell ref="B423:H423"/>
    <mergeCell ref="B433:H433"/>
    <mergeCell ref="B439:H439"/>
    <mergeCell ref="B446:H446"/>
    <mergeCell ref="B451:H451"/>
    <mergeCell ref="B385:H385"/>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0" max="7" man="1"/>
    <brk id="194" max="7" man="1"/>
    <brk id="281" max="7" man="1"/>
    <brk id="335"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2"/>
  <sheetViews>
    <sheetView showGridLines="0" zoomScale="80" zoomScaleNormal="80" zoomScalePageLayoutView="60" workbookViewId="0">
      <selection activeCell="D31" sqref="D31"/>
    </sheetView>
  </sheetViews>
  <sheetFormatPr baseColWidth="10" defaultColWidth="11.42578125" defaultRowHeight="12.75" x14ac:dyDescent="0.2"/>
  <cols>
    <col min="1" max="1" width="62.5703125" style="685" customWidth="1"/>
    <col min="2" max="2" width="19.42578125" style="780" customWidth="1"/>
    <col min="3" max="3" width="12.85546875" style="685" customWidth="1"/>
    <col min="4" max="4" width="17.5703125" style="685" customWidth="1"/>
    <col min="5" max="5" width="17.85546875" style="685" customWidth="1"/>
    <col min="6" max="6" width="12.5703125" style="685" customWidth="1"/>
    <col min="7" max="7" width="16.42578125" style="685" customWidth="1"/>
    <col min="8" max="8" width="11.42578125" style="685" customWidth="1"/>
    <col min="9" max="9" width="10.85546875" style="685" customWidth="1"/>
    <col min="10" max="10" width="9.5703125" style="685" customWidth="1"/>
    <col min="11" max="11" width="9.85546875" style="685" customWidth="1"/>
    <col min="12" max="12" width="11.42578125" style="685"/>
    <col min="13" max="13" width="11.140625" style="685" customWidth="1"/>
    <col min="14" max="14" width="9.28515625" style="685" customWidth="1"/>
    <col min="15" max="15" width="11.42578125" style="685"/>
    <col min="16" max="17" width="8.42578125" style="685" customWidth="1"/>
    <col min="18" max="16384" width="11.42578125" style="685"/>
  </cols>
  <sheetData>
    <row r="1" spans="1:25" s="126" customFormat="1" ht="20.45" customHeight="1" x14ac:dyDescent="0.2">
      <c r="A1" s="1889" t="s">
        <v>599</v>
      </c>
      <c r="B1" s="1890"/>
      <c r="C1" s="1890"/>
      <c r="D1" s="1890"/>
      <c r="E1" s="1890"/>
      <c r="F1" s="1890"/>
      <c r="G1" s="1890"/>
      <c r="H1" s="1890"/>
      <c r="I1" s="1890"/>
      <c r="J1" s="1890"/>
      <c r="K1" s="1890"/>
      <c r="L1" s="1890"/>
      <c r="M1" s="1890"/>
      <c r="N1" s="315"/>
      <c r="O1" s="315"/>
      <c r="P1" s="315"/>
      <c r="Q1" s="315"/>
      <c r="R1" s="315"/>
      <c r="S1" s="315"/>
      <c r="T1" s="610"/>
      <c r="U1" s="610"/>
      <c r="V1" s="610"/>
      <c r="W1" s="610"/>
      <c r="X1" s="610"/>
      <c r="Y1" s="610"/>
    </row>
    <row r="2" spans="1:25" s="126" customFormat="1" ht="1.5" customHeight="1" x14ac:dyDescent="0.2">
      <c r="A2" s="1438"/>
      <c r="B2" s="1439"/>
      <c r="C2" s="1439"/>
      <c r="D2" s="1439"/>
      <c r="E2" s="1439"/>
      <c r="F2" s="1439"/>
      <c r="G2" s="1439"/>
      <c r="H2" s="1439"/>
      <c r="I2" s="1439"/>
      <c r="J2" s="1439"/>
      <c r="K2" s="1439"/>
      <c r="L2" s="1439"/>
      <c r="M2" s="1439"/>
      <c r="N2" s="315"/>
      <c r="O2" s="315"/>
      <c r="P2" s="315"/>
      <c r="Q2" s="315"/>
      <c r="R2" s="315"/>
      <c r="S2" s="315"/>
      <c r="T2" s="610"/>
      <c r="U2" s="610"/>
      <c r="V2" s="610"/>
      <c r="W2" s="610"/>
      <c r="X2" s="610"/>
      <c r="Y2" s="610"/>
    </row>
    <row r="3" spans="1:25" s="609" customFormat="1" ht="12.95" customHeight="1" x14ac:dyDescent="0.2">
      <c r="A3" s="1872" t="s">
        <v>1497</v>
      </c>
      <c r="B3" s="1872"/>
      <c r="C3" s="1872"/>
      <c r="D3" s="1872"/>
      <c r="E3" s="1872"/>
      <c r="F3" s="1872"/>
      <c r="G3" s="1872"/>
      <c r="H3" s="1872"/>
      <c r="I3" s="1872"/>
      <c r="J3" s="1872"/>
      <c r="K3" s="1872"/>
      <c r="L3" s="1872"/>
      <c r="M3" s="1872"/>
      <c r="N3" s="315"/>
      <c r="O3" s="315"/>
      <c r="P3" s="315"/>
      <c r="Q3" s="315"/>
      <c r="R3" s="315"/>
      <c r="S3" s="315"/>
    </row>
    <row r="4" spans="1:25" s="609" customFormat="1" ht="12.95" customHeight="1" x14ac:dyDescent="0.2">
      <c r="A4" s="1891" t="s">
        <v>1</v>
      </c>
      <c r="B4" s="1891"/>
      <c r="C4" s="1891"/>
      <c r="D4" s="1891"/>
      <c r="E4" s="1891"/>
      <c r="F4" s="1891"/>
      <c r="G4" s="1891"/>
      <c r="H4" s="1891"/>
      <c r="I4" s="1891"/>
      <c r="J4" s="1891"/>
      <c r="K4" s="1891"/>
      <c r="L4" s="1891"/>
      <c r="M4" s="1891"/>
      <c r="N4" s="1440"/>
      <c r="O4" s="1440"/>
      <c r="P4" s="1440"/>
      <c r="Q4" s="1440"/>
      <c r="R4" s="1440"/>
      <c r="S4" s="1440"/>
    </row>
    <row r="5" spans="1:25" s="609" customFormat="1" ht="12.95" customHeight="1" x14ac:dyDescent="0.2">
      <c r="A5" s="985"/>
      <c r="B5" s="985"/>
      <c r="C5" s="985"/>
      <c r="D5" s="985"/>
      <c r="E5" s="985"/>
      <c r="F5" s="985"/>
      <c r="G5" s="985"/>
      <c r="H5" s="985"/>
      <c r="I5" s="985"/>
      <c r="J5" s="985"/>
      <c r="K5" s="985"/>
      <c r="L5" s="985"/>
      <c r="M5" s="985"/>
      <c r="N5" s="985"/>
      <c r="O5" s="985"/>
      <c r="P5" s="985"/>
      <c r="Q5" s="985"/>
      <c r="R5" s="985"/>
      <c r="S5" s="985"/>
    </row>
    <row r="6" spans="1:25" ht="13.35" customHeight="1" x14ac:dyDescent="0.2">
      <c r="A6" s="1892" t="s">
        <v>600</v>
      </c>
      <c r="B6" s="1892"/>
      <c r="C6" s="1892"/>
      <c r="D6" s="1892"/>
      <c r="E6" s="1892"/>
      <c r="F6" s="1892"/>
      <c r="G6" s="1892"/>
      <c r="H6" s="1892"/>
      <c r="I6" s="1892"/>
      <c r="J6" s="1892"/>
      <c r="K6" s="1892"/>
      <c r="L6" s="1892"/>
      <c r="M6" s="1892"/>
      <c r="N6" s="1404"/>
      <c r="O6" s="1404"/>
      <c r="P6" s="1404"/>
      <c r="Q6" s="1404"/>
      <c r="R6" s="1404"/>
      <c r="S6" s="1404"/>
    </row>
    <row r="7" spans="1:25" ht="13.35" customHeight="1" x14ac:dyDescent="0.2">
      <c r="A7" s="1018"/>
      <c r="B7" s="1019"/>
      <c r="C7" s="1019"/>
      <c r="D7" s="1019"/>
      <c r="E7" s="1019"/>
      <c r="F7" s="1019"/>
      <c r="G7" s="1019"/>
      <c r="H7" s="1019"/>
      <c r="I7" s="1019"/>
      <c r="J7" s="1019"/>
      <c r="K7" s="1019"/>
      <c r="L7" s="1019"/>
      <c r="M7" s="1019"/>
    </row>
    <row r="8" spans="1:25" ht="13.35" customHeight="1" x14ac:dyDescent="0.2">
      <c r="A8" s="1896" t="s">
        <v>28</v>
      </c>
      <c r="B8" s="986">
        <v>2024</v>
      </c>
      <c r="C8" s="1147"/>
      <c r="D8" s="1147"/>
      <c r="E8" s="1147"/>
      <c r="F8" s="1147"/>
      <c r="G8" s="1147"/>
      <c r="H8" s="986">
        <v>2025</v>
      </c>
      <c r="I8" s="1147"/>
      <c r="J8" s="1147"/>
      <c r="K8" s="1147"/>
      <c r="L8" s="1147"/>
      <c r="M8" s="1147"/>
    </row>
    <row r="9" spans="1:25" ht="25.5" x14ac:dyDescent="0.2">
      <c r="A9" s="1897"/>
      <c r="B9" s="1148" t="s">
        <v>569</v>
      </c>
      <c r="C9" s="1149" t="s">
        <v>570</v>
      </c>
      <c r="D9" s="1149" t="s">
        <v>571</v>
      </c>
      <c r="E9" s="1149" t="s">
        <v>572</v>
      </c>
      <c r="F9" s="1149" t="s">
        <v>573</v>
      </c>
      <c r="G9" s="1149" t="s">
        <v>701</v>
      </c>
      <c r="H9" s="1148" t="s">
        <v>569</v>
      </c>
      <c r="I9" s="1149" t="s">
        <v>570</v>
      </c>
      <c r="J9" s="1149" t="s">
        <v>571</v>
      </c>
      <c r="K9" s="1149" t="s">
        <v>572</v>
      </c>
      <c r="L9" s="1149" t="s">
        <v>573</v>
      </c>
      <c r="M9" s="1149" t="s">
        <v>844</v>
      </c>
    </row>
    <row r="10" spans="1:25" ht="13.35" customHeight="1" x14ac:dyDescent="0.2">
      <c r="A10" s="987" t="s">
        <v>574</v>
      </c>
      <c r="B10" s="1151">
        <v>0</v>
      </c>
      <c r="C10" s="1152">
        <v>0</v>
      </c>
      <c r="D10" s="1152">
        <v>0</v>
      </c>
      <c r="E10" s="1152">
        <v>0</v>
      </c>
      <c r="F10" s="1152">
        <v>0</v>
      </c>
      <c r="G10" s="1153">
        <v>0</v>
      </c>
      <c r="H10" s="992">
        <v>0</v>
      </c>
      <c r="I10" s="988">
        <v>0</v>
      </c>
      <c r="J10" s="988">
        <v>385.23555149999999</v>
      </c>
      <c r="K10" s="988">
        <v>0</v>
      </c>
      <c r="L10" s="988">
        <v>0</v>
      </c>
      <c r="M10" s="989">
        <v>385.23555149999999</v>
      </c>
    </row>
    <row r="11" spans="1:25" ht="13.35" customHeight="1" x14ac:dyDescent="0.2">
      <c r="A11" s="990" t="s">
        <v>575</v>
      </c>
      <c r="B11" s="1151">
        <v>22115.171131999999</v>
      </c>
      <c r="C11" s="1151">
        <v>0</v>
      </c>
      <c r="D11" s="1151">
        <v>0</v>
      </c>
      <c r="E11" s="1151">
        <v>0</v>
      </c>
      <c r="F11" s="1151">
        <v>0</v>
      </c>
      <c r="G11" s="1154">
        <v>22115.171131999999</v>
      </c>
      <c r="H11" s="992">
        <v>25099.681504330001</v>
      </c>
      <c r="I11" s="992">
        <v>0</v>
      </c>
      <c r="J11" s="992">
        <v>0</v>
      </c>
      <c r="K11" s="992">
        <v>0</v>
      </c>
      <c r="L11" s="992">
        <v>0</v>
      </c>
      <c r="M11" s="991">
        <v>25099.681504330001</v>
      </c>
    </row>
    <row r="12" spans="1:25" ht="13.35" customHeight="1" x14ac:dyDescent="0.2">
      <c r="A12" s="990" t="s">
        <v>576</v>
      </c>
      <c r="B12" s="1151">
        <v>11057.5855665</v>
      </c>
      <c r="C12" s="1151">
        <v>0</v>
      </c>
      <c r="D12" s="1151">
        <v>0</v>
      </c>
      <c r="E12" s="1151">
        <v>0</v>
      </c>
      <c r="F12" s="1151">
        <v>0</v>
      </c>
      <c r="G12" s="1154">
        <v>11057.5855665</v>
      </c>
      <c r="H12" s="992">
        <v>12549.840752169999</v>
      </c>
      <c r="I12" s="992">
        <v>0</v>
      </c>
      <c r="J12" s="992">
        <v>0</v>
      </c>
      <c r="K12" s="992">
        <v>0</v>
      </c>
      <c r="L12" s="992">
        <v>0</v>
      </c>
      <c r="M12" s="991">
        <v>12549.840752169999</v>
      </c>
    </row>
    <row r="13" spans="1:25" ht="13.35" customHeight="1" x14ac:dyDescent="0.2">
      <c r="A13" s="990" t="s">
        <v>577</v>
      </c>
      <c r="B13" s="1151">
        <v>11057.5855665</v>
      </c>
      <c r="C13" s="1151">
        <v>0</v>
      </c>
      <c r="D13" s="1151">
        <v>0</v>
      </c>
      <c r="E13" s="1151">
        <v>0</v>
      </c>
      <c r="F13" s="1151">
        <v>0</v>
      </c>
      <c r="G13" s="1154">
        <v>11057.5855665</v>
      </c>
      <c r="H13" s="992">
        <v>12549.840752169999</v>
      </c>
      <c r="I13" s="992">
        <v>0</v>
      </c>
      <c r="J13" s="992">
        <v>0</v>
      </c>
      <c r="K13" s="992">
        <v>0</v>
      </c>
      <c r="L13" s="992">
        <v>0</v>
      </c>
      <c r="M13" s="991">
        <v>12549.840752169999</v>
      </c>
    </row>
    <row r="14" spans="1:25" ht="13.35" customHeight="1" x14ac:dyDescent="0.2">
      <c r="A14" s="990" t="s">
        <v>578</v>
      </c>
      <c r="B14" s="1151">
        <v>11057.5855665</v>
      </c>
      <c r="C14" s="1151">
        <v>0</v>
      </c>
      <c r="D14" s="1151">
        <v>0</v>
      </c>
      <c r="E14" s="1151">
        <v>0</v>
      </c>
      <c r="F14" s="1151">
        <v>0</v>
      </c>
      <c r="G14" s="1154">
        <v>11057.5855665</v>
      </c>
      <c r="H14" s="992">
        <v>12549.840752169999</v>
      </c>
      <c r="I14" s="992">
        <v>0</v>
      </c>
      <c r="J14" s="992">
        <v>0</v>
      </c>
      <c r="K14" s="992">
        <v>0</v>
      </c>
      <c r="L14" s="992">
        <v>0</v>
      </c>
      <c r="M14" s="991">
        <v>12549.840752169999</v>
      </c>
    </row>
    <row r="15" spans="1:25" ht="13.35" customHeight="1" x14ac:dyDescent="0.2">
      <c r="A15" s="990" t="s">
        <v>579</v>
      </c>
      <c r="B15" s="1151">
        <v>11057.5855665</v>
      </c>
      <c r="C15" s="1151">
        <v>0</v>
      </c>
      <c r="D15" s="1151">
        <v>0</v>
      </c>
      <c r="E15" s="1151">
        <v>0</v>
      </c>
      <c r="F15" s="1151">
        <v>0</v>
      </c>
      <c r="G15" s="1154">
        <v>11057.5855665</v>
      </c>
      <c r="H15" s="992">
        <v>12549.840752169999</v>
      </c>
      <c r="I15" s="992">
        <v>0</v>
      </c>
      <c r="J15" s="992">
        <v>0</v>
      </c>
      <c r="K15" s="992">
        <v>0</v>
      </c>
      <c r="L15" s="992">
        <v>0</v>
      </c>
      <c r="M15" s="991">
        <v>12549.840752169999</v>
      </c>
    </row>
    <row r="16" spans="1:25" ht="13.35" customHeight="1" x14ac:dyDescent="0.2">
      <c r="A16" s="990" t="s">
        <v>580</v>
      </c>
      <c r="B16" s="1151">
        <v>11057.5855665</v>
      </c>
      <c r="C16" s="1151">
        <v>0</v>
      </c>
      <c r="D16" s="1151">
        <v>0</v>
      </c>
      <c r="E16" s="1151">
        <v>0</v>
      </c>
      <c r="F16" s="1151">
        <v>0</v>
      </c>
      <c r="G16" s="1154">
        <v>11057.5855665</v>
      </c>
      <c r="H16" s="992">
        <v>12549.84075216</v>
      </c>
      <c r="I16" s="992">
        <v>0</v>
      </c>
      <c r="J16" s="992">
        <v>0</v>
      </c>
      <c r="K16" s="992">
        <v>0</v>
      </c>
      <c r="L16" s="992">
        <v>0</v>
      </c>
      <c r="M16" s="991">
        <v>12549.84075216</v>
      </c>
    </row>
    <row r="17" spans="1:13" ht="13.35" customHeight="1" x14ac:dyDescent="0.2">
      <c r="A17" s="990" t="s">
        <v>581</v>
      </c>
      <c r="B17" s="1151">
        <v>11057.5855665</v>
      </c>
      <c r="C17" s="1151">
        <v>0</v>
      </c>
      <c r="D17" s="1151">
        <v>0</v>
      </c>
      <c r="E17" s="1151">
        <v>0</v>
      </c>
      <c r="F17" s="1151">
        <v>0</v>
      </c>
      <c r="G17" s="1154">
        <v>11057.5855665</v>
      </c>
      <c r="H17" s="992">
        <v>12549.84075216</v>
      </c>
      <c r="I17" s="992">
        <v>432.86666666999997</v>
      </c>
      <c r="J17" s="992">
        <v>0</v>
      </c>
      <c r="K17" s="992">
        <v>0</v>
      </c>
      <c r="L17" s="992">
        <v>1615.06</v>
      </c>
      <c r="M17" s="991">
        <v>14597.767418829999</v>
      </c>
    </row>
    <row r="18" spans="1:13" ht="13.35" customHeight="1" x14ac:dyDescent="0.2">
      <c r="A18" s="990" t="s">
        <v>582</v>
      </c>
      <c r="B18" s="1151">
        <v>11057.5855665</v>
      </c>
      <c r="C18" s="1151">
        <v>486.97500000000002</v>
      </c>
      <c r="D18" s="1151">
        <v>0</v>
      </c>
      <c r="E18" s="1151">
        <v>0</v>
      </c>
      <c r="F18" s="1151">
        <v>967.09340699999996</v>
      </c>
      <c r="G18" s="1154">
        <v>12511.653973500001</v>
      </c>
      <c r="H18" s="992">
        <v>12549.84075218</v>
      </c>
      <c r="I18" s="992">
        <v>54.108333330000001</v>
      </c>
      <c r="J18" s="992">
        <v>0</v>
      </c>
      <c r="K18" s="992">
        <v>0</v>
      </c>
      <c r="L18" s="992">
        <v>201.88249999999999</v>
      </c>
      <c r="M18" s="991">
        <v>12805.831585509999</v>
      </c>
    </row>
    <row r="19" spans="1:13" ht="13.35" customHeight="1" x14ac:dyDescent="0.2">
      <c r="A19" s="990" t="s">
        <v>583</v>
      </c>
      <c r="B19" s="1151">
        <v>11057.5855665</v>
      </c>
      <c r="C19" s="1151">
        <v>54.108333000000002</v>
      </c>
      <c r="D19" s="1151">
        <v>271.53169050000002</v>
      </c>
      <c r="E19" s="1151">
        <v>0</v>
      </c>
      <c r="F19" s="1151">
        <v>107.454823</v>
      </c>
      <c r="G19" s="1154">
        <v>11490.680413</v>
      </c>
      <c r="H19" s="992">
        <v>12549.84075216</v>
      </c>
      <c r="I19" s="992">
        <v>54.108333330000001</v>
      </c>
      <c r="J19" s="992">
        <v>0</v>
      </c>
      <c r="K19" s="992">
        <v>0</v>
      </c>
      <c r="L19" s="992">
        <v>201.88249999999999</v>
      </c>
      <c r="M19" s="991">
        <v>12805.831585489999</v>
      </c>
    </row>
    <row r="20" spans="1:13" ht="13.35" customHeight="1" x14ac:dyDescent="0.2">
      <c r="A20" s="990" t="s">
        <v>584</v>
      </c>
      <c r="B20" s="1151">
        <v>11057.5855665</v>
      </c>
      <c r="C20" s="1151">
        <v>54.108333000000002</v>
      </c>
      <c r="D20" s="1151">
        <v>0</v>
      </c>
      <c r="E20" s="1151">
        <v>0</v>
      </c>
      <c r="F20" s="1151">
        <v>107.454823</v>
      </c>
      <c r="G20" s="1154">
        <v>11219.1487225</v>
      </c>
      <c r="H20" s="992">
        <v>12549.840752169999</v>
      </c>
      <c r="I20" s="992">
        <v>54.108334329999998</v>
      </c>
      <c r="J20" s="992">
        <v>0</v>
      </c>
      <c r="K20" s="992">
        <v>0</v>
      </c>
      <c r="L20" s="992">
        <v>201.88249999999999</v>
      </c>
      <c r="M20" s="991">
        <v>12805.831586499999</v>
      </c>
    </row>
    <row r="21" spans="1:13" ht="13.35" customHeight="1" x14ac:dyDescent="0.2">
      <c r="A21" s="993" t="s">
        <v>585</v>
      </c>
      <c r="B21" s="1151">
        <v>17271.8095885</v>
      </c>
      <c r="C21" s="1151">
        <v>54.108333999999999</v>
      </c>
      <c r="D21" s="1151">
        <v>0</v>
      </c>
      <c r="E21" s="1151">
        <v>0</v>
      </c>
      <c r="F21" s="1151">
        <v>101.163189</v>
      </c>
      <c r="G21" s="1155">
        <v>17427.0811115</v>
      </c>
      <c r="H21" s="992">
        <v>14823.675392159999</v>
      </c>
      <c r="I21" s="992">
        <v>32.421713339999997</v>
      </c>
      <c r="J21" s="992">
        <v>304.01490200000001</v>
      </c>
      <c r="K21" s="992">
        <v>0</v>
      </c>
      <c r="L21" s="992">
        <v>201.88249999999999</v>
      </c>
      <c r="M21" s="994">
        <v>15361.9945075</v>
      </c>
    </row>
    <row r="22" spans="1:13" ht="15" x14ac:dyDescent="0.25">
      <c r="A22" s="1150" t="s">
        <v>6</v>
      </c>
      <c r="B22" s="1331">
        <f>SUM(B10:B21)</f>
        <v>138905.25081899998</v>
      </c>
      <c r="C22" s="1329">
        <v>649.29999999999995</v>
      </c>
      <c r="D22" s="1329">
        <f>SUM(D10:D21)</f>
        <v>271.53169050000002</v>
      </c>
      <c r="E22" s="1329">
        <v>0</v>
      </c>
      <c r="F22" s="1329">
        <f>SUM(F10:F21)</f>
        <v>1283.166242</v>
      </c>
      <c r="G22" s="1332">
        <f>SUM(G10:G21)</f>
        <v>141109.24875149998</v>
      </c>
      <c r="H22" s="1328">
        <v>152871.92366599999</v>
      </c>
      <c r="I22" s="1329">
        <v>627.613381</v>
      </c>
      <c r="J22" s="1329">
        <v>689.25045350000005</v>
      </c>
      <c r="K22" s="1329">
        <v>0</v>
      </c>
      <c r="L22" s="1329">
        <v>2422.59</v>
      </c>
      <c r="M22" s="1330">
        <v>156611.37750050001</v>
      </c>
    </row>
    <row r="23" spans="1:13" ht="13.35" customHeight="1" x14ac:dyDescent="0.2"/>
    <row r="24" spans="1:13" ht="13.35" customHeight="1" x14ac:dyDescent="0.2">
      <c r="A24" s="685" t="s">
        <v>586</v>
      </c>
    </row>
    <row r="25" spans="1:13" ht="14.1" customHeight="1" x14ac:dyDescent="0.25">
      <c r="A25" s="1251" t="s">
        <v>1090</v>
      </c>
    </row>
    <row r="26" spans="1:13" ht="12.75" hidden="1" customHeight="1" x14ac:dyDescent="0.2">
      <c r="A26"/>
    </row>
    <row r="27" spans="1:13" ht="12.75" hidden="1" customHeight="1" x14ac:dyDescent="0.2">
      <c r="A27"/>
    </row>
    <row r="28" spans="1:13" x14ac:dyDescent="0.2">
      <c r="A28" t="s">
        <v>1498</v>
      </c>
    </row>
    <row r="29" spans="1:13" ht="13.35" customHeight="1" x14ac:dyDescent="0.2"/>
    <row r="30" spans="1:13" ht="13.35" customHeight="1" x14ac:dyDescent="0.25">
      <c r="A30" s="1403" t="s">
        <v>601</v>
      </c>
      <c r="B30" s="995"/>
      <c r="C30" s="996"/>
    </row>
    <row r="31" spans="1:13" ht="13.35" customHeight="1" x14ac:dyDescent="0.25">
      <c r="A31" s="998"/>
      <c r="B31" s="995"/>
      <c r="C31" s="996"/>
    </row>
    <row r="32" spans="1:13" ht="43.5" customHeight="1" x14ac:dyDescent="0.2">
      <c r="A32" s="1255" t="s">
        <v>459</v>
      </c>
      <c r="B32" s="1255" t="s">
        <v>587</v>
      </c>
      <c r="C32" s="1255" t="s">
        <v>588</v>
      </c>
    </row>
    <row r="33" spans="1:7" ht="13.35" customHeight="1" x14ac:dyDescent="0.2">
      <c r="A33" s="1252">
        <v>2017</v>
      </c>
      <c r="B33" s="1253">
        <v>146433.07681112029</v>
      </c>
      <c r="C33" s="1256"/>
    </row>
    <row r="34" spans="1:7" ht="13.35" customHeight="1" x14ac:dyDescent="0.2">
      <c r="A34" s="1252">
        <v>2018</v>
      </c>
      <c r="B34" s="1253">
        <v>145588.92271893</v>
      </c>
      <c r="C34" s="1254">
        <v>-5.7647774025750831E-3</v>
      </c>
    </row>
    <row r="35" spans="1:7" ht="13.35" customHeight="1" x14ac:dyDescent="0.2">
      <c r="A35" s="1252">
        <v>2019</v>
      </c>
      <c r="B35" s="1253">
        <v>133681.29726118999</v>
      </c>
      <c r="C35" s="1254">
        <v>-8.1789364433505374E-2</v>
      </c>
    </row>
    <row r="36" spans="1:7" ht="13.35" customHeight="1" x14ac:dyDescent="0.2">
      <c r="A36" s="1252">
        <v>2020</v>
      </c>
      <c r="B36" s="1253">
        <v>109936.03024020999</v>
      </c>
      <c r="C36" s="1254">
        <v>-0.17762594699081857</v>
      </c>
    </row>
    <row r="37" spans="1:7" ht="13.35" customHeight="1" x14ac:dyDescent="0.2">
      <c r="A37" s="1252">
        <v>2021</v>
      </c>
      <c r="B37" s="1253">
        <v>102856.86521532002</v>
      </c>
      <c r="C37" s="1254">
        <v>-6.4393493283521397E-2</v>
      </c>
    </row>
    <row r="38" spans="1:7" ht="13.35" customHeight="1" x14ac:dyDescent="0.2">
      <c r="A38" s="1252">
        <v>2022</v>
      </c>
      <c r="B38" s="1253">
        <v>104885.722788741</v>
      </c>
      <c r="C38" s="1254">
        <v>1.9725057429796022E-2</v>
      </c>
    </row>
    <row r="39" spans="1:7" ht="12.75" customHeight="1" x14ac:dyDescent="0.2">
      <c r="A39" s="1252">
        <v>2023</v>
      </c>
      <c r="B39" s="1253">
        <v>114850.94407439997</v>
      </c>
      <c r="C39" s="1254">
        <v>9.5010274236568382E-2</v>
      </c>
    </row>
    <row r="40" spans="1:7" ht="13.35" customHeight="1" x14ac:dyDescent="0.2">
      <c r="A40" s="1252">
        <v>2024</v>
      </c>
      <c r="B40" s="1253">
        <v>130851.90757143995</v>
      </c>
      <c r="C40" s="1254">
        <v>0.13931939024092488</v>
      </c>
    </row>
    <row r="41" spans="1:7" ht="13.35" customHeight="1" x14ac:dyDescent="0.2">
      <c r="A41" s="1252">
        <v>2025</v>
      </c>
      <c r="B41" s="1253">
        <v>136143.10781980297</v>
      </c>
      <c r="C41" s="1254">
        <v>4.0436554166963345E-2</v>
      </c>
    </row>
    <row r="42" spans="1:7" ht="12.75" customHeight="1" x14ac:dyDescent="0.2">
      <c r="A42"/>
      <c r="B42" s="997"/>
      <c r="C42"/>
    </row>
    <row r="43" spans="1:7" ht="13.35" customHeight="1" x14ac:dyDescent="0.2">
      <c r="A43" t="s">
        <v>589</v>
      </c>
      <c r="B43" s="997"/>
      <c r="C43"/>
    </row>
    <row r="44" spans="1:7" ht="61.15" customHeight="1" x14ac:dyDescent="0.2">
      <c r="A44" s="1898" t="s">
        <v>702</v>
      </c>
      <c r="B44" s="1898"/>
      <c r="C44" s="1898"/>
      <c r="D44" s="1898"/>
      <c r="E44" s="1898"/>
      <c r="F44" s="1898"/>
      <c r="G44" s="1898"/>
    </row>
    <row r="45" spans="1:7" ht="15" x14ac:dyDescent="0.2">
      <c r="A45" s="1898" t="s">
        <v>834</v>
      </c>
      <c r="B45" s="1898"/>
      <c r="C45" s="1898"/>
      <c r="D45" s="1898"/>
      <c r="E45" s="1898"/>
      <c r="F45" s="1898"/>
      <c r="G45" s="1898"/>
    </row>
    <row r="46" spans="1:7" ht="66" hidden="1" customHeight="1" x14ac:dyDescent="0.2">
      <c r="A46" s="1898"/>
      <c r="B46" s="1898"/>
      <c r="C46" s="1898"/>
      <c r="D46" s="1898"/>
      <c r="E46" s="1898"/>
      <c r="F46" s="1898"/>
      <c r="G46" s="1898"/>
    </row>
    <row r="47" spans="1:7" ht="13.35" customHeight="1" x14ac:dyDescent="0.2"/>
    <row r="48" spans="1:7" ht="13.35" customHeight="1" x14ac:dyDescent="0.2">
      <c r="A48" s="1724" t="s">
        <v>835</v>
      </c>
      <c r="B48" s="999"/>
      <c r="C48" s="1000"/>
      <c r="D48" s="1001"/>
      <c r="E48" s="1001"/>
      <c r="F48" s="996"/>
    </row>
    <row r="49" spans="1:6" ht="13.35" customHeight="1" x14ac:dyDescent="0.2">
      <c r="A49" s="999"/>
      <c r="B49" s="999"/>
      <c r="C49" s="1000"/>
      <c r="D49" s="1001"/>
      <c r="E49" s="1001"/>
      <c r="F49" s="996"/>
    </row>
    <row r="50" spans="1:6" ht="13.35" customHeight="1" x14ac:dyDescent="0.2">
      <c r="A50" s="1002" t="s">
        <v>590</v>
      </c>
      <c r="B50" s="1003"/>
      <c r="C50" s="1004"/>
      <c r="D50" s="1005"/>
      <c r="E50" s="1005"/>
      <c r="F50" s="986"/>
    </row>
    <row r="51" spans="1:6" ht="13.35" customHeight="1" x14ac:dyDescent="0.2">
      <c r="A51" s="807"/>
      <c r="B51" s="807"/>
      <c r="C51" s="807"/>
      <c r="D51" s="1006"/>
      <c r="E51" s="1006"/>
      <c r="F51"/>
    </row>
    <row r="52" spans="1:6" ht="13.35" customHeight="1" x14ac:dyDescent="0.2">
      <c r="A52" s="1127" t="s">
        <v>591</v>
      </c>
      <c r="B52" s="1128"/>
      <c r="C52" s="1129"/>
      <c r="D52" s="1219" t="s">
        <v>836</v>
      </c>
      <c r="E52" s="1219" t="s">
        <v>1499</v>
      </c>
      <c r="F52" s="1219" t="s">
        <v>588</v>
      </c>
    </row>
    <row r="53" spans="1:6" ht="13.35" customHeight="1" x14ac:dyDescent="0.2">
      <c r="A53" s="1007" t="s">
        <v>592</v>
      </c>
      <c r="B53" s="1008"/>
      <c r="C53" s="1009"/>
      <c r="D53" s="1259">
        <v>31896.902999999998</v>
      </c>
      <c r="E53" s="1259">
        <v>35660.748101489997</v>
      </c>
      <c r="F53" s="1220">
        <v>0.11800033067442306</v>
      </c>
    </row>
    <row r="54" spans="1:6" ht="13.35" customHeight="1" x14ac:dyDescent="0.2">
      <c r="A54" s="1010" t="s">
        <v>593</v>
      </c>
      <c r="B54" s="1011"/>
      <c r="C54" s="1012"/>
      <c r="D54" s="1259">
        <v>59499.377374763142</v>
      </c>
      <c r="E54" s="1259">
        <v>53631.557631858574</v>
      </c>
      <c r="F54" s="1220">
        <v>-9.8619851195172692E-2</v>
      </c>
    </row>
    <row r="55" spans="1:6" ht="13.35" customHeight="1" x14ac:dyDescent="0.2">
      <c r="A55" s="1010" t="s">
        <v>594</v>
      </c>
      <c r="B55" s="1011"/>
      <c r="C55" s="1012"/>
      <c r="D55" s="1259">
        <v>14136.800857621001</v>
      </c>
      <c r="E55" s="1259">
        <v>11972.025363261</v>
      </c>
      <c r="F55" s="1220">
        <v>-0.15313050782582072</v>
      </c>
    </row>
    <row r="56" spans="1:6" ht="13.35" customHeight="1" x14ac:dyDescent="0.2">
      <c r="A56" s="1010" t="s">
        <v>595</v>
      </c>
      <c r="B56" s="1011"/>
      <c r="C56" s="1012"/>
      <c r="D56" s="1259">
        <v>7712.1234738389339</v>
      </c>
      <c r="E56" s="1259">
        <v>6488.2248686205485</v>
      </c>
      <c r="F56" s="1220">
        <v>-0.15869800443030957</v>
      </c>
    </row>
    <row r="57" spans="1:6" ht="13.35" customHeight="1" x14ac:dyDescent="0.2">
      <c r="A57" s="1010" t="s">
        <v>503</v>
      </c>
      <c r="B57" s="1011"/>
      <c r="C57" s="1012"/>
      <c r="D57" s="1259">
        <v>1046.0313865918624</v>
      </c>
      <c r="E57" s="1259">
        <v>712.74005684000008</v>
      </c>
      <c r="F57" s="1220">
        <v>-0.31862459771668883</v>
      </c>
    </row>
    <row r="58" spans="1:6" ht="13.35" hidden="1" customHeight="1" x14ac:dyDescent="0.2">
      <c r="A58" s="1013" t="s">
        <v>596</v>
      </c>
      <c r="B58" s="1014"/>
      <c r="C58" s="1015"/>
      <c r="D58" s="1221">
        <v>0</v>
      </c>
      <c r="E58" s="1222"/>
      <c r="F58" s="1220" t="e">
        <v>#REF!</v>
      </c>
    </row>
    <row r="59" spans="1:6" ht="13.35" customHeight="1" x14ac:dyDescent="0.2">
      <c r="A59" s="1333" t="s">
        <v>597</v>
      </c>
      <c r="B59" s="1130"/>
      <c r="C59" s="1131"/>
      <c r="D59" s="1257">
        <v>114291.23609281493</v>
      </c>
      <c r="E59" s="1258">
        <v>108465.29602207011</v>
      </c>
      <c r="F59" s="1223">
        <v>-5.0974512744035971E-2</v>
      </c>
    </row>
    <row r="60" spans="1:6" ht="13.35" customHeight="1" x14ac:dyDescent="0.2">
      <c r="A60" s="1016"/>
      <c r="B60" s="1016"/>
      <c r="C60" s="1017"/>
      <c r="D60" s="1097"/>
      <c r="E60" s="1097"/>
      <c r="F60"/>
    </row>
    <row r="61" spans="1:6" ht="13.35" customHeight="1" x14ac:dyDescent="0.2">
      <c r="A61" s="1335" t="s">
        <v>598</v>
      </c>
      <c r="B61" s="1335"/>
      <c r="C61" s="1336"/>
      <c r="D61" s="1337" t="s">
        <v>836</v>
      </c>
      <c r="E61" s="1219" t="s">
        <v>1499</v>
      </c>
      <c r="F61" s="1338" t="s">
        <v>588</v>
      </c>
    </row>
    <row r="62" spans="1:6" ht="15" x14ac:dyDescent="0.2">
      <c r="A62" s="1899" t="s">
        <v>703</v>
      </c>
      <c r="B62" s="1899"/>
      <c r="C62" s="1899"/>
      <c r="D62" s="1899"/>
      <c r="E62" s="1899"/>
      <c r="F62" s="1899"/>
    </row>
    <row r="63" spans="1:6" ht="15" x14ac:dyDescent="0.2">
      <c r="A63" s="1893" t="s">
        <v>1343</v>
      </c>
      <c r="B63" s="1894"/>
      <c r="C63" s="1895"/>
      <c r="D63" s="1341">
        <v>11050.440606788499</v>
      </c>
      <c r="E63" s="1507">
        <v>10016.7883801803</v>
      </c>
      <c r="F63" s="1342">
        <v>-9.3539458143705789E-2</v>
      </c>
    </row>
    <row r="64" spans="1:6" ht="15" x14ac:dyDescent="0.2">
      <c r="A64" s="1449" t="s">
        <v>1500</v>
      </c>
      <c r="B64" s="1450"/>
      <c r="C64" s="1451"/>
      <c r="D64" s="1452"/>
      <c r="E64" s="1452">
        <v>0</v>
      </c>
      <c r="F64" s="1453">
        <v>0</v>
      </c>
    </row>
    <row r="65" spans="1:10" ht="15" x14ac:dyDescent="0.2">
      <c r="A65" s="1449" t="s">
        <v>1223</v>
      </c>
      <c r="B65" s="1450"/>
      <c r="C65" s="1451"/>
      <c r="D65" s="1452"/>
      <c r="E65" s="1452"/>
      <c r="F65" s="1453">
        <v>0</v>
      </c>
    </row>
    <row r="66" spans="1:10" ht="15" x14ac:dyDescent="0.2">
      <c r="A66" s="1719" t="s">
        <v>940</v>
      </c>
      <c r="B66" s="1573"/>
      <c r="C66" s="1574"/>
      <c r="D66" s="1720"/>
      <c r="E66" s="1720">
        <v>10975.097477773927</v>
      </c>
      <c r="F66" s="1721">
        <v>0</v>
      </c>
    </row>
    <row r="67" spans="1:10" ht="15" x14ac:dyDescent="0.2">
      <c r="A67" s="1893" t="s">
        <v>1344</v>
      </c>
      <c r="B67" s="1894"/>
      <c r="C67" s="1895"/>
      <c r="D67" s="1341"/>
      <c r="E67" s="1341">
        <v>3739.4538335000002</v>
      </c>
      <c r="F67" s="1342">
        <v>0</v>
      </c>
    </row>
    <row r="68" spans="1:10" ht="15" x14ac:dyDescent="0.2">
      <c r="A68" s="1899" t="s">
        <v>705</v>
      </c>
      <c r="B68" s="1899"/>
      <c r="C68" s="1899"/>
      <c r="D68" s="1899"/>
      <c r="E68" s="1899"/>
      <c r="F68" s="1899"/>
    </row>
    <row r="69" spans="1:10" ht="15" x14ac:dyDescent="0.2">
      <c r="A69" s="1915" t="s">
        <v>706</v>
      </c>
      <c r="B69" s="1916"/>
      <c r="C69" s="1917"/>
      <c r="D69" s="1341">
        <v>1836.2648936405415</v>
      </c>
      <c r="E69" s="1341">
        <v>1730.9307757505414</v>
      </c>
      <c r="F69" s="1342">
        <v>-5.7363247674558915E-2</v>
      </c>
    </row>
    <row r="70" spans="1:10" ht="15" x14ac:dyDescent="0.2">
      <c r="A70" s="1899" t="s">
        <v>570</v>
      </c>
      <c r="B70" s="1899"/>
      <c r="C70" s="1899"/>
      <c r="D70" s="1899"/>
      <c r="E70" s="1899"/>
      <c r="F70" s="1899"/>
    </row>
    <row r="71" spans="1:10" ht="13.35" customHeight="1" x14ac:dyDescent="0.2">
      <c r="A71" s="1915" t="s">
        <v>706</v>
      </c>
      <c r="B71" s="1916"/>
      <c r="C71" s="1917"/>
      <c r="D71" s="1341">
        <v>626.54924739316368</v>
      </c>
      <c r="E71" s="1341">
        <v>437.77424739316405</v>
      </c>
      <c r="F71" s="1342">
        <v>-0.30129315578212179</v>
      </c>
    </row>
    <row r="72" spans="1:10" ht="13.35" hidden="1" customHeight="1" x14ac:dyDescent="0.2">
      <c r="A72" s="1339" t="s">
        <v>704</v>
      </c>
      <c r="B72" s="1339"/>
      <c r="C72" s="1340"/>
      <c r="D72" s="1341">
        <v>0</v>
      </c>
      <c r="E72" s="1341">
        <v>0</v>
      </c>
      <c r="F72" s="1342">
        <v>0</v>
      </c>
    </row>
    <row r="73" spans="1:10" ht="13.35" customHeight="1" x14ac:dyDescent="0.2">
      <c r="A73" s="1899" t="s">
        <v>707</v>
      </c>
      <c r="B73" s="1899"/>
      <c r="C73" s="1899"/>
      <c r="D73" s="1899"/>
      <c r="E73" s="1899"/>
      <c r="F73" s="1899"/>
    </row>
    <row r="74" spans="1:10" ht="15" x14ac:dyDescent="0.2">
      <c r="A74" s="1915" t="s">
        <v>706</v>
      </c>
      <c r="B74" s="1916"/>
      <c r="C74" s="1917"/>
      <c r="D74" s="1341">
        <v>868.94008313498273</v>
      </c>
      <c r="E74" s="1343">
        <v>777.76708313498295</v>
      </c>
      <c r="F74" s="1342">
        <v>-0.10492438059833042</v>
      </c>
    </row>
    <row r="75" spans="1:10" ht="13.35" customHeight="1" x14ac:dyDescent="0.2">
      <c r="A75" s="1912"/>
      <c r="B75" s="1913"/>
      <c r="C75" s="1913"/>
      <c r="D75" s="1913"/>
      <c r="E75" s="1913"/>
      <c r="F75" s="1914"/>
    </row>
    <row r="76" spans="1:10" ht="13.35" customHeight="1" x14ac:dyDescent="0.2">
      <c r="A76" s="1906" t="s">
        <v>651</v>
      </c>
      <c r="B76" s="1906"/>
      <c r="C76" s="1906"/>
      <c r="D76" s="1344">
        <v>130851.90757143995</v>
      </c>
      <c r="E76" s="1344">
        <v>136143.10781980303</v>
      </c>
      <c r="F76" s="1345">
        <v>4.043655416696379E-2</v>
      </c>
    </row>
    <row r="77" spans="1:10" ht="13.35" customHeight="1" x14ac:dyDescent="0.2">
      <c r="A77"/>
      <c r="B77"/>
      <c r="C77"/>
      <c r="D77"/>
      <c r="E77"/>
      <c r="F77"/>
    </row>
    <row r="78" spans="1:10" ht="13.35" customHeight="1" x14ac:dyDescent="0.2">
      <c r="A78" t="s">
        <v>589</v>
      </c>
      <c r="B78" s="997"/>
      <c r="C78"/>
      <c r="D78"/>
      <c r="E78"/>
      <c r="F78"/>
    </row>
    <row r="79" spans="1:10" ht="53.1" customHeight="1" x14ac:dyDescent="0.2">
      <c r="A79" s="1907" t="s">
        <v>1501</v>
      </c>
      <c r="B79" s="1908"/>
      <c r="C79" s="1908"/>
      <c r="D79" s="1908"/>
      <c r="E79" s="1908"/>
      <c r="F79" s="1908"/>
      <c r="G79" s="1908"/>
      <c r="H79" s="1908"/>
      <c r="I79" s="1908"/>
      <c r="J79" s="1908"/>
    </row>
    <row r="80" spans="1:10" ht="13.35" customHeight="1" x14ac:dyDescent="0.2">
      <c r="A80" t="s">
        <v>1498</v>
      </c>
      <c r="B80" s="997"/>
      <c r="C80"/>
      <c r="D80"/>
      <c r="E80"/>
      <c r="F80"/>
    </row>
    <row r="81" spans="1:9" ht="13.15" customHeight="1" x14ac:dyDescent="0.2"/>
    <row r="82" spans="1:9" s="1282" customFormat="1" ht="13.35" customHeight="1" x14ac:dyDescent="0.2">
      <c r="A82" s="1404" t="s">
        <v>845</v>
      </c>
      <c r="B82" s="1372"/>
    </row>
    <row r="83" spans="1:9" ht="13.35" customHeight="1" x14ac:dyDescent="0.2"/>
    <row r="84" spans="1:9" ht="41.25" customHeight="1" x14ac:dyDescent="0.2">
      <c r="A84" s="1901" t="s">
        <v>209</v>
      </c>
      <c r="B84" s="1176" t="s">
        <v>837</v>
      </c>
      <c r="C84" s="1175"/>
      <c r="D84" s="1095" t="s">
        <v>1453</v>
      </c>
      <c r="E84" s="1175"/>
      <c r="F84" s="1095" t="s">
        <v>838</v>
      </c>
      <c r="G84" s="1175"/>
      <c r="H84" s="1095" t="s">
        <v>263</v>
      </c>
      <c r="I84" s="1175"/>
    </row>
    <row r="85" spans="1:9" ht="25.35" customHeight="1" x14ac:dyDescent="0.2">
      <c r="A85" s="1902"/>
      <c r="B85" s="1177" t="s">
        <v>68</v>
      </c>
      <c r="C85" s="1095" t="s">
        <v>49</v>
      </c>
      <c r="D85" s="1020" t="s">
        <v>68</v>
      </c>
      <c r="E85" s="1095" t="s">
        <v>49</v>
      </c>
      <c r="F85" s="1020" t="s">
        <v>68</v>
      </c>
      <c r="G85" s="1095" t="s">
        <v>49</v>
      </c>
      <c r="H85" s="1020" t="s">
        <v>68</v>
      </c>
      <c r="I85" s="1095" t="s">
        <v>49</v>
      </c>
    </row>
    <row r="86" spans="1:9" x14ac:dyDescent="0.2">
      <c r="A86" s="1021" t="s">
        <v>532</v>
      </c>
      <c r="B86" s="1178">
        <v>1029</v>
      </c>
      <c r="C86" s="1179">
        <v>9745.9650000000001</v>
      </c>
      <c r="D86" s="1178">
        <v>962</v>
      </c>
      <c r="E86" s="1179">
        <v>9127.49</v>
      </c>
      <c r="F86" s="1180">
        <v>67</v>
      </c>
      <c r="G86" s="1125">
        <v>618.47500000000036</v>
      </c>
      <c r="H86" s="1181">
        <v>0.93488824101069001</v>
      </c>
      <c r="I86" s="1181">
        <v>0.93654040415700235</v>
      </c>
    </row>
    <row r="87" spans="1:9" x14ac:dyDescent="0.2">
      <c r="A87" s="1021" t="s">
        <v>619</v>
      </c>
      <c r="B87" s="1178">
        <v>4</v>
      </c>
      <c r="C87" s="1179">
        <v>32.116</v>
      </c>
      <c r="D87" s="1178">
        <v>4</v>
      </c>
      <c r="E87" s="1179">
        <v>32.116</v>
      </c>
      <c r="F87" s="1180">
        <v>0</v>
      </c>
      <c r="G87" s="1125">
        <v>0</v>
      </c>
      <c r="H87" s="1181">
        <v>1</v>
      </c>
      <c r="I87" s="1181">
        <v>1</v>
      </c>
    </row>
    <row r="88" spans="1:9" x14ac:dyDescent="0.2">
      <c r="A88" s="1021" t="s">
        <v>734</v>
      </c>
      <c r="B88" s="1178">
        <v>63</v>
      </c>
      <c r="C88" s="1179">
        <v>504.99200000000002</v>
      </c>
      <c r="D88" s="1178">
        <v>61</v>
      </c>
      <c r="E88" s="1179">
        <v>486.637</v>
      </c>
      <c r="F88" s="1180">
        <v>2</v>
      </c>
      <c r="G88" s="1125">
        <v>18.355000000000018</v>
      </c>
      <c r="H88" s="1181">
        <v>0.96825396825396826</v>
      </c>
      <c r="I88" s="1181">
        <v>0.96365288955072548</v>
      </c>
    </row>
    <row r="89" spans="1:9" x14ac:dyDescent="0.2">
      <c r="A89" s="1021" t="s">
        <v>839</v>
      </c>
      <c r="B89" s="1178">
        <v>11</v>
      </c>
      <c r="C89" s="1179">
        <v>86.227999999999994</v>
      </c>
      <c r="D89" s="1178">
        <v>10</v>
      </c>
      <c r="E89" s="1179">
        <v>80.376000000000005</v>
      </c>
      <c r="F89" s="1180">
        <v>1</v>
      </c>
      <c r="G89" s="1125">
        <v>5.8519999999999897</v>
      </c>
      <c r="H89" s="1181">
        <v>0.90909090909090906</v>
      </c>
      <c r="I89" s="1181">
        <v>0.93213341374031644</v>
      </c>
    </row>
    <row r="90" spans="1:9" x14ac:dyDescent="0.2">
      <c r="A90" s="1021" t="s">
        <v>119</v>
      </c>
      <c r="B90" s="1178">
        <v>99</v>
      </c>
      <c r="C90" s="1179">
        <v>855.74099999999999</v>
      </c>
      <c r="D90" s="1178">
        <v>86</v>
      </c>
      <c r="E90" s="1179">
        <v>744.351</v>
      </c>
      <c r="F90" s="1180">
        <v>13</v>
      </c>
      <c r="G90" s="1125">
        <v>111.38999999999999</v>
      </c>
      <c r="H90" s="1181">
        <v>0.86868686868686873</v>
      </c>
      <c r="I90" s="1181">
        <v>0.86983211041658637</v>
      </c>
    </row>
    <row r="91" spans="1:9" x14ac:dyDescent="0.2">
      <c r="A91" s="1021" t="s">
        <v>681</v>
      </c>
      <c r="B91" s="1178">
        <v>292</v>
      </c>
      <c r="C91" s="1179">
        <v>2748.991</v>
      </c>
      <c r="D91" s="1178">
        <v>286</v>
      </c>
      <c r="E91" s="1179">
        <v>2693.8829999999998</v>
      </c>
      <c r="F91" s="1180">
        <v>6</v>
      </c>
      <c r="G91" s="1125">
        <v>55.108000000000175</v>
      </c>
      <c r="H91" s="1181">
        <v>0.97945205479452058</v>
      </c>
      <c r="I91" s="1181">
        <v>0.97995337198266552</v>
      </c>
    </row>
    <row r="92" spans="1:9" x14ac:dyDescent="0.2">
      <c r="A92" s="1021" t="s">
        <v>331</v>
      </c>
      <c r="B92" s="1178">
        <v>74</v>
      </c>
      <c r="C92" s="1179">
        <v>681.81500000000005</v>
      </c>
      <c r="D92" s="1178">
        <v>72</v>
      </c>
      <c r="E92" s="1179">
        <v>663.24199999999996</v>
      </c>
      <c r="F92" s="1180">
        <v>2</v>
      </c>
      <c r="G92" s="1125">
        <v>18.573000000000093</v>
      </c>
      <c r="H92" s="1181">
        <v>0.97297297297297303</v>
      </c>
      <c r="I92" s="1181">
        <v>0.97275947287753994</v>
      </c>
    </row>
    <row r="93" spans="1:9" x14ac:dyDescent="0.2">
      <c r="A93" s="1021" t="s">
        <v>624</v>
      </c>
      <c r="B93" s="1178">
        <v>199</v>
      </c>
      <c r="C93" s="1179">
        <v>1878.17</v>
      </c>
      <c r="D93" s="1178">
        <v>189</v>
      </c>
      <c r="E93" s="1179">
        <v>1781.829</v>
      </c>
      <c r="F93" s="1180">
        <v>10</v>
      </c>
      <c r="G93" s="1125">
        <v>96.341000000000122</v>
      </c>
      <c r="H93" s="1181">
        <v>0.94974874371859297</v>
      </c>
      <c r="I93" s="1181">
        <v>0.94870485632291002</v>
      </c>
    </row>
    <row r="94" spans="1:9" x14ac:dyDescent="0.2">
      <c r="A94" s="1492" t="s">
        <v>177</v>
      </c>
      <c r="B94" s="1493">
        <v>113</v>
      </c>
      <c r="C94" s="1494">
        <v>1101.4190000000001</v>
      </c>
      <c r="D94" s="1493">
        <v>104</v>
      </c>
      <c r="E94" s="1494">
        <v>1018.645</v>
      </c>
      <c r="F94" s="1495">
        <v>9</v>
      </c>
      <c r="G94" s="1496">
        <v>82.774000000000115</v>
      </c>
      <c r="H94" s="1497">
        <v>0.92035398230088494</v>
      </c>
      <c r="I94" s="1497">
        <v>0.92484785535749781</v>
      </c>
    </row>
    <row r="95" spans="1:9" x14ac:dyDescent="0.2">
      <c r="A95" s="1492" t="s">
        <v>840</v>
      </c>
      <c r="B95" s="1493">
        <v>12</v>
      </c>
      <c r="C95" s="1494">
        <v>119.836</v>
      </c>
      <c r="D95" s="1493">
        <v>12</v>
      </c>
      <c r="E95" s="1494">
        <v>119.836</v>
      </c>
      <c r="F95" s="1495">
        <v>0</v>
      </c>
      <c r="G95" s="1496">
        <v>0</v>
      </c>
      <c r="H95" s="1497">
        <v>1</v>
      </c>
      <c r="I95" s="1497">
        <v>1</v>
      </c>
    </row>
    <row r="96" spans="1:9" x14ac:dyDescent="0.2">
      <c r="A96" s="1492" t="s">
        <v>623</v>
      </c>
      <c r="B96" s="1493">
        <v>653</v>
      </c>
      <c r="C96" s="1494">
        <v>5958.2950000000001</v>
      </c>
      <c r="D96" s="1493">
        <v>596</v>
      </c>
      <c r="E96" s="1494">
        <v>5443.2510000000002</v>
      </c>
      <c r="F96" s="1495">
        <v>57</v>
      </c>
      <c r="G96" s="1496">
        <v>515.04399999999987</v>
      </c>
      <c r="H96" s="1497">
        <v>0.91271056661562022</v>
      </c>
      <c r="I96" s="1497">
        <v>0.91355849282386992</v>
      </c>
    </row>
    <row r="97" spans="1:9" x14ac:dyDescent="0.2">
      <c r="A97" s="1492" t="s">
        <v>302</v>
      </c>
      <c r="B97" s="1493">
        <v>11</v>
      </c>
      <c r="C97" s="1494">
        <v>120.26300000000001</v>
      </c>
      <c r="D97" s="1493">
        <v>10</v>
      </c>
      <c r="E97" s="1494">
        <v>106.313</v>
      </c>
      <c r="F97" s="1495">
        <v>1</v>
      </c>
      <c r="G97" s="1496">
        <v>13.950000000000003</v>
      </c>
      <c r="H97" s="1497">
        <v>0.90909090909090906</v>
      </c>
      <c r="I97" s="1497">
        <v>0.88400422407556767</v>
      </c>
    </row>
    <row r="98" spans="1:9" x14ac:dyDescent="0.2">
      <c r="A98" s="1492" t="s">
        <v>696</v>
      </c>
      <c r="B98" s="1493">
        <v>178</v>
      </c>
      <c r="C98" s="1494">
        <v>1633.2370000000001</v>
      </c>
      <c r="D98" s="1493">
        <v>162</v>
      </c>
      <c r="E98" s="1494">
        <v>1510.7529999999999</v>
      </c>
      <c r="F98" s="1495">
        <v>16</v>
      </c>
      <c r="G98" s="1496">
        <v>122.48400000000015</v>
      </c>
      <c r="H98" s="1497">
        <v>0.9101123595505618</v>
      </c>
      <c r="I98" s="1497">
        <v>0.92500537276586303</v>
      </c>
    </row>
    <row r="99" spans="1:9" x14ac:dyDescent="0.2">
      <c r="A99" s="1492" t="s">
        <v>163</v>
      </c>
      <c r="B99" s="1493">
        <v>215</v>
      </c>
      <c r="C99" s="1494">
        <v>1994.366</v>
      </c>
      <c r="D99" s="1493">
        <v>201</v>
      </c>
      <c r="E99" s="1494">
        <v>1861.5039999999999</v>
      </c>
      <c r="F99" s="1495">
        <v>14</v>
      </c>
      <c r="G99" s="1496">
        <v>132.86200000000008</v>
      </c>
      <c r="H99" s="1497">
        <v>0.93488372093023253</v>
      </c>
      <c r="I99" s="1497">
        <v>0.93338133522131839</v>
      </c>
    </row>
    <row r="100" spans="1:9" x14ac:dyDescent="0.2">
      <c r="A100" s="1021" t="s">
        <v>504</v>
      </c>
      <c r="B100" s="1178">
        <v>193</v>
      </c>
      <c r="C100" s="1179">
        <v>1817.019</v>
      </c>
      <c r="D100" s="1178">
        <v>183</v>
      </c>
      <c r="E100" s="1179">
        <v>1722.2070000000001</v>
      </c>
      <c r="F100" s="1180">
        <v>10</v>
      </c>
      <c r="G100" s="1125">
        <v>94.811999999999898</v>
      </c>
      <c r="H100" s="1181">
        <v>0.94818652849740936</v>
      </c>
      <c r="I100" s="1181">
        <v>0.94782002829909873</v>
      </c>
    </row>
    <row r="101" spans="1:9" x14ac:dyDescent="0.2">
      <c r="A101" s="1021" t="s">
        <v>291</v>
      </c>
      <c r="B101" s="1178">
        <v>6</v>
      </c>
      <c r="C101" s="1179">
        <v>55.000999999999998</v>
      </c>
      <c r="D101" s="1178">
        <v>6</v>
      </c>
      <c r="E101" s="1179">
        <v>55.000999999999998</v>
      </c>
      <c r="F101" s="1180">
        <v>0</v>
      </c>
      <c r="G101" s="1125">
        <v>0</v>
      </c>
      <c r="H101" s="1181">
        <v>1</v>
      </c>
      <c r="I101" s="1181">
        <v>1</v>
      </c>
    </row>
    <row r="102" spans="1:9" x14ac:dyDescent="0.2">
      <c r="A102" s="1021" t="s">
        <v>604</v>
      </c>
      <c r="B102" s="1178">
        <v>59</v>
      </c>
      <c r="C102" s="1179">
        <v>568.06700000000001</v>
      </c>
      <c r="D102" s="1178">
        <v>57</v>
      </c>
      <c r="E102" s="1179">
        <v>549.46699999999998</v>
      </c>
      <c r="F102" s="1180">
        <v>2</v>
      </c>
      <c r="G102" s="1125">
        <v>18.600000000000023</v>
      </c>
      <c r="H102" s="1181">
        <v>0.96610169491525422</v>
      </c>
      <c r="I102" s="1181">
        <v>0.96725738337203182</v>
      </c>
    </row>
    <row r="103" spans="1:9" x14ac:dyDescent="0.2">
      <c r="A103" s="1021" t="s">
        <v>673</v>
      </c>
      <c r="B103" s="1178">
        <v>86</v>
      </c>
      <c r="C103" s="1179">
        <v>815.74</v>
      </c>
      <c r="D103" s="1178">
        <v>82</v>
      </c>
      <c r="E103" s="1179">
        <v>779.36</v>
      </c>
      <c r="F103" s="1180">
        <v>4</v>
      </c>
      <c r="G103" s="1125">
        <v>36.379999999999995</v>
      </c>
      <c r="H103" s="1181">
        <v>0.95348837209302328</v>
      </c>
      <c r="I103" s="1181">
        <v>0.95540245666511392</v>
      </c>
    </row>
    <row r="104" spans="1:9" x14ac:dyDescent="0.2">
      <c r="A104" s="1021" t="s">
        <v>609</v>
      </c>
      <c r="B104" s="1178">
        <v>5</v>
      </c>
      <c r="C104" s="1179">
        <v>43.914000000000001</v>
      </c>
      <c r="D104" s="1178">
        <v>4</v>
      </c>
      <c r="E104" s="1179">
        <v>36.280999999999999</v>
      </c>
      <c r="F104" s="1180">
        <v>1</v>
      </c>
      <c r="G104" s="1125">
        <v>7.6330000000000027</v>
      </c>
      <c r="H104" s="1181">
        <v>0.8</v>
      </c>
      <c r="I104" s="1181">
        <v>0.82618299403379325</v>
      </c>
    </row>
    <row r="105" spans="1:9" x14ac:dyDescent="0.2">
      <c r="A105" s="1021" t="s">
        <v>766</v>
      </c>
      <c r="B105" s="1178">
        <v>117</v>
      </c>
      <c r="C105" s="1179">
        <v>1135.7280000000001</v>
      </c>
      <c r="D105" s="1178">
        <v>115</v>
      </c>
      <c r="E105" s="1179">
        <v>1117.1279999999999</v>
      </c>
      <c r="F105" s="1180">
        <v>2</v>
      </c>
      <c r="G105" s="1125">
        <v>18.600000000000136</v>
      </c>
      <c r="H105" s="1181">
        <v>0.98290598290598286</v>
      </c>
      <c r="I105" s="1181">
        <v>0.98362283927137473</v>
      </c>
    </row>
    <row r="106" spans="1:9" x14ac:dyDescent="0.2">
      <c r="A106" s="1022" t="s">
        <v>233</v>
      </c>
      <c r="B106" s="1182">
        <v>3419</v>
      </c>
      <c r="C106" s="1183">
        <v>31896.903000000002</v>
      </c>
      <c r="D106" s="1182">
        <v>3202</v>
      </c>
      <c r="E106" s="1183">
        <v>29929.67</v>
      </c>
      <c r="F106" s="1182">
        <v>217</v>
      </c>
      <c r="G106" s="1183">
        <v>1967.2330000000011</v>
      </c>
      <c r="H106" s="1184">
        <v>0.93653114945890614</v>
      </c>
      <c r="I106" s="1184">
        <v>0.93832526624920287</v>
      </c>
    </row>
    <row r="107" spans="1:9" x14ac:dyDescent="0.2">
      <c r="A107" s="331"/>
      <c r="C107" s="782"/>
      <c r="D107" s="331"/>
      <c r="E107" s="1090"/>
      <c r="F107" s="331"/>
      <c r="G107" s="1091"/>
      <c r="H107" s="1091"/>
      <c r="I107" s="783"/>
    </row>
    <row r="108" spans="1:9" ht="32.1" customHeight="1" x14ac:dyDescent="0.2">
      <c r="A108" s="1020" t="s">
        <v>234</v>
      </c>
      <c r="B108" s="1176" t="s">
        <v>837</v>
      </c>
      <c r="C108" s="1175"/>
      <c r="D108" s="1095" t="s">
        <v>1453</v>
      </c>
      <c r="E108" s="1175"/>
      <c r="F108" s="1095" t="s">
        <v>838</v>
      </c>
      <c r="G108" s="1175"/>
      <c r="H108" s="1095" t="s">
        <v>263</v>
      </c>
      <c r="I108" s="1175"/>
    </row>
    <row r="109" spans="1:9" x14ac:dyDescent="0.2">
      <c r="A109" s="1021" t="s">
        <v>532</v>
      </c>
      <c r="B109" s="1178">
        <v>0</v>
      </c>
      <c r="C109" s="1179">
        <v>1970.7771439540008</v>
      </c>
      <c r="D109" s="1178">
        <v>0</v>
      </c>
      <c r="E109" s="1179">
        <v>132.55860122999999</v>
      </c>
      <c r="F109" s="1180">
        <v>0</v>
      </c>
      <c r="G109" s="1125">
        <v>1838.2185427240008</v>
      </c>
      <c r="H109" s="1181" t="s">
        <v>516</v>
      </c>
      <c r="I109" s="1181">
        <v>6.7262095887739806E-2</v>
      </c>
    </row>
    <row r="110" spans="1:9" x14ac:dyDescent="0.2">
      <c r="A110" s="1021" t="s">
        <v>619</v>
      </c>
      <c r="B110" s="1178">
        <v>0</v>
      </c>
      <c r="C110" s="1179">
        <v>6378.2161261499996</v>
      </c>
      <c r="D110" s="1178">
        <v>0</v>
      </c>
      <c r="E110" s="1179">
        <v>755.96402073000002</v>
      </c>
      <c r="F110" s="1180">
        <v>0</v>
      </c>
      <c r="G110" s="1125">
        <v>5622.2521054199997</v>
      </c>
      <c r="H110" s="1181" t="s">
        <v>516</v>
      </c>
      <c r="I110" s="1181">
        <v>0.11852279787613795</v>
      </c>
    </row>
    <row r="111" spans="1:9" x14ac:dyDescent="0.2">
      <c r="A111" s="1021" t="s">
        <v>681</v>
      </c>
      <c r="B111" s="1178">
        <v>0</v>
      </c>
      <c r="C111" s="1179">
        <v>77.238842177000265</v>
      </c>
      <c r="D111" s="1178">
        <v>0</v>
      </c>
      <c r="E111" s="1179">
        <v>44.298422759999994</v>
      </c>
      <c r="F111" s="1180">
        <v>0</v>
      </c>
      <c r="G111" s="1125">
        <v>32.940419417000271</v>
      </c>
      <c r="H111" s="1181" t="s">
        <v>516</v>
      </c>
      <c r="I111" s="1181">
        <v>0.57352520456593437</v>
      </c>
    </row>
    <row r="112" spans="1:9" x14ac:dyDescent="0.2">
      <c r="A112" s="1021" t="s">
        <v>331</v>
      </c>
      <c r="B112" s="1178">
        <v>0</v>
      </c>
      <c r="C112" s="1179">
        <v>4554.0466989400011</v>
      </c>
      <c r="D112" s="1178">
        <v>0</v>
      </c>
      <c r="E112" s="1179">
        <v>467.18818873000004</v>
      </c>
      <c r="F112" s="1180">
        <v>0</v>
      </c>
      <c r="G112" s="1125">
        <v>4086.858510210001</v>
      </c>
      <c r="H112" s="1181" t="s">
        <v>516</v>
      </c>
      <c r="I112" s="1181">
        <v>0.10258748309250817</v>
      </c>
    </row>
    <row r="113" spans="1:9" x14ac:dyDescent="0.2">
      <c r="A113" s="1021" t="s">
        <v>623</v>
      </c>
      <c r="B113" s="1178">
        <v>0</v>
      </c>
      <c r="C113" s="1179">
        <v>1857.04814663</v>
      </c>
      <c r="D113" s="1178">
        <v>0</v>
      </c>
      <c r="E113" s="1179">
        <v>853.05508881000003</v>
      </c>
      <c r="F113" s="1180">
        <v>0</v>
      </c>
      <c r="G113" s="1125">
        <v>1003.99305782</v>
      </c>
      <c r="H113" s="1181" t="s">
        <v>516</v>
      </c>
      <c r="I113" s="1181">
        <v>0.45936078197974878</v>
      </c>
    </row>
    <row r="114" spans="1:9" ht="13.35" hidden="1" customHeight="1" x14ac:dyDescent="0.2">
      <c r="A114" s="1021" t="s">
        <v>219</v>
      </c>
      <c r="B114" s="1178"/>
      <c r="C114" s="1179">
        <v>0</v>
      </c>
      <c r="D114" s="1185"/>
      <c r="E114" s="1179">
        <v>0</v>
      </c>
      <c r="F114" s="1185"/>
      <c r="G114" s="1125">
        <v>0</v>
      </c>
      <c r="H114" s="1181" t="s">
        <v>516</v>
      </c>
      <c r="I114" s="1125" t="e">
        <v>#DIV/0!</v>
      </c>
    </row>
    <row r="115" spans="1:9" ht="13.35" hidden="1" customHeight="1" x14ac:dyDescent="0.2">
      <c r="A115" s="1021" t="s">
        <v>177</v>
      </c>
      <c r="B115" s="1178"/>
      <c r="C115" s="1179">
        <v>0</v>
      </c>
      <c r="D115" s="1185"/>
      <c r="E115" s="1179">
        <v>0</v>
      </c>
      <c r="F115" s="1185"/>
      <c r="G115" s="1125">
        <v>0</v>
      </c>
      <c r="H115" s="1181" t="s">
        <v>516</v>
      </c>
      <c r="I115" s="1125" t="e">
        <v>#DIV/0!</v>
      </c>
    </row>
    <row r="116" spans="1:9" ht="13.35" hidden="1" customHeight="1" x14ac:dyDescent="0.2">
      <c r="A116" s="1021" t="s">
        <v>220</v>
      </c>
      <c r="B116" s="1178"/>
      <c r="C116" s="1179">
        <v>0</v>
      </c>
      <c r="D116" s="1185"/>
      <c r="E116" s="1179">
        <v>0</v>
      </c>
      <c r="F116" s="1185"/>
      <c r="G116" s="1125">
        <v>0</v>
      </c>
      <c r="H116" s="1181" t="s">
        <v>516</v>
      </c>
      <c r="I116" s="1125" t="e">
        <v>#DIV/0!</v>
      </c>
    </row>
    <row r="117" spans="1:9" ht="13.35" hidden="1" customHeight="1" x14ac:dyDescent="0.2">
      <c r="A117" s="1021" t="s">
        <v>221</v>
      </c>
      <c r="B117" s="1178"/>
      <c r="C117" s="1179">
        <v>0</v>
      </c>
      <c r="D117" s="1185"/>
      <c r="E117" s="1179">
        <v>0</v>
      </c>
      <c r="F117" s="1185"/>
      <c r="G117" s="1125">
        <v>0</v>
      </c>
      <c r="H117" s="1181" t="s">
        <v>516</v>
      </c>
      <c r="I117" s="1125" t="e">
        <v>#DIV/0!</v>
      </c>
    </row>
    <row r="118" spans="1:9" ht="13.35" hidden="1" customHeight="1" x14ac:dyDescent="0.2">
      <c r="A118" s="1021" t="s">
        <v>225</v>
      </c>
      <c r="B118" s="1178"/>
      <c r="C118" s="1179">
        <v>0</v>
      </c>
      <c r="D118" s="1185"/>
      <c r="E118" s="1179">
        <v>0</v>
      </c>
      <c r="F118" s="1185"/>
      <c r="G118" s="1125">
        <v>0</v>
      </c>
      <c r="H118" s="1181" t="s">
        <v>516</v>
      </c>
      <c r="I118" s="1125" t="e">
        <v>#DIV/0!</v>
      </c>
    </row>
    <row r="119" spans="1:9" ht="13.35" hidden="1" customHeight="1" x14ac:dyDescent="0.2">
      <c r="A119" s="1021" t="s">
        <v>226</v>
      </c>
      <c r="B119" s="1178"/>
      <c r="C119" s="1179">
        <v>0</v>
      </c>
      <c r="D119" s="1185"/>
      <c r="E119" s="1179">
        <v>0</v>
      </c>
      <c r="F119" s="1185"/>
      <c r="G119" s="1125">
        <v>0</v>
      </c>
      <c r="H119" s="1181" t="s">
        <v>516</v>
      </c>
      <c r="I119" s="1125" t="e">
        <v>#DIV/0!</v>
      </c>
    </row>
    <row r="120" spans="1:9" ht="13.35" hidden="1" customHeight="1" x14ac:dyDescent="0.2">
      <c r="A120" s="1021" t="s">
        <v>227</v>
      </c>
      <c r="B120" s="1178"/>
      <c r="C120" s="1179">
        <v>0</v>
      </c>
      <c r="D120" s="1185"/>
      <c r="E120" s="1179">
        <v>0</v>
      </c>
      <c r="F120" s="1185"/>
      <c r="G120" s="1125">
        <v>0</v>
      </c>
      <c r="H120" s="1181" t="s">
        <v>516</v>
      </c>
      <c r="I120" s="1125" t="e">
        <v>#DIV/0!</v>
      </c>
    </row>
    <row r="121" spans="1:9" ht="13.35" hidden="1" customHeight="1" x14ac:dyDescent="0.2">
      <c r="A121" s="1021" t="s">
        <v>163</v>
      </c>
      <c r="B121" s="1178"/>
      <c r="C121" s="1179">
        <v>0</v>
      </c>
      <c r="D121" s="1185"/>
      <c r="E121" s="1179">
        <v>0</v>
      </c>
      <c r="F121" s="1185"/>
      <c r="G121" s="1125">
        <v>0</v>
      </c>
      <c r="H121" s="1181" t="s">
        <v>516</v>
      </c>
      <c r="I121" s="1125" t="e">
        <v>#DIV/0!</v>
      </c>
    </row>
    <row r="122" spans="1:9" ht="13.35" hidden="1" customHeight="1" x14ac:dyDescent="0.2">
      <c r="A122" s="1021" t="s">
        <v>228</v>
      </c>
      <c r="B122" s="1178"/>
      <c r="C122" s="1179">
        <v>0</v>
      </c>
      <c r="D122" s="1185"/>
      <c r="E122" s="1179">
        <v>0</v>
      </c>
      <c r="F122" s="1185"/>
      <c r="G122" s="1125">
        <v>0</v>
      </c>
      <c r="H122" s="1181" t="s">
        <v>516</v>
      </c>
      <c r="I122" s="1125" t="e">
        <v>#DIV/0!</v>
      </c>
    </row>
    <row r="123" spans="1:9" ht="13.35" hidden="1" customHeight="1" x14ac:dyDescent="0.2">
      <c r="A123" s="1021" t="s">
        <v>229</v>
      </c>
      <c r="B123" s="1178"/>
      <c r="C123" s="1179">
        <v>0</v>
      </c>
      <c r="D123" s="1185"/>
      <c r="E123" s="1179">
        <v>0</v>
      </c>
      <c r="F123" s="1185"/>
      <c r="G123" s="1125">
        <v>0</v>
      </c>
      <c r="H123" s="1181" t="s">
        <v>516</v>
      </c>
      <c r="I123" s="1125" t="e">
        <v>#DIV/0!</v>
      </c>
    </row>
    <row r="124" spans="1:9" ht="13.35" hidden="1" customHeight="1" x14ac:dyDescent="0.2">
      <c r="A124" s="1021" t="s">
        <v>230</v>
      </c>
      <c r="B124" s="1178"/>
      <c r="C124" s="1179">
        <v>0</v>
      </c>
      <c r="D124" s="1185"/>
      <c r="E124" s="1179">
        <v>0</v>
      </c>
      <c r="F124" s="1185"/>
      <c r="G124" s="1125">
        <v>0</v>
      </c>
      <c r="H124" s="1181" t="s">
        <v>516</v>
      </c>
      <c r="I124" s="1125" t="e">
        <v>#DIV/0!</v>
      </c>
    </row>
    <row r="125" spans="1:9" ht="13.35" hidden="1" customHeight="1" x14ac:dyDescent="0.2">
      <c r="A125" s="1023" t="s">
        <v>264</v>
      </c>
      <c r="B125" s="1186"/>
      <c r="C125" s="1179">
        <v>0</v>
      </c>
      <c r="D125" s="1187"/>
      <c r="E125" s="1179">
        <v>0</v>
      </c>
      <c r="F125" s="1187"/>
      <c r="G125" s="1125">
        <v>0</v>
      </c>
      <c r="H125" s="1181" t="s">
        <v>516</v>
      </c>
      <c r="I125" s="1125" t="e">
        <v>#DIV/0!</v>
      </c>
    </row>
    <row r="126" spans="1:9" ht="13.35" hidden="1" customHeight="1" x14ac:dyDescent="0.2">
      <c r="A126" s="1023" t="s">
        <v>265</v>
      </c>
      <c r="B126" s="1186"/>
      <c r="C126" s="1179">
        <v>0</v>
      </c>
      <c r="D126" s="1187"/>
      <c r="E126" s="1179">
        <v>0</v>
      </c>
      <c r="F126" s="1187"/>
      <c r="G126" s="1125">
        <v>0</v>
      </c>
      <c r="H126" s="1181" t="s">
        <v>516</v>
      </c>
      <c r="I126" s="1125" t="e">
        <v>#DIV/0!</v>
      </c>
    </row>
    <row r="127" spans="1:9" ht="13.35" hidden="1" customHeight="1" x14ac:dyDescent="0.2">
      <c r="A127" s="1023" t="s">
        <v>162</v>
      </c>
      <c r="B127" s="1186"/>
      <c r="C127" s="1179">
        <v>0</v>
      </c>
      <c r="D127" s="1187"/>
      <c r="E127" s="1179">
        <v>0</v>
      </c>
      <c r="F127" s="1187"/>
      <c r="G127" s="1125">
        <v>0</v>
      </c>
      <c r="H127" s="1181" t="s">
        <v>516</v>
      </c>
      <c r="I127" s="1125" t="e">
        <v>#DIV/0!</v>
      </c>
    </row>
    <row r="128" spans="1:9" ht="13.35" hidden="1" customHeight="1" x14ac:dyDescent="0.2">
      <c r="A128" s="1024" t="s">
        <v>167</v>
      </c>
      <c r="B128" s="1188"/>
      <c r="C128" s="1179">
        <v>0</v>
      </c>
      <c r="D128" s="1025"/>
      <c r="E128" s="1179">
        <v>0</v>
      </c>
      <c r="F128" s="1025"/>
      <c r="G128" s="1125">
        <v>0</v>
      </c>
      <c r="H128" s="1181" t="s">
        <v>516</v>
      </c>
      <c r="I128" s="1125" t="e">
        <v>#DIV/0!</v>
      </c>
    </row>
    <row r="129" spans="1:9" ht="13.35" hidden="1" customHeight="1" x14ac:dyDescent="0.2">
      <c r="A129" s="1024" t="s">
        <v>231</v>
      </c>
      <c r="B129" s="1188"/>
      <c r="C129" s="1179">
        <v>0</v>
      </c>
      <c r="D129" s="1025"/>
      <c r="E129" s="1179">
        <v>0</v>
      </c>
      <c r="F129" s="1025"/>
      <c r="G129" s="1125">
        <v>0</v>
      </c>
      <c r="H129" s="1181" t="s">
        <v>516</v>
      </c>
      <c r="I129" s="1125" t="e">
        <v>#DIV/0!</v>
      </c>
    </row>
    <row r="130" spans="1:9" ht="8.1" hidden="1" customHeight="1" x14ac:dyDescent="0.2">
      <c r="A130" s="1021" t="s">
        <v>232</v>
      </c>
      <c r="B130" s="1178"/>
      <c r="C130" s="1179">
        <v>0</v>
      </c>
      <c r="D130" s="1185"/>
      <c r="E130" s="1179">
        <v>0</v>
      </c>
      <c r="F130" s="1185"/>
      <c r="G130" s="1125">
        <v>0</v>
      </c>
      <c r="H130" s="1181" t="s">
        <v>516</v>
      </c>
      <c r="I130" s="1125" t="e">
        <v>#DIV/0!</v>
      </c>
    </row>
    <row r="131" spans="1:9" x14ac:dyDescent="0.2">
      <c r="A131" s="1026" t="s">
        <v>439</v>
      </c>
      <c r="B131" s="1189">
        <v>0</v>
      </c>
      <c r="C131" s="1027">
        <v>14837.326957851003</v>
      </c>
      <c r="D131" s="1189">
        <v>0</v>
      </c>
      <c r="E131" s="1027">
        <v>2253.0643222600002</v>
      </c>
      <c r="F131" s="1189">
        <v>0</v>
      </c>
      <c r="G131" s="1028">
        <v>12584.262635591002</v>
      </c>
      <c r="H131" s="1184" t="s">
        <v>516</v>
      </c>
      <c r="I131" s="1184">
        <v>0.15185109343889042</v>
      </c>
    </row>
    <row r="132" spans="1:9" x14ac:dyDescent="0.2">
      <c r="A132" s="1047"/>
      <c r="B132" s="1048"/>
      <c r="C132" s="1049"/>
      <c r="D132" s="1047"/>
      <c r="E132" s="1049"/>
      <c r="F132" s="1047"/>
      <c r="G132" s="1050"/>
      <c r="H132" s="1050"/>
      <c r="I132" s="783"/>
    </row>
    <row r="133" spans="1:9" ht="32.1" customHeight="1" x14ac:dyDescent="0.2">
      <c r="A133" s="1020" t="s">
        <v>235</v>
      </c>
      <c r="B133" s="1176" t="s">
        <v>837</v>
      </c>
      <c r="C133" s="1175"/>
      <c r="D133" s="1095" t="s">
        <v>1453</v>
      </c>
      <c r="E133" s="1175"/>
      <c r="F133" s="1095" t="s">
        <v>838</v>
      </c>
      <c r="G133" s="1175"/>
      <c r="H133" s="1095" t="s">
        <v>263</v>
      </c>
      <c r="I133" s="1175"/>
    </row>
    <row r="134" spans="1:9" ht="12.75" customHeight="1" x14ac:dyDescent="0.2">
      <c r="A134" s="1021" t="s">
        <v>532</v>
      </c>
      <c r="B134" s="1178">
        <v>624.97830819105832</v>
      </c>
      <c r="C134" s="1179">
        <v>12420.704965270001</v>
      </c>
      <c r="D134" s="1180">
        <v>263</v>
      </c>
      <c r="E134" s="1179">
        <v>5372.5440667700004</v>
      </c>
      <c r="F134" s="1180">
        <v>361.97830819105832</v>
      </c>
      <c r="G134" s="1125">
        <v>7048.1608985000003</v>
      </c>
      <c r="H134" s="1181">
        <v>0.42081460516802427</v>
      </c>
      <c r="I134" s="1181">
        <v>0.4325474344485577</v>
      </c>
    </row>
    <row r="135" spans="1:9" ht="12.75" customHeight="1" x14ac:dyDescent="0.2">
      <c r="A135" s="1021" t="s">
        <v>619</v>
      </c>
      <c r="B135" s="1178">
        <v>75.063186500127202</v>
      </c>
      <c r="C135" s="1179">
        <v>1491.792084704</v>
      </c>
      <c r="D135" s="1180">
        <v>4</v>
      </c>
      <c r="E135" s="1179">
        <v>83.610999719999995</v>
      </c>
      <c r="F135" s="1180">
        <v>71.063186500127202</v>
      </c>
      <c r="G135" s="1125">
        <v>1408.1810849839999</v>
      </c>
      <c r="H135" s="1181">
        <v>5.3288438534290328E-2</v>
      </c>
      <c r="I135" s="1181">
        <v>5.60473544385309E-2</v>
      </c>
    </row>
    <row r="136" spans="1:9" ht="12.75" customHeight="1" x14ac:dyDescent="0.2">
      <c r="A136" s="1021" t="s">
        <v>734</v>
      </c>
      <c r="B136" s="1178">
        <v>28.891193707868496</v>
      </c>
      <c r="C136" s="1179">
        <v>574.17831696999963</v>
      </c>
      <c r="D136" s="1180">
        <v>24</v>
      </c>
      <c r="E136" s="1179">
        <v>624.39034305999996</v>
      </c>
      <c r="F136" s="1180">
        <v>4.8911937078684957</v>
      </c>
      <c r="G136" s="1125">
        <v>0</v>
      </c>
      <c r="H136" s="1181">
        <v>0.83070295546367878</v>
      </c>
      <c r="I136" s="1181">
        <v>1.0874502303656721</v>
      </c>
    </row>
    <row r="137" spans="1:9" x14ac:dyDescent="0.2">
      <c r="A137" s="1021" t="s">
        <v>839</v>
      </c>
      <c r="B137" s="1178">
        <v>0</v>
      </c>
      <c r="C137" s="1179">
        <v>0</v>
      </c>
      <c r="D137" s="1180">
        <v>0</v>
      </c>
      <c r="E137" s="1179">
        <v>0</v>
      </c>
      <c r="F137" s="1180">
        <v>0</v>
      </c>
      <c r="G137" s="1125">
        <v>0</v>
      </c>
      <c r="H137" s="1181">
        <v>0</v>
      </c>
      <c r="I137" s="1181">
        <v>0</v>
      </c>
    </row>
    <row r="138" spans="1:9" x14ac:dyDescent="0.2">
      <c r="A138" s="1021" t="s">
        <v>119</v>
      </c>
      <c r="B138" s="1178">
        <v>26.484857483250366</v>
      </c>
      <c r="C138" s="1179">
        <v>526.35522951000019</v>
      </c>
      <c r="D138" s="1180">
        <v>8</v>
      </c>
      <c r="E138" s="1179">
        <v>161.69961025000001</v>
      </c>
      <c r="F138" s="1180">
        <v>18.484857483250366</v>
      </c>
      <c r="G138" s="1125">
        <v>364.65561926000021</v>
      </c>
      <c r="H138" s="1181">
        <v>0.3020593939408352</v>
      </c>
      <c r="I138" s="1181">
        <v>0.30720623864710339</v>
      </c>
    </row>
    <row r="139" spans="1:9" x14ac:dyDescent="0.2">
      <c r="A139" s="1021" t="s">
        <v>681</v>
      </c>
      <c r="B139" s="1178">
        <v>199.04230194269132</v>
      </c>
      <c r="C139" s="1179">
        <v>3955.7304239791015</v>
      </c>
      <c r="D139" s="1180">
        <v>60</v>
      </c>
      <c r="E139" s="1179">
        <v>1185.3672351226398</v>
      </c>
      <c r="F139" s="1180">
        <v>139.04230194269132</v>
      </c>
      <c r="G139" s="1125">
        <v>2770.3631888564614</v>
      </c>
      <c r="H139" s="1181">
        <v>0.30144345907572617</v>
      </c>
      <c r="I139" s="1181">
        <v>0.29965824464101609</v>
      </c>
    </row>
    <row r="140" spans="1:9" ht="12.75" customHeight="1" x14ac:dyDescent="0.2">
      <c r="A140" s="1021" t="s">
        <v>331</v>
      </c>
      <c r="B140" s="1178">
        <v>546.63646882263902</v>
      </c>
      <c r="C140" s="1179">
        <v>10863.753531150398</v>
      </c>
      <c r="D140" s="1180">
        <v>264</v>
      </c>
      <c r="E140" s="1179">
        <v>5239.0655034219999</v>
      </c>
      <c r="F140" s="1180">
        <v>282.63646882263902</v>
      </c>
      <c r="G140" s="1125">
        <v>5624.6880277283981</v>
      </c>
      <c r="H140" s="1181">
        <v>0.48295350760005201</v>
      </c>
      <c r="I140" s="1181">
        <v>0.48225187440046963</v>
      </c>
    </row>
    <row r="141" spans="1:9" ht="12.75" customHeight="1" x14ac:dyDescent="0.2">
      <c r="A141" s="1021" t="s">
        <v>624</v>
      </c>
      <c r="B141" s="1178">
        <v>178.46858492766722</v>
      </c>
      <c r="C141" s="1179">
        <v>3546.852122550998</v>
      </c>
      <c r="D141" s="1180">
        <v>99</v>
      </c>
      <c r="E141" s="1179">
        <v>1962.7820957959345</v>
      </c>
      <c r="F141" s="1180">
        <v>79.468584927667223</v>
      </c>
      <c r="G141" s="1125">
        <v>1584.0700267550635</v>
      </c>
      <c r="H141" s="1181">
        <v>0.55471947648447151</v>
      </c>
      <c r="I141" s="1181">
        <v>0.5533870677371926</v>
      </c>
    </row>
    <row r="142" spans="1:9" ht="12.75" customHeight="1" x14ac:dyDescent="0.2">
      <c r="A142" s="1021" t="s">
        <v>177</v>
      </c>
      <c r="B142" s="1178">
        <v>84.995611702305283</v>
      </c>
      <c r="C142" s="1179">
        <v>1689.1872925200003</v>
      </c>
      <c r="D142" s="1180">
        <v>57</v>
      </c>
      <c r="E142" s="1179">
        <v>1138.7139543500002</v>
      </c>
      <c r="F142" s="1180">
        <v>27.995611702305283</v>
      </c>
      <c r="G142" s="1125">
        <v>550.47333817000003</v>
      </c>
      <c r="H142" s="1181">
        <v>0.67062285756164541</v>
      </c>
      <c r="I142" s="1181">
        <v>0.6741194178954657</v>
      </c>
    </row>
    <row r="143" spans="1:9" ht="12.75" customHeight="1" x14ac:dyDescent="0.2">
      <c r="A143" s="1021" t="s">
        <v>220</v>
      </c>
      <c r="B143" s="1178">
        <v>22.294319205004431</v>
      </c>
      <c r="C143" s="1179">
        <v>443.07323569102181</v>
      </c>
      <c r="D143" s="1180">
        <v>0</v>
      </c>
      <c r="E143" s="1179">
        <v>0</v>
      </c>
      <c r="F143" s="1180">
        <v>22.294319205004431</v>
      </c>
      <c r="G143" s="1125">
        <v>443.07323569102181</v>
      </c>
      <c r="H143" s="1181">
        <v>0</v>
      </c>
      <c r="I143" s="1181">
        <v>0</v>
      </c>
    </row>
    <row r="144" spans="1:9" ht="12.75" customHeight="1" x14ac:dyDescent="0.2">
      <c r="A144" s="1021" t="s">
        <v>840</v>
      </c>
      <c r="B144" s="1178">
        <v>0</v>
      </c>
      <c r="C144" s="1179">
        <v>0</v>
      </c>
      <c r="D144" s="1180">
        <v>0</v>
      </c>
      <c r="E144" s="1179">
        <v>0</v>
      </c>
      <c r="F144" s="1180">
        <v>0</v>
      </c>
      <c r="G144" s="1125">
        <v>0</v>
      </c>
      <c r="H144" s="1181">
        <v>0</v>
      </c>
      <c r="I144" s="1181">
        <v>0</v>
      </c>
    </row>
    <row r="145" spans="1:9" ht="25.5" x14ac:dyDescent="0.2">
      <c r="A145" s="1334" t="s">
        <v>623</v>
      </c>
      <c r="B145" s="1178">
        <v>1157.9530677627938</v>
      </c>
      <c r="C145" s="1179">
        <v>23012.948177257615</v>
      </c>
      <c r="D145" s="1180">
        <v>909</v>
      </c>
      <c r="E145" s="1179">
        <v>19560.606628074267</v>
      </c>
      <c r="F145" s="1180">
        <v>248.95306776279381</v>
      </c>
      <c r="G145" s="1125">
        <v>3452.3415491833475</v>
      </c>
      <c r="H145" s="1181">
        <v>0.78500590853498065</v>
      </c>
      <c r="I145" s="1181">
        <v>0.84998264791665845</v>
      </c>
    </row>
    <row r="146" spans="1:9" x14ac:dyDescent="0.2">
      <c r="A146" s="1021" t="s">
        <v>302</v>
      </c>
      <c r="B146" s="1178">
        <v>5.5759255366272402</v>
      </c>
      <c r="C146" s="1179">
        <v>110.81492764000002</v>
      </c>
      <c r="D146" s="1180">
        <v>3</v>
      </c>
      <c r="E146" s="1179">
        <v>64.769181439999997</v>
      </c>
      <c r="F146" s="1180">
        <v>2.5759255366272402</v>
      </c>
      <c r="G146" s="1125">
        <v>46.045746200000025</v>
      </c>
      <c r="H146" s="1181">
        <v>0.53802727104111159</v>
      </c>
      <c r="I146" s="1181">
        <v>0.58448065454153453</v>
      </c>
    </row>
    <row r="147" spans="1:9" x14ac:dyDescent="0.2">
      <c r="A147" s="1021" t="s">
        <v>696</v>
      </c>
      <c r="B147" s="1178">
        <v>19.945353845713797</v>
      </c>
      <c r="C147" s="1179">
        <v>396.39032634999995</v>
      </c>
      <c r="D147" s="1180">
        <v>20</v>
      </c>
      <c r="E147" s="1179">
        <v>462.13293373000005</v>
      </c>
      <c r="F147" s="1180">
        <v>0</v>
      </c>
      <c r="G147" s="1125">
        <v>0</v>
      </c>
      <c r="H147" s="1181">
        <v>1.0027397936737004</v>
      </c>
      <c r="I147" s="1181">
        <v>1.1658532083397803</v>
      </c>
    </row>
    <row r="148" spans="1:9" ht="12.75" customHeight="1" x14ac:dyDescent="0.2">
      <c r="A148" s="1021" t="s">
        <v>163</v>
      </c>
      <c r="B148" s="1178">
        <v>12.664757447331699</v>
      </c>
      <c r="C148" s="1179">
        <v>251.69708076000012</v>
      </c>
      <c r="D148" s="1180">
        <v>9</v>
      </c>
      <c r="E148" s="1179">
        <v>177.71047576000001</v>
      </c>
      <c r="F148" s="1180">
        <v>3.6647574473316986</v>
      </c>
      <c r="G148" s="1125">
        <v>73.986605000000111</v>
      </c>
      <c r="H148" s="1181">
        <v>0.71063342803270058</v>
      </c>
      <c r="I148" s="1181">
        <v>0.70604901424920252</v>
      </c>
    </row>
    <row r="149" spans="1:9" x14ac:dyDescent="0.2">
      <c r="A149" s="1021" t="s">
        <v>504</v>
      </c>
      <c r="B149" s="1178">
        <v>15.27875104013599</v>
      </c>
      <c r="C149" s="1179">
        <v>303.64711289999997</v>
      </c>
      <c r="D149" s="1180">
        <v>15</v>
      </c>
      <c r="E149" s="1179">
        <v>296.15111300000001</v>
      </c>
      <c r="F149" s="1180">
        <v>0.27875104013599028</v>
      </c>
      <c r="G149" s="1125">
        <v>7.4959998999999584</v>
      </c>
      <c r="H149" s="1181">
        <v>0.98175563961977419</v>
      </c>
      <c r="I149" s="1181">
        <v>0.97531344912714968</v>
      </c>
    </row>
    <row r="150" spans="1:9" x14ac:dyDescent="0.2">
      <c r="A150" s="1021" t="s">
        <v>291</v>
      </c>
      <c r="B150" s="1178">
        <v>0</v>
      </c>
      <c r="C150" s="1179">
        <v>0</v>
      </c>
      <c r="D150" s="1180">
        <v>0</v>
      </c>
      <c r="E150" s="1179">
        <v>0</v>
      </c>
      <c r="F150" s="1180">
        <v>0</v>
      </c>
      <c r="G150" s="1125">
        <v>0</v>
      </c>
      <c r="H150" s="1181">
        <v>0</v>
      </c>
      <c r="I150" s="1181">
        <v>0</v>
      </c>
    </row>
    <row r="151" spans="1:9" ht="12.6" customHeight="1" x14ac:dyDescent="0.2">
      <c r="A151" s="1021" t="s">
        <v>604</v>
      </c>
      <c r="B151" s="1178">
        <v>13.869306255107048</v>
      </c>
      <c r="C151" s="1179">
        <v>275.63606418000001</v>
      </c>
      <c r="D151" s="1180">
        <v>9</v>
      </c>
      <c r="E151" s="1179">
        <v>175.65282554000001</v>
      </c>
      <c r="F151" s="1180">
        <v>4.8693062551070483</v>
      </c>
      <c r="G151" s="1125">
        <v>99.983238639999996</v>
      </c>
      <c r="H151" s="1181">
        <v>0.64891493737734429</v>
      </c>
      <c r="I151" s="1181">
        <v>0.63726358182684162</v>
      </c>
    </row>
    <row r="152" spans="1:9" x14ac:dyDescent="0.2">
      <c r="A152" s="1021" t="s">
        <v>673</v>
      </c>
      <c r="B152" s="1178">
        <v>8.9332031230161117</v>
      </c>
      <c r="C152" s="1179">
        <v>177.53685037000002</v>
      </c>
      <c r="D152" s="1180">
        <v>9</v>
      </c>
      <c r="E152" s="1179">
        <v>177.53685034999998</v>
      </c>
      <c r="F152" s="1180">
        <v>-6.6796876983888254E-2</v>
      </c>
      <c r="G152" s="1125">
        <v>2.0000044287371566E-8</v>
      </c>
      <c r="H152" s="1181">
        <v>1.0074773713374756</v>
      </c>
      <c r="I152" s="1181">
        <v>0.99999999988734711</v>
      </c>
    </row>
    <row r="153" spans="1:9" x14ac:dyDescent="0.2">
      <c r="A153" s="1492" t="s">
        <v>162</v>
      </c>
      <c r="B153" s="1493">
        <v>3.5658976920966028</v>
      </c>
      <c r="C153" s="1494">
        <v>70.868000679999909</v>
      </c>
      <c r="D153" s="1495">
        <v>2</v>
      </c>
      <c r="E153" s="1494">
        <v>35.044386969999998</v>
      </c>
      <c r="F153" s="1495">
        <v>1.5658976920966028</v>
      </c>
      <c r="G153" s="1496">
        <v>35.823613709999911</v>
      </c>
      <c r="H153" s="1497">
        <v>0.56086858701324138</v>
      </c>
      <c r="I153" s="1497">
        <v>0.49450226666109531</v>
      </c>
    </row>
    <row r="154" spans="1:9" x14ac:dyDescent="0.2">
      <c r="A154" s="1492" t="s">
        <v>609</v>
      </c>
      <c r="B154" s="1493">
        <v>0</v>
      </c>
      <c r="C154" s="1494">
        <v>0</v>
      </c>
      <c r="D154" s="1495">
        <v>0</v>
      </c>
      <c r="E154" s="1494">
        <v>0</v>
      </c>
      <c r="F154" s="1495">
        <v>0</v>
      </c>
      <c r="G154" s="1496">
        <v>0</v>
      </c>
      <c r="H154" s="1497">
        <v>0</v>
      </c>
      <c r="I154" s="1497">
        <v>0</v>
      </c>
    </row>
    <row r="155" spans="1:9" x14ac:dyDescent="0.2">
      <c r="A155" s="1492" t="s">
        <v>766</v>
      </c>
      <c r="B155" s="1493">
        <v>12.480872291262125</v>
      </c>
      <c r="C155" s="1494">
        <v>248.04258068999994</v>
      </c>
      <c r="D155" s="1495">
        <v>12</v>
      </c>
      <c r="E155" s="1494">
        <v>248.04258068000001</v>
      </c>
      <c r="F155" s="1495">
        <v>5</v>
      </c>
      <c r="G155" s="1496">
        <v>9.9999226677027764E-9</v>
      </c>
      <c r="H155" s="1497">
        <v>0.96147125937673561</v>
      </c>
      <c r="I155" s="1497">
        <v>0.99999999995968469</v>
      </c>
    </row>
    <row r="156" spans="1:9" x14ac:dyDescent="0.2">
      <c r="A156" s="1026" t="s">
        <v>236</v>
      </c>
      <c r="B156" s="1182">
        <v>3037.1219674766967</v>
      </c>
      <c r="C156" s="1027">
        <v>60359.208323173138</v>
      </c>
      <c r="D156" s="1182">
        <v>1767</v>
      </c>
      <c r="E156" s="1027">
        <v>36965.82078403484</v>
      </c>
      <c r="F156" s="1182">
        <v>1274.6410951854339</v>
      </c>
      <c r="G156" s="1027">
        <v>23393.387539138294</v>
      </c>
      <c r="H156" s="1184">
        <v>0.58180080316894878</v>
      </c>
      <c r="I156" s="1184">
        <v>0.61243051078658539</v>
      </c>
    </row>
    <row r="157" spans="1:9" x14ac:dyDescent="0.2">
      <c r="A157" s="1029"/>
      <c r="B157" s="784"/>
      <c r="C157" s="1030"/>
      <c r="D157" s="785"/>
      <c r="E157" s="785"/>
      <c r="F157" s="1029"/>
      <c r="G157" s="781"/>
      <c r="H157" s="781"/>
      <c r="I157" s="781"/>
    </row>
    <row r="158" spans="1:9" s="686" customFormat="1" x14ac:dyDescent="0.2">
      <c r="A158" s="1142" t="s">
        <v>266</v>
      </c>
      <c r="B158" s="1190">
        <v>6456.1219674766962</v>
      </c>
      <c r="C158" s="1191">
        <v>107093.43828102414</v>
      </c>
      <c r="D158" s="1190">
        <v>4969</v>
      </c>
      <c r="E158" s="1191">
        <v>69148.555106294836</v>
      </c>
      <c r="F158" s="1190">
        <v>1491.6410951854339</v>
      </c>
      <c r="G158" s="1191">
        <v>37944.883174729301</v>
      </c>
      <c r="H158" s="1184">
        <v>0.76965708284815426</v>
      </c>
      <c r="I158" s="1184">
        <v>0.64568433151657667</v>
      </c>
    </row>
    <row r="159" spans="1:9" ht="13.5" thickBot="1" x14ac:dyDescent="0.25">
      <c r="A159" s="331"/>
      <c r="B159" s="1192"/>
      <c r="C159" s="782"/>
      <c r="D159" s="331"/>
      <c r="E159" s="1193"/>
      <c r="F159" s="786"/>
      <c r="G159" s="786"/>
      <c r="H159" s="786"/>
      <c r="I159" s="786"/>
    </row>
    <row r="160" spans="1:9" ht="12.95" hidden="1" customHeight="1" thickBot="1" x14ac:dyDescent="0.25">
      <c r="A160" s="331" t="s">
        <v>237</v>
      </c>
      <c r="B160" s="1192"/>
      <c r="C160" s="331"/>
      <c r="D160" s="331"/>
      <c r="E160" s="331"/>
      <c r="F160" s="331"/>
      <c r="G160" s="331"/>
      <c r="H160" s="331"/>
      <c r="I160" s="331"/>
    </row>
    <row r="161" spans="1:9" ht="6" hidden="1" customHeight="1" x14ac:dyDescent="0.2">
      <c r="A161" s="331"/>
      <c r="B161" s="1192"/>
      <c r="C161" s="331"/>
      <c r="D161" s="331"/>
      <c r="E161" s="331"/>
      <c r="F161" s="331"/>
      <c r="G161" s="331"/>
      <c r="H161" s="331"/>
      <c r="I161" s="331"/>
    </row>
    <row r="162" spans="1:9" ht="12.95" hidden="1" customHeight="1" thickBot="1" x14ac:dyDescent="0.25">
      <c r="A162" s="331" t="s">
        <v>238</v>
      </c>
      <c r="B162" s="1192"/>
      <c r="C162" s="331"/>
      <c r="D162" s="331"/>
      <c r="E162" s="331"/>
      <c r="F162" s="331"/>
      <c r="G162" s="331"/>
      <c r="H162" s="331"/>
      <c r="I162" s="331"/>
    </row>
    <row r="163" spans="1:9" ht="12.95" hidden="1" customHeight="1" thickBot="1" x14ac:dyDescent="0.25">
      <c r="A163" s="331"/>
      <c r="B163" s="1192"/>
      <c r="C163" s="331"/>
      <c r="D163" s="331"/>
      <c r="E163" s="331"/>
      <c r="F163" s="331"/>
      <c r="G163" s="331"/>
      <c r="H163" s="331"/>
      <c r="I163" s="331"/>
    </row>
    <row r="164" spans="1:9" ht="12.95" hidden="1" customHeight="1" thickBot="1" x14ac:dyDescent="0.25">
      <c r="A164" s="1031" t="s">
        <v>239</v>
      </c>
      <c r="B164" s="1194"/>
      <c r="C164" s="331"/>
      <c r="D164" s="1031"/>
      <c r="E164" s="331"/>
      <c r="F164" s="1031"/>
      <c r="G164" s="331"/>
      <c r="H164" s="331"/>
      <c r="I164" s="331"/>
    </row>
    <row r="165" spans="1:9" ht="12.95" hidden="1" customHeight="1" thickBot="1" x14ac:dyDescent="0.25">
      <c r="A165" s="331"/>
      <c r="B165" s="1192"/>
      <c r="C165" s="331"/>
      <c r="D165" s="331"/>
      <c r="E165" s="331"/>
      <c r="F165" s="331"/>
      <c r="G165" s="331"/>
      <c r="H165" s="331"/>
      <c r="I165" s="331"/>
    </row>
    <row r="166" spans="1:9" ht="12.95" hidden="1" customHeight="1" thickBot="1" x14ac:dyDescent="0.25">
      <c r="A166" s="331"/>
      <c r="B166" s="1192"/>
      <c r="C166" s="331"/>
      <c r="D166" s="331"/>
      <c r="E166" s="331"/>
      <c r="F166" s="331"/>
      <c r="G166" s="331"/>
      <c r="H166" s="331"/>
      <c r="I166" s="331"/>
    </row>
    <row r="167" spans="1:9" ht="12.95" hidden="1" customHeight="1" thickBot="1" x14ac:dyDescent="0.25">
      <c r="A167" s="331"/>
      <c r="B167" s="1192"/>
      <c r="C167" s="331"/>
      <c r="D167" s="331"/>
      <c r="E167" s="331"/>
      <c r="F167" s="331"/>
      <c r="G167" s="331"/>
      <c r="H167" s="331"/>
      <c r="I167" s="331"/>
    </row>
    <row r="168" spans="1:9" ht="12.95" hidden="1" customHeight="1" thickBot="1" x14ac:dyDescent="0.25">
      <c r="A168" s="331"/>
      <c r="B168" s="1192"/>
      <c r="C168" s="331"/>
      <c r="D168" s="331"/>
      <c r="E168" s="331"/>
      <c r="F168" s="331"/>
      <c r="G168" s="331"/>
      <c r="H168" s="331"/>
      <c r="I168" s="331"/>
    </row>
    <row r="169" spans="1:9" ht="12.95" hidden="1" customHeight="1" thickBot="1" x14ac:dyDescent="0.25">
      <c r="A169" s="1031" t="s">
        <v>239</v>
      </c>
      <c r="B169" s="1194"/>
      <c r="C169" s="331"/>
      <c r="D169" s="1031"/>
      <c r="E169" s="331"/>
      <c r="F169" s="1031"/>
      <c r="G169" s="331"/>
      <c r="H169" s="331"/>
      <c r="I169" s="331"/>
    </row>
    <row r="170" spans="1:9" ht="12.95" hidden="1" customHeight="1" thickBot="1" x14ac:dyDescent="0.25">
      <c r="A170" s="331"/>
      <c r="B170" s="1192"/>
      <c r="C170" s="331"/>
      <c r="D170" s="331"/>
      <c r="E170" s="331"/>
      <c r="F170" s="331"/>
      <c r="G170" s="331"/>
      <c r="H170" s="331"/>
      <c r="I170" s="331"/>
    </row>
    <row r="171" spans="1:9" ht="12.95" hidden="1" customHeight="1" thickBot="1" x14ac:dyDescent="0.25">
      <c r="A171" s="331"/>
      <c r="B171" s="1192"/>
      <c r="C171" s="331"/>
      <c r="D171" s="331"/>
      <c r="E171" s="331"/>
      <c r="F171" s="331"/>
      <c r="G171" s="331"/>
      <c r="H171" s="331"/>
      <c r="I171" s="331"/>
    </row>
    <row r="172" spans="1:9" ht="12.95" hidden="1" customHeight="1" thickBot="1" x14ac:dyDescent="0.25">
      <c r="A172" s="331"/>
      <c r="B172" s="1192"/>
      <c r="C172" s="331"/>
      <c r="D172" s="331"/>
      <c r="E172" s="331"/>
      <c r="F172" s="331"/>
      <c r="G172" s="331"/>
      <c r="H172" s="331"/>
      <c r="I172" s="331"/>
    </row>
    <row r="173" spans="1:9" ht="12.95" hidden="1" customHeight="1" thickBot="1" x14ac:dyDescent="0.25">
      <c r="A173" s="331"/>
      <c r="B173" s="1192"/>
      <c r="C173" s="331"/>
      <c r="D173" s="331"/>
      <c r="E173" s="331"/>
      <c r="F173" s="331"/>
      <c r="G173" s="331"/>
      <c r="H173" s="331"/>
      <c r="I173" s="331"/>
    </row>
    <row r="174" spans="1:9" ht="12.95" hidden="1" customHeight="1" thickBot="1" x14ac:dyDescent="0.25">
      <c r="A174" s="331" t="s">
        <v>240</v>
      </c>
      <c r="B174" s="1192"/>
      <c r="C174" s="331"/>
      <c r="D174" s="331"/>
      <c r="E174" s="331"/>
      <c r="F174" s="331"/>
      <c r="G174" s="331"/>
      <c r="H174" s="331"/>
      <c r="I174" s="331"/>
    </row>
    <row r="175" spans="1:9" ht="12.95" hidden="1" customHeight="1" thickBot="1" x14ac:dyDescent="0.25">
      <c r="A175" s="331" t="s">
        <v>432</v>
      </c>
      <c r="B175" s="1192"/>
      <c r="C175" s="331"/>
      <c r="D175" s="331"/>
      <c r="E175" s="331"/>
      <c r="F175" s="331"/>
      <c r="G175" s="331"/>
      <c r="H175" s="331"/>
      <c r="I175" s="331"/>
    </row>
    <row r="176" spans="1:9" ht="13.5" thickBot="1" x14ac:dyDescent="0.25">
      <c r="A176" s="1032" t="s">
        <v>670</v>
      </c>
      <c r="B176" s="1420"/>
      <c r="C176" s="1421">
        <v>2137.7484004725916</v>
      </c>
      <c r="D176" s="1422"/>
      <c r="E176" s="1421">
        <v>1511.8380917191876</v>
      </c>
      <c r="F176" s="1422"/>
      <c r="G176" s="1421">
        <v>625.91030875340402</v>
      </c>
      <c r="H176" s="1423" t="s">
        <v>516</v>
      </c>
      <c r="I176" s="1424">
        <v>0.70721048902900163</v>
      </c>
    </row>
    <row r="177" spans="1:9" ht="13.5" thickBot="1" x14ac:dyDescent="0.25">
      <c r="A177" s="331"/>
      <c r="B177" s="1192"/>
      <c r="C177" s="1036"/>
      <c r="D177" s="331"/>
      <c r="E177" s="1197"/>
      <c r="F177" s="331"/>
      <c r="G177" s="786"/>
      <c r="H177" s="1168"/>
      <c r="I177" s="786"/>
    </row>
    <row r="178" spans="1:9" ht="13.5" thickBot="1" x14ac:dyDescent="0.25">
      <c r="A178" s="1032" t="s">
        <v>269</v>
      </c>
      <c r="B178" s="1420"/>
      <c r="C178" s="1421">
        <v>4283.7375312409658</v>
      </c>
      <c r="D178" s="1422"/>
      <c r="E178" s="1421">
        <v>2675.8196313613939</v>
      </c>
      <c r="F178" s="1422"/>
      <c r="G178" s="1421">
        <v>1607.9178998795719</v>
      </c>
      <c r="H178" s="1423" t="s">
        <v>516</v>
      </c>
      <c r="I178" s="1424">
        <v>0.62464602741107478</v>
      </c>
    </row>
    <row r="179" spans="1:9" ht="13.5" thickBot="1" x14ac:dyDescent="0.25">
      <c r="A179" s="331"/>
      <c r="B179" s="1192"/>
      <c r="C179" s="331"/>
      <c r="D179" s="331"/>
      <c r="E179" s="331"/>
      <c r="F179" s="331"/>
      <c r="G179" s="786"/>
      <c r="H179" s="1168"/>
      <c r="I179" s="786"/>
    </row>
    <row r="180" spans="1:9" ht="13.5" thickBot="1" x14ac:dyDescent="0.25">
      <c r="A180" s="1037" t="s">
        <v>266</v>
      </c>
      <c r="B180" s="1195"/>
      <c r="C180" s="1033">
        <v>113514.92421273769</v>
      </c>
      <c r="D180" s="1034"/>
      <c r="E180" s="1033">
        <v>73336.212829375407</v>
      </c>
      <c r="F180" s="1034"/>
      <c r="G180" s="1033">
        <v>40178.711383362272</v>
      </c>
      <c r="H180" s="1035" t="s">
        <v>516</v>
      </c>
      <c r="I180" s="1196">
        <v>0.64604908418858131</v>
      </c>
    </row>
    <row r="181" spans="1:9" s="969" customFormat="1" x14ac:dyDescent="0.2">
      <c r="B181" s="970"/>
      <c r="C181" s="1143"/>
      <c r="E181" s="971"/>
      <c r="G181" s="972"/>
      <c r="H181" s="973"/>
      <c r="I181" s="974"/>
    </row>
    <row r="182" spans="1:9" s="969" customFormat="1" ht="32.1" customHeight="1" x14ac:dyDescent="0.2">
      <c r="A182" s="980" t="s">
        <v>541</v>
      </c>
      <c r="B182" s="1198" t="s">
        <v>68</v>
      </c>
      <c r="C182" s="1096" t="s">
        <v>49</v>
      </c>
      <c r="D182" s="980" t="s">
        <v>68</v>
      </c>
      <c r="E182" s="1096" t="s">
        <v>49</v>
      </c>
      <c r="F182" s="980" t="s">
        <v>68</v>
      </c>
      <c r="G182" s="1096" t="s">
        <v>49</v>
      </c>
      <c r="H182" s="980" t="s">
        <v>68</v>
      </c>
      <c r="I182" s="1096" t="s">
        <v>49</v>
      </c>
    </row>
    <row r="183" spans="1:9" s="969" customFormat="1" x14ac:dyDescent="0.2">
      <c r="A183" s="981" t="s">
        <v>503</v>
      </c>
      <c r="B183" s="1199"/>
      <c r="C183" s="1200">
        <v>835.89489849000006</v>
      </c>
      <c r="D183" s="1201"/>
      <c r="E183" s="1200">
        <v>192.50542429000001</v>
      </c>
      <c r="F183" s="1201"/>
      <c r="G183" s="1132">
        <v>643.3894742</v>
      </c>
      <c r="H183" s="1202" t="s">
        <v>516</v>
      </c>
      <c r="I183" s="1202">
        <v>0.23029859930686367</v>
      </c>
    </row>
    <row r="184" spans="1:9" s="969" customFormat="1" ht="12.6" hidden="1" customHeight="1" x14ac:dyDescent="0.2">
      <c r="A184" s="981" t="s">
        <v>542</v>
      </c>
      <c r="B184" s="1199"/>
      <c r="C184" s="1200"/>
      <c r="D184" s="1201"/>
      <c r="E184" s="1200"/>
      <c r="F184" s="1201"/>
      <c r="G184" s="1132"/>
      <c r="H184" s="1202"/>
      <c r="I184" s="1202"/>
    </row>
    <row r="185" spans="1:9" s="969" customFormat="1" hidden="1" x14ac:dyDescent="0.2">
      <c r="A185" s="981" t="s">
        <v>543</v>
      </c>
      <c r="B185" s="1199"/>
      <c r="C185" s="1200"/>
      <c r="D185" s="1201"/>
      <c r="E185" s="1200"/>
      <c r="F185" s="1201"/>
      <c r="G185" s="1132"/>
      <c r="H185" s="1202"/>
      <c r="I185" s="1202"/>
    </row>
    <row r="186" spans="1:9" s="969" customFormat="1" x14ac:dyDescent="0.2">
      <c r="A186" s="975" t="s">
        <v>544</v>
      </c>
      <c r="B186" s="1203">
        <v>0</v>
      </c>
      <c r="C186" s="976">
        <v>835.89489849000006</v>
      </c>
      <c r="D186" s="1203">
        <v>0</v>
      </c>
      <c r="E186" s="976">
        <v>192.50542429000001</v>
      </c>
      <c r="F186" s="1203">
        <v>0</v>
      </c>
      <c r="G186" s="976">
        <v>643.3894742</v>
      </c>
      <c r="H186" s="1204" t="s">
        <v>516</v>
      </c>
      <c r="I186" s="1204">
        <v>0.23029859930686367</v>
      </c>
    </row>
    <row r="187" spans="1:9" s="969" customFormat="1" ht="13.5" thickBot="1" x14ac:dyDescent="0.25">
      <c r="B187" s="1006"/>
      <c r="E187" s="782"/>
      <c r="G187" s="1205"/>
      <c r="H187" s="1206"/>
      <c r="I187" s="1205"/>
    </row>
    <row r="188" spans="1:9" s="969" customFormat="1" ht="13.5" thickBot="1" x14ac:dyDescent="0.25">
      <c r="A188" s="1144" t="s">
        <v>545</v>
      </c>
      <c r="B188" s="1207">
        <v>0</v>
      </c>
      <c r="C188" s="977">
        <v>114350.8191112277</v>
      </c>
      <c r="D188" s="978"/>
      <c r="E188" s="977">
        <v>73528.7182536654</v>
      </c>
      <c r="F188" s="978"/>
      <c r="G188" s="977">
        <v>40822.100857562269</v>
      </c>
      <c r="H188" s="979" t="s">
        <v>516</v>
      </c>
      <c r="I188" s="1208">
        <v>0.64300998300803491</v>
      </c>
    </row>
    <row r="189" spans="1:9" x14ac:dyDescent="0.2">
      <c r="A189" s="331"/>
      <c r="C189" s="782"/>
      <c r="D189" s="331"/>
      <c r="E189" s="1038"/>
      <c r="F189" s="331"/>
      <c r="G189" s="983"/>
      <c r="H189" s="781"/>
      <c r="I189" s="687"/>
    </row>
    <row r="190" spans="1:9" x14ac:dyDescent="0.2">
      <c r="A190" s="317" t="s">
        <v>267</v>
      </c>
      <c r="B190" s="1145"/>
      <c r="C190" s="1036"/>
      <c r="D190" s="317"/>
      <c r="E190" s="781"/>
      <c r="F190" s="317"/>
      <c r="G190" s="1036"/>
      <c r="H190" s="1036"/>
      <c r="I190" s="1036"/>
    </row>
    <row r="191" spans="1:9" x14ac:dyDescent="0.2">
      <c r="A191" s="331"/>
      <c r="C191" s="331"/>
      <c r="D191" s="331"/>
      <c r="E191" s="1036"/>
      <c r="F191" s="331"/>
      <c r="G191" s="331"/>
      <c r="H191" s="331"/>
      <c r="I191" s="331"/>
    </row>
    <row r="192" spans="1:9" x14ac:dyDescent="0.2">
      <c r="A192" s="1260" t="s">
        <v>703</v>
      </c>
      <c r="B192" s="1261"/>
      <c r="C192" s="1261"/>
      <c r="D192" s="1261"/>
      <c r="E192" s="1261"/>
      <c r="F192" s="1261"/>
      <c r="G192" s="1261"/>
      <c r="H192" s="1261"/>
      <c r="I192" s="1262"/>
    </row>
    <row r="193" spans="1:9" x14ac:dyDescent="0.2">
      <c r="A193" s="1146" t="s">
        <v>841</v>
      </c>
      <c r="B193" s="1209"/>
      <c r="C193" s="1200">
        <v>12886.705500429047</v>
      </c>
      <c r="D193" s="1448">
        <v>111</v>
      </c>
      <c r="E193" s="1179">
        <v>2376.9292842600003</v>
      </c>
      <c r="F193" s="1039"/>
      <c r="G193" s="1126">
        <v>10509.776216169046</v>
      </c>
      <c r="H193" s="1181" t="s">
        <v>516</v>
      </c>
      <c r="I193" s="1181">
        <v>0.18444817290042542</v>
      </c>
    </row>
    <row r="194" spans="1:9" hidden="1" x14ac:dyDescent="0.2">
      <c r="A194" s="1146" t="s">
        <v>704</v>
      </c>
      <c r="B194" s="1209"/>
      <c r="C194" s="1200">
        <v>0</v>
      </c>
      <c r="D194" s="1039"/>
      <c r="E194" s="1179">
        <v>0</v>
      </c>
      <c r="F194" s="1039"/>
      <c r="G194" s="1126">
        <v>0</v>
      </c>
      <c r="H194" s="1181" t="s">
        <v>516</v>
      </c>
      <c r="I194" s="1181">
        <v>0</v>
      </c>
    </row>
    <row r="195" spans="1:9" x14ac:dyDescent="0.2">
      <c r="A195" s="1909" t="s">
        <v>705</v>
      </c>
      <c r="B195" s="1910"/>
      <c r="C195" s="1910"/>
      <c r="D195" s="1910"/>
      <c r="E195" s="1910"/>
      <c r="F195" s="1910"/>
      <c r="G195" s="1910"/>
      <c r="H195" s="1910"/>
      <c r="I195" s="1911"/>
    </row>
    <row r="196" spans="1:9" x14ac:dyDescent="0.2">
      <c r="A196" s="1146" t="s">
        <v>706</v>
      </c>
      <c r="B196" s="1209"/>
      <c r="C196" s="1200">
        <v>1861.7619273117632</v>
      </c>
      <c r="D196" s="1039"/>
      <c r="E196" s="1179">
        <v>0</v>
      </c>
      <c r="F196" s="1039"/>
      <c r="G196" s="1126">
        <v>1861.7619273117632</v>
      </c>
      <c r="H196" s="1181" t="s">
        <v>516</v>
      </c>
      <c r="I196" s="1181">
        <v>0</v>
      </c>
    </row>
    <row r="197" spans="1:9" x14ac:dyDescent="0.2">
      <c r="A197" s="1909" t="s">
        <v>570</v>
      </c>
      <c r="B197" s="1910"/>
      <c r="C197" s="1910"/>
      <c r="D197" s="1910"/>
      <c r="E197" s="1910"/>
      <c r="F197" s="1910"/>
      <c r="G197" s="1910"/>
      <c r="H197" s="1910"/>
      <c r="I197" s="1911"/>
    </row>
    <row r="198" spans="1:9" x14ac:dyDescent="0.2">
      <c r="A198" s="1146" t="s">
        <v>842</v>
      </c>
      <c r="B198" s="1192"/>
      <c r="C198" s="1200">
        <v>868.94008313885001</v>
      </c>
      <c r="D198" s="1448">
        <v>20</v>
      </c>
      <c r="E198" s="1179">
        <v>188.77500000000001</v>
      </c>
      <c r="F198" s="1039"/>
      <c r="G198" s="1126">
        <v>680.16508313885004</v>
      </c>
      <c r="H198" s="1181" t="s">
        <v>516</v>
      </c>
      <c r="I198" s="1181">
        <v>0.21724743013130768</v>
      </c>
    </row>
    <row r="199" spans="1:9" hidden="1" x14ac:dyDescent="0.2">
      <c r="A199" s="981" t="s">
        <v>704</v>
      </c>
      <c r="B199" s="1199"/>
      <c r="C199" s="1200">
        <v>0</v>
      </c>
      <c r="D199" s="1210"/>
      <c r="E199" s="1179">
        <v>0</v>
      </c>
      <c r="F199" s="1210"/>
      <c r="G199" s="1126">
        <v>0</v>
      </c>
      <c r="H199" s="1181" t="s">
        <v>516</v>
      </c>
      <c r="I199" s="1181">
        <v>0</v>
      </c>
    </row>
    <row r="200" spans="1:9" x14ac:dyDescent="0.2">
      <c r="A200" s="1909" t="s">
        <v>707</v>
      </c>
      <c r="B200" s="1910"/>
      <c r="C200" s="1910"/>
      <c r="D200" s="1910"/>
      <c r="E200" s="1910"/>
      <c r="F200" s="1910"/>
      <c r="G200" s="1910"/>
      <c r="H200" s="1910"/>
      <c r="I200" s="1911"/>
    </row>
    <row r="201" spans="1:9" x14ac:dyDescent="0.2">
      <c r="A201" s="981" t="s">
        <v>842</v>
      </c>
      <c r="B201" s="1199"/>
      <c r="C201" s="1200">
        <v>938.75763698116793</v>
      </c>
      <c r="D201" s="1448">
        <v>10</v>
      </c>
      <c r="E201" s="1179">
        <v>91.173000000000002</v>
      </c>
      <c r="F201" s="1210"/>
      <c r="G201" s="1126">
        <v>847.58463698116793</v>
      </c>
      <c r="H201" s="1181" t="s">
        <v>516</v>
      </c>
      <c r="I201" s="1181">
        <v>9.7120914289647461E-2</v>
      </c>
    </row>
    <row r="202" spans="1:9" hidden="1" x14ac:dyDescent="0.2">
      <c r="A202" s="981" t="s">
        <v>704</v>
      </c>
      <c r="B202" s="1199"/>
      <c r="C202" s="1200">
        <v>0</v>
      </c>
      <c r="D202" s="1039"/>
      <c r="E202" s="1179">
        <v>0</v>
      </c>
      <c r="F202" s="1039"/>
      <c r="G202" s="1126">
        <v>0</v>
      </c>
      <c r="H202" s="1181" t="s">
        <v>516</v>
      </c>
      <c r="I202" s="1181">
        <v>0</v>
      </c>
    </row>
    <row r="203" spans="1:9" hidden="1" x14ac:dyDescent="0.2">
      <c r="A203" s="1146" t="s">
        <v>641</v>
      </c>
      <c r="B203" s="1209"/>
      <c r="C203" s="1200">
        <v>364.876405362546</v>
      </c>
      <c r="D203" s="1039"/>
      <c r="E203" s="1179">
        <v>0</v>
      </c>
      <c r="F203" s="1039"/>
      <c r="G203" s="1126">
        <v>364.876405362546</v>
      </c>
      <c r="H203" s="1181" t="s">
        <v>516</v>
      </c>
      <c r="I203" s="1181">
        <v>0</v>
      </c>
    </row>
    <row r="204" spans="1:9" hidden="1" x14ac:dyDescent="0.2">
      <c r="A204" s="1146" t="s">
        <v>642</v>
      </c>
      <c r="B204" s="1209"/>
      <c r="C204" s="1200">
        <v>1597.6041643706758</v>
      </c>
      <c r="D204" s="1039"/>
      <c r="E204" s="1179">
        <v>0</v>
      </c>
      <c r="F204" s="1039"/>
      <c r="G204" s="1126">
        <v>1597.6041643706758</v>
      </c>
      <c r="H204" s="1181" t="s">
        <v>516</v>
      </c>
      <c r="I204" s="1181">
        <v>0</v>
      </c>
    </row>
    <row r="205" spans="1:9" hidden="1" x14ac:dyDescent="0.2">
      <c r="A205" s="981" t="s">
        <v>643</v>
      </c>
      <c r="B205" s="1199"/>
      <c r="C205" s="1200">
        <v>272.29569063839995</v>
      </c>
      <c r="D205" s="1039"/>
      <c r="E205" s="1179">
        <v>0</v>
      </c>
      <c r="F205" s="1039"/>
      <c r="G205" s="1126">
        <v>272.29569063839995</v>
      </c>
      <c r="H205" s="1181" t="s">
        <v>516</v>
      </c>
      <c r="I205" s="1181">
        <v>0</v>
      </c>
    </row>
    <row r="206" spans="1:9" hidden="1" x14ac:dyDescent="0.2">
      <c r="A206" s="1146" t="s">
        <v>644</v>
      </c>
      <c r="B206" s="1209"/>
      <c r="C206" s="1200">
        <v>-1.3132106512145996</v>
      </c>
      <c r="D206" s="1039"/>
      <c r="E206" s="1179">
        <v>0</v>
      </c>
      <c r="F206" s="1039"/>
      <c r="G206" s="1126">
        <v>-1.3132106512145996</v>
      </c>
      <c r="H206" s="1181" t="s">
        <v>516</v>
      </c>
      <c r="I206" s="1181">
        <v>0</v>
      </c>
    </row>
    <row r="207" spans="1:9" ht="13.5" thickBot="1" x14ac:dyDescent="0.25">
      <c r="A207" s="331"/>
      <c r="B207" s="1192"/>
      <c r="C207" s="331"/>
      <c r="D207" s="1036"/>
      <c r="E207" s="786"/>
      <c r="F207" s="331"/>
      <c r="G207" s="1036"/>
      <c r="H207" s="331"/>
      <c r="I207" s="331"/>
    </row>
    <row r="208" spans="1:9" ht="13.5" thickBot="1" x14ac:dyDescent="0.25">
      <c r="A208" s="1037" t="s">
        <v>29</v>
      </c>
      <c r="B208" s="1195"/>
      <c r="C208" s="1033">
        <v>130906.98425908852</v>
      </c>
      <c r="D208" s="1034"/>
      <c r="E208" s="1033">
        <v>76185.595537925386</v>
      </c>
      <c r="F208" s="1034"/>
      <c r="G208" s="1033">
        <v>54721.388721163094</v>
      </c>
      <c r="H208" s="1035" t="s">
        <v>516</v>
      </c>
      <c r="I208" s="1196">
        <v>0.58198266478387706</v>
      </c>
    </row>
    <row r="209" spans="1:9" ht="30" customHeight="1" x14ac:dyDescent="0.2">
      <c r="A209" s="1903" t="s">
        <v>611</v>
      </c>
      <c r="B209" s="1904"/>
      <c r="C209" s="1904"/>
      <c r="D209" s="1904"/>
      <c r="E209" s="1904"/>
      <c r="F209" s="1904"/>
      <c r="G209" s="1904"/>
      <c r="H209" s="1904"/>
      <c r="I209" s="1904"/>
    </row>
    <row r="210" spans="1:9" ht="24.95" customHeight="1" x14ac:dyDescent="0.2">
      <c r="A210" s="1900" t="s">
        <v>1345</v>
      </c>
      <c r="B210" s="1905"/>
      <c r="C210" s="1905"/>
      <c r="D210" s="1905"/>
      <c r="E210" s="1905"/>
      <c r="F210" s="1905"/>
      <c r="G210" s="1905"/>
      <c r="H210" s="1905"/>
      <c r="I210" s="1905"/>
    </row>
    <row r="211" spans="1:9" ht="13.15" customHeight="1" x14ac:dyDescent="0.2">
      <c r="A211" s="1900" t="s">
        <v>843</v>
      </c>
      <c r="B211" s="1900"/>
      <c r="C211" s="1900"/>
      <c r="D211" s="1900"/>
      <c r="E211" s="1900"/>
      <c r="F211" s="1900"/>
      <c r="G211" s="1900"/>
      <c r="H211" s="1900"/>
      <c r="I211" s="1900"/>
    </row>
    <row r="212" spans="1:9" ht="19.149999999999999" customHeight="1" x14ac:dyDescent="0.2">
      <c r="A212" s="1900" t="s">
        <v>546</v>
      </c>
      <c r="B212" s="1905"/>
      <c r="C212" s="1905"/>
      <c r="D212" s="1905"/>
      <c r="E212" s="1905"/>
      <c r="F212" s="1905"/>
      <c r="G212" s="1905"/>
      <c r="H212" s="1905"/>
      <c r="I212" s="1905"/>
    </row>
  </sheetData>
  <mergeCells count="28">
    <mergeCell ref="A212:I212"/>
    <mergeCell ref="A75:F75"/>
    <mergeCell ref="A69:C69"/>
    <mergeCell ref="A71:C71"/>
    <mergeCell ref="A74:C74"/>
    <mergeCell ref="A67:C67"/>
    <mergeCell ref="A68:F68"/>
    <mergeCell ref="A70:F70"/>
    <mergeCell ref="A73:F73"/>
    <mergeCell ref="A211:I211"/>
    <mergeCell ref="A84:A85"/>
    <mergeCell ref="A209:I209"/>
    <mergeCell ref="A210:I210"/>
    <mergeCell ref="A76:C76"/>
    <mergeCell ref="A79:J79"/>
    <mergeCell ref="A197:I197"/>
    <mergeCell ref="A200:I200"/>
    <mergeCell ref="A195:I195"/>
    <mergeCell ref="A1:M1"/>
    <mergeCell ref="A3:M3"/>
    <mergeCell ref="A4:M4"/>
    <mergeCell ref="A6:M6"/>
    <mergeCell ref="A63:C63"/>
    <mergeCell ref="A8:A9"/>
    <mergeCell ref="A44:G44"/>
    <mergeCell ref="A45:G45"/>
    <mergeCell ref="A46:G46"/>
    <mergeCell ref="A62:F62"/>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F8193-EA72-49FF-95C3-84CD6592AB64}">
  <sheetPr>
    <tabColor theme="0"/>
  </sheetPr>
  <dimension ref="A1:M178"/>
  <sheetViews>
    <sheetView showGridLines="0" topLeftCell="D1" zoomScale="80" zoomScaleNormal="80" workbookViewId="0">
      <selection activeCell="O8" sqref="O8"/>
    </sheetView>
  </sheetViews>
  <sheetFormatPr baseColWidth="10" defaultColWidth="11.42578125" defaultRowHeight="12.75" x14ac:dyDescent="0.2"/>
  <cols>
    <col min="1" max="1" width="3.7109375" style="1639" hidden="1" customWidth="1"/>
    <col min="2" max="2" width="7.28515625" style="1639" hidden="1" customWidth="1"/>
    <col min="3" max="3" width="5.28515625" style="1639" hidden="1" customWidth="1"/>
    <col min="4" max="4" width="38" style="1639" customWidth="1"/>
    <col min="5" max="5" width="19.5703125" style="1639" customWidth="1"/>
    <col min="6" max="6" width="20" style="1639" customWidth="1"/>
    <col min="7" max="7" width="19.7109375" style="1639" customWidth="1"/>
    <col min="8" max="8" width="19.5703125" style="1639" customWidth="1"/>
    <col min="9" max="9" width="22.28515625" style="1639" customWidth="1"/>
    <col min="10" max="10" width="19.7109375" style="1639" customWidth="1"/>
    <col min="11" max="11" width="23.28515625" style="1639" customWidth="1"/>
    <col min="12" max="12" width="21" style="1639" customWidth="1"/>
    <col min="13" max="13" width="23.28515625" style="1639" customWidth="1"/>
    <col min="14" max="104" width="11.42578125" style="1639"/>
    <col min="105" max="105" width="3.7109375" style="1639" customWidth="1"/>
    <col min="106" max="106" width="7.28515625" style="1639" customWidth="1"/>
    <col min="107" max="107" width="38" style="1639" customWidth="1"/>
    <col min="108" max="150" width="0" style="1639" hidden="1" customWidth="1"/>
    <col min="151" max="151" width="18.28515625" style="1639" customWidth="1"/>
    <col min="152" max="152" width="0" style="1639" hidden="1" customWidth="1"/>
    <col min="153" max="153" width="20" style="1639" customWidth="1"/>
    <col min="154" max="154" width="19.7109375" style="1639" customWidth="1"/>
    <col min="155" max="155" width="19.5703125" style="1639" customWidth="1"/>
    <col min="156" max="156" width="22.28515625" style="1639" customWidth="1"/>
    <col min="157" max="157" width="19.7109375" style="1639" customWidth="1"/>
    <col min="158" max="158" width="17.7109375" style="1639" customWidth="1"/>
    <col min="159" max="159" width="21" style="1639" customWidth="1"/>
    <col min="160" max="160" width="18.28515625" style="1639" customWidth="1"/>
    <col min="161" max="161" width="19.28515625" style="1639" customWidth="1"/>
    <col min="162" max="176" width="0" style="1639" hidden="1" customWidth="1"/>
    <col min="177" max="177" width="18.28515625" style="1639" customWidth="1"/>
    <col min="178" max="178" width="17.28515625" style="1639" customWidth="1"/>
    <col min="179" max="179" width="18.7109375" style="1639" customWidth="1"/>
    <col min="180" max="180" width="18.28515625" style="1639" customWidth="1"/>
    <col min="181" max="181" width="16.5703125" style="1639" customWidth="1"/>
    <col min="182" max="182" width="16.42578125" style="1639" customWidth="1"/>
    <col min="183" max="183" width="17.28515625" style="1639" customWidth="1"/>
    <col min="184" max="184" width="15.7109375" style="1639" customWidth="1"/>
    <col min="185" max="185" width="11.42578125" style="1639"/>
    <col min="186" max="186" width="11.5703125" style="1639" customWidth="1"/>
    <col min="187" max="187" width="18.7109375" style="1639" customWidth="1"/>
    <col min="188" max="188" width="17.28515625" style="1639" customWidth="1"/>
    <col min="189" max="189" width="11.42578125" style="1639"/>
    <col min="190" max="190" width="15.28515625" style="1639" customWidth="1"/>
    <col min="191" max="192" width="11.42578125" style="1639"/>
    <col min="193" max="193" width="14" style="1639" bestFit="1" customWidth="1"/>
    <col min="194" max="194" width="14.28515625" style="1639" customWidth="1"/>
    <col min="195" max="196" width="15" style="1639" bestFit="1" customWidth="1"/>
    <col min="197" max="197" width="14.7109375" style="1639" bestFit="1" customWidth="1"/>
    <col min="198" max="199" width="11.42578125" style="1639"/>
    <col min="200" max="200" width="17.7109375" style="1639" customWidth="1"/>
    <col min="201" max="201" width="15.42578125" style="1639" customWidth="1"/>
    <col min="202" max="360" width="11.42578125" style="1639"/>
    <col min="361" max="361" width="3.7109375" style="1639" customWidth="1"/>
    <col min="362" max="362" width="7.28515625" style="1639" customWidth="1"/>
    <col min="363" max="363" width="38" style="1639" customWidth="1"/>
    <col min="364" max="406" width="0" style="1639" hidden="1" customWidth="1"/>
    <col min="407" max="407" width="18.28515625" style="1639" customWidth="1"/>
    <col min="408" max="408" width="0" style="1639" hidden="1" customWidth="1"/>
    <col min="409" max="409" width="20" style="1639" customWidth="1"/>
    <col min="410" max="410" width="19.7109375" style="1639" customWidth="1"/>
    <col min="411" max="411" width="19.5703125" style="1639" customWidth="1"/>
    <col min="412" max="412" width="22.28515625" style="1639" customWidth="1"/>
    <col min="413" max="413" width="19.7109375" style="1639" customWidth="1"/>
    <col min="414" max="414" width="17.7109375" style="1639" customWidth="1"/>
    <col min="415" max="415" width="21" style="1639" customWidth="1"/>
    <col min="416" max="416" width="18.28515625" style="1639" customWidth="1"/>
    <col min="417" max="417" width="19.28515625" style="1639" customWidth="1"/>
    <col min="418" max="432" width="0" style="1639" hidden="1" customWidth="1"/>
    <col min="433" max="433" width="18.28515625" style="1639" customWidth="1"/>
    <col min="434" max="434" width="17.28515625" style="1639" customWidth="1"/>
    <col min="435" max="435" width="18.7109375" style="1639" customWidth="1"/>
    <col min="436" max="436" width="18.28515625" style="1639" customWidth="1"/>
    <col min="437" max="437" width="16.5703125" style="1639" customWidth="1"/>
    <col min="438" max="438" width="16.42578125" style="1639" customWidth="1"/>
    <col min="439" max="439" width="17.28515625" style="1639" customWidth="1"/>
    <col min="440" max="440" width="15.7109375" style="1639" customWidth="1"/>
    <col min="441" max="441" width="11.42578125" style="1639"/>
    <col min="442" max="442" width="11.5703125" style="1639" customWidth="1"/>
    <col min="443" max="443" width="18.7109375" style="1639" customWidth="1"/>
    <col min="444" max="444" width="17.28515625" style="1639" customWidth="1"/>
    <col min="445" max="445" width="11.42578125" style="1639"/>
    <col min="446" max="446" width="15.28515625" style="1639" customWidth="1"/>
    <col min="447" max="448" width="11.42578125" style="1639"/>
    <col min="449" max="449" width="14" style="1639" bestFit="1" customWidth="1"/>
    <col min="450" max="450" width="14.28515625" style="1639" customWidth="1"/>
    <col min="451" max="452" width="15" style="1639" bestFit="1" customWidth="1"/>
    <col min="453" max="453" width="14.7109375" style="1639" bestFit="1" customWidth="1"/>
    <col min="454" max="455" width="11.42578125" style="1639"/>
    <col min="456" max="456" width="17.7109375" style="1639" customWidth="1"/>
    <col min="457" max="457" width="15.42578125" style="1639" customWidth="1"/>
    <col min="458" max="616" width="11.42578125" style="1639"/>
    <col min="617" max="617" width="3.7109375" style="1639" customWidth="1"/>
    <col min="618" max="618" width="7.28515625" style="1639" customWidth="1"/>
    <col min="619" max="619" width="38" style="1639" customWidth="1"/>
    <col min="620" max="662" width="0" style="1639" hidden="1" customWidth="1"/>
    <col min="663" max="663" width="18.28515625" style="1639" customWidth="1"/>
    <col min="664" max="664" width="0" style="1639" hidden="1" customWidth="1"/>
    <col min="665" max="665" width="20" style="1639" customWidth="1"/>
    <col min="666" max="666" width="19.7109375" style="1639" customWidth="1"/>
    <col min="667" max="667" width="19.5703125" style="1639" customWidth="1"/>
    <col min="668" max="668" width="22.28515625" style="1639" customWidth="1"/>
    <col min="669" max="669" width="19.7109375" style="1639" customWidth="1"/>
    <col min="670" max="670" width="17.7109375" style="1639" customWidth="1"/>
    <col min="671" max="671" width="21" style="1639" customWidth="1"/>
    <col min="672" max="672" width="18.28515625" style="1639" customWidth="1"/>
    <col min="673" max="673" width="19.28515625" style="1639" customWidth="1"/>
    <col min="674" max="688" width="0" style="1639" hidden="1" customWidth="1"/>
    <col min="689" max="689" width="18.28515625" style="1639" customWidth="1"/>
    <col min="690" max="690" width="17.28515625" style="1639" customWidth="1"/>
    <col min="691" max="691" width="18.7109375" style="1639" customWidth="1"/>
    <col min="692" max="692" width="18.28515625" style="1639" customWidth="1"/>
    <col min="693" max="693" width="16.5703125" style="1639" customWidth="1"/>
    <col min="694" max="694" width="16.42578125" style="1639" customWidth="1"/>
    <col min="695" max="695" width="17.28515625" style="1639" customWidth="1"/>
    <col min="696" max="696" width="15.7109375" style="1639" customWidth="1"/>
    <col min="697" max="697" width="11.42578125" style="1639"/>
    <col min="698" max="698" width="11.5703125" style="1639" customWidth="1"/>
    <col min="699" max="699" width="18.7109375" style="1639" customWidth="1"/>
    <col min="700" max="700" width="17.28515625" style="1639" customWidth="1"/>
    <col min="701" max="701" width="11.42578125" style="1639"/>
    <col min="702" max="702" width="15.28515625" style="1639" customWidth="1"/>
    <col min="703" max="704" width="11.42578125" style="1639"/>
    <col min="705" max="705" width="14" style="1639" bestFit="1" customWidth="1"/>
    <col min="706" max="706" width="14.28515625" style="1639" customWidth="1"/>
    <col min="707" max="708" width="15" style="1639" bestFit="1" customWidth="1"/>
    <col min="709" max="709" width="14.7109375" style="1639" bestFit="1" customWidth="1"/>
    <col min="710" max="711" width="11.42578125" style="1639"/>
    <col min="712" max="712" width="17.7109375" style="1639" customWidth="1"/>
    <col min="713" max="713" width="15.42578125" style="1639" customWidth="1"/>
    <col min="714" max="872" width="11.42578125" style="1639"/>
    <col min="873" max="873" width="3.7109375" style="1639" customWidth="1"/>
    <col min="874" max="874" width="7.28515625" style="1639" customWidth="1"/>
    <col min="875" max="875" width="38" style="1639" customWidth="1"/>
    <col min="876" max="918" width="0" style="1639" hidden="1" customWidth="1"/>
    <col min="919" max="919" width="18.28515625" style="1639" customWidth="1"/>
    <col min="920" max="920" width="0" style="1639" hidden="1" customWidth="1"/>
    <col min="921" max="921" width="20" style="1639" customWidth="1"/>
    <col min="922" max="922" width="19.7109375" style="1639" customWidth="1"/>
    <col min="923" max="923" width="19.5703125" style="1639" customWidth="1"/>
    <col min="924" max="924" width="22.28515625" style="1639" customWidth="1"/>
    <col min="925" max="925" width="19.7109375" style="1639" customWidth="1"/>
    <col min="926" max="926" width="17.7109375" style="1639" customWidth="1"/>
    <col min="927" max="927" width="21" style="1639" customWidth="1"/>
    <col min="928" max="928" width="18.28515625" style="1639" customWidth="1"/>
    <col min="929" max="929" width="19.28515625" style="1639" customWidth="1"/>
    <col min="930" max="944" width="0" style="1639" hidden="1" customWidth="1"/>
    <col min="945" max="945" width="18.28515625" style="1639" customWidth="1"/>
    <col min="946" max="946" width="17.28515625" style="1639" customWidth="1"/>
    <col min="947" max="947" width="18.7109375" style="1639" customWidth="1"/>
    <col min="948" max="948" width="18.28515625" style="1639" customWidth="1"/>
    <col min="949" max="949" width="16.5703125" style="1639" customWidth="1"/>
    <col min="950" max="950" width="16.42578125" style="1639" customWidth="1"/>
    <col min="951" max="951" width="17.28515625" style="1639" customWidth="1"/>
    <col min="952" max="952" width="15.7109375" style="1639" customWidth="1"/>
    <col min="953" max="953" width="11.42578125" style="1639"/>
    <col min="954" max="954" width="11.5703125" style="1639" customWidth="1"/>
    <col min="955" max="955" width="18.7109375" style="1639" customWidth="1"/>
    <col min="956" max="956" width="17.28515625" style="1639" customWidth="1"/>
    <col min="957" max="957" width="11.42578125" style="1639"/>
    <col min="958" max="958" width="15.28515625" style="1639" customWidth="1"/>
    <col min="959" max="960" width="11.42578125" style="1639"/>
    <col min="961" max="961" width="14" style="1639" bestFit="1" customWidth="1"/>
    <col min="962" max="962" width="14.28515625" style="1639" customWidth="1"/>
    <col min="963" max="964" width="15" style="1639" bestFit="1" customWidth="1"/>
    <col min="965" max="965" width="14.7109375" style="1639" bestFit="1" customWidth="1"/>
    <col min="966" max="967" width="11.42578125" style="1639"/>
    <col min="968" max="968" width="17.7109375" style="1639" customWidth="1"/>
    <col min="969" max="969" width="15.42578125" style="1639" customWidth="1"/>
    <col min="970" max="1128" width="11.42578125" style="1639"/>
    <col min="1129" max="1129" width="3.7109375" style="1639" customWidth="1"/>
    <col min="1130" max="1130" width="7.28515625" style="1639" customWidth="1"/>
    <col min="1131" max="1131" width="38" style="1639" customWidth="1"/>
    <col min="1132" max="1174" width="0" style="1639" hidden="1" customWidth="1"/>
    <col min="1175" max="1175" width="18.28515625" style="1639" customWidth="1"/>
    <col min="1176" max="1176" width="0" style="1639" hidden="1" customWidth="1"/>
    <col min="1177" max="1177" width="20" style="1639" customWidth="1"/>
    <col min="1178" max="1178" width="19.7109375" style="1639" customWidth="1"/>
    <col min="1179" max="1179" width="19.5703125" style="1639" customWidth="1"/>
    <col min="1180" max="1180" width="22.28515625" style="1639" customWidth="1"/>
    <col min="1181" max="1181" width="19.7109375" style="1639" customWidth="1"/>
    <col min="1182" max="1182" width="17.7109375" style="1639" customWidth="1"/>
    <col min="1183" max="1183" width="21" style="1639" customWidth="1"/>
    <col min="1184" max="1184" width="18.28515625" style="1639" customWidth="1"/>
    <col min="1185" max="1185" width="19.28515625" style="1639" customWidth="1"/>
    <col min="1186" max="1200" width="0" style="1639" hidden="1" customWidth="1"/>
    <col min="1201" max="1201" width="18.28515625" style="1639" customWidth="1"/>
    <col min="1202" max="1202" width="17.28515625" style="1639" customWidth="1"/>
    <col min="1203" max="1203" width="18.7109375" style="1639" customWidth="1"/>
    <col min="1204" max="1204" width="18.28515625" style="1639" customWidth="1"/>
    <col min="1205" max="1205" width="16.5703125" style="1639" customWidth="1"/>
    <col min="1206" max="1206" width="16.42578125" style="1639" customWidth="1"/>
    <col min="1207" max="1207" width="17.28515625" style="1639" customWidth="1"/>
    <col min="1208" max="1208" width="15.7109375" style="1639" customWidth="1"/>
    <col min="1209" max="1209" width="11.42578125" style="1639"/>
    <col min="1210" max="1210" width="11.5703125" style="1639" customWidth="1"/>
    <col min="1211" max="1211" width="18.7109375" style="1639" customWidth="1"/>
    <col min="1212" max="1212" width="17.28515625" style="1639" customWidth="1"/>
    <col min="1213" max="1213" width="11.42578125" style="1639"/>
    <col min="1214" max="1214" width="15.28515625" style="1639" customWidth="1"/>
    <col min="1215" max="1216" width="11.42578125" style="1639"/>
    <col min="1217" max="1217" width="14" style="1639" bestFit="1" customWidth="1"/>
    <col min="1218" max="1218" width="14.28515625" style="1639" customWidth="1"/>
    <col min="1219" max="1220" width="15" style="1639" bestFit="1" customWidth="1"/>
    <col min="1221" max="1221" width="14.7109375" style="1639" bestFit="1" customWidth="1"/>
    <col min="1222" max="1223" width="11.42578125" style="1639"/>
    <col min="1224" max="1224" width="17.7109375" style="1639" customWidth="1"/>
    <col min="1225" max="1225" width="15.42578125" style="1639" customWidth="1"/>
    <col min="1226" max="1384" width="11.42578125" style="1639"/>
    <col min="1385" max="1385" width="3.7109375" style="1639" customWidth="1"/>
    <col min="1386" max="1386" width="7.28515625" style="1639" customWidth="1"/>
    <col min="1387" max="1387" width="38" style="1639" customWidth="1"/>
    <col min="1388" max="1430" width="0" style="1639" hidden="1" customWidth="1"/>
    <col min="1431" max="1431" width="18.28515625" style="1639" customWidth="1"/>
    <col min="1432" max="1432" width="0" style="1639" hidden="1" customWidth="1"/>
    <col min="1433" max="1433" width="20" style="1639" customWidth="1"/>
    <col min="1434" max="1434" width="19.7109375" style="1639" customWidth="1"/>
    <col min="1435" max="1435" width="19.5703125" style="1639" customWidth="1"/>
    <col min="1436" max="1436" width="22.28515625" style="1639" customWidth="1"/>
    <col min="1437" max="1437" width="19.7109375" style="1639" customWidth="1"/>
    <col min="1438" max="1438" width="17.7109375" style="1639" customWidth="1"/>
    <col min="1439" max="1439" width="21" style="1639" customWidth="1"/>
    <col min="1440" max="1440" width="18.28515625" style="1639" customWidth="1"/>
    <col min="1441" max="1441" width="19.28515625" style="1639" customWidth="1"/>
    <col min="1442" max="1456" width="0" style="1639" hidden="1" customWidth="1"/>
    <col min="1457" max="1457" width="18.28515625" style="1639" customWidth="1"/>
    <col min="1458" max="1458" width="17.28515625" style="1639" customWidth="1"/>
    <col min="1459" max="1459" width="18.7109375" style="1639" customWidth="1"/>
    <col min="1460" max="1460" width="18.28515625" style="1639" customWidth="1"/>
    <col min="1461" max="1461" width="16.5703125" style="1639" customWidth="1"/>
    <col min="1462" max="1462" width="16.42578125" style="1639" customWidth="1"/>
    <col min="1463" max="1463" width="17.28515625" style="1639" customWidth="1"/>
    <col min="1464" max="1464" width="15.7109375" style="1639" customWidth="1"/>
    <col min="1465" max="1465" width="11.42578125" style="1639"/>
    <col min="1466" max="1466" width="11.5703125" style="1639" customWidth="1"/>
    <col min="1467" max="1467" width="18.7109375" style="1639" customWidth="1"/>
    <col min="1468" max="1468" width="17.28515625" style="1639" customWidth="1"/>
    <col min="1469" max="1469" width="11.42578125" style="1639"/>
    <col min="1470" max="1470" width="15.28515625" style="1639" customWidth="1"/>
    <col min="1471" max="1472" width="11.42578125" style="1639"/>
    <col min="1473" max="1473" width="14" style="1639" bestFit="1" customWidth="1"/>
    <col min="1474" max="1474" width="14.28515625" style="1639" customWidth="1"/>
    <col min="1475" max="1476" width="15" style="1639" bestFit="1" customWidth="1"/>
    <col min="1477" max="1477" width="14.7109375" style="1639" bestFit="1" customWidth="1"/>
    <col min="1478" max="1479" width="11.42578125" style="1639"/>
    <col min="1480" max="1480" width="17.7109375" style="1639" customWidth="1"/>
    <col min="1481" max="1481" width="15.42578125" style="1639" customWidth="1"/>
    <col min="1482" max="1640" width="11.42578125" style="1639"/>
    <col min="1641" max="1641" width="3.7109375" style="1639" customWidth="1"/>
    <col min="1642" max="1642" width="7.28515625" style="1639" customWidth="1"/>
    <col min="1643" max="1643" width="38" style="1639" customWidth="1"/>
    <col min="1644" max="1686" width="0" style="1639" hidden="1" customWidth="1"/>
    <col min="1687" max="1687" width="18.28515625" style="1639" customWidth="1"/>
    <col min="1688" max="1688" width="0" style="1639" hidden="1" customWidth="1"/>
    <col min="1689" max="1689" width="20" style="1639" customWidth="1"/>
    <col min="1690" max="1690" width="19.7109375" style="1639" customWidth="1"/>
    <col min="1691" max="1691" width="19.5703125" style="1639" customWidth="1"/>
    <col min="1692" max="1692" width="22.28515625" style="1639" customWidth="1"/>
    <col min="1693" max="1693" width="19.7109375" style="1639" customWidth="1"/>
    <col min="1694" max="1694" width="17.7109375" style="1639" customWidth="1"/>
    <col min="1695" max="1695" width="21" style="1639" customWidth="1"/>
    <col min="1696" max="1696" width="18.28515625" style="1639" customWidth="1"/>
    <col min="1697" max="1697" width="19.28515625" style="1639" customWidth="1"/>
    <col min="1698" max="1712" width="0" style="1639" hidden="1" customWidth="1"/>
    <col min="1713" max="1713" width="18.28515625" style="1639" customWidth="1"/>
    <col min="1714" max="1714" width="17.28515625" style="1639" customWidth="1"/>
    <col min="1715" max="1715" width="18.7109375" style="1639" customWidth="1"/>
    <col min="1716" max="1716" width="18.28515625" style="1639" customWidth="1"/>
    <col min="1717" max="1717" width="16.5703125" style="1639" customWidth="1"/>
    <col min="1718" max="1718" width="16.42578125" style="1639" customWidth="1"/>
    <col min="1719" max="1719" width="17.28515625" style="1639" customWidth="1"/>
    <col min="1720" max="1720" width="15.7109375" style="1639" customWidth="1"/>
    <col min="1721" max="1721" width="11.42578125" style="1639"/>
    <col min="1722" max="1722" width="11.5703125" style="1639" customWidth="1"/>
    <col min="1723" max="1723" width="18.7109375" style="1639" customWidth="1"/>
    <col min="1724" max="1724" width="17.28515625" style="1639" customWidth="1"/>
    <col min="1725" max="1725" width="11.42578125" style="1639"/>
    <col min="1726" max="1726" width="15.28515625" style="1639" customWidth="1"/>
    <col min="1727" max="1728" width="11.42578125" style="1639"/>
    <col min="1729" max="1729" width="14" style="1639" bestFit="1" customWidth="1"/>
    <col min="1730" max="1730" width="14.28515625" style="1639" customWidth="1"/>
    <col min="1731" max="1732" width="15" style="1639" bestFit="1" customWidth="1"/>
    <col min="1733" max="1733" width="14.7109375" style="1639" bestFit="1" customWidth="1"/>
    <col min="1734" max="1735" width="11.42578125" style="1639"/>
    <col min="1736" max="1736" width="17.7109375" style="1639" customWidth="1"/>
    <col min="1737" max="1737" width="15.42578125" style="1639" customWidth="1"/>
    <col min="1738" max="1896" width="11.42578125" style="1639"/>
    <col min="1897" max="1897" width="3.7109375" style="1639" customWidth="1"/>
    <col min="1898" max="1898" width="7.28515625" style="1639" customWidth="1"/>
    <col min="1899" max="1899" width="38" style="1639" customWidth="1"/>
    <col min="1900" max="1942" width="0" style="1639" hidden="1" customWidth="1"/>
    <col min="1943" max="1943" width="18.28515625" style="1639" customWidth="1"/>
    <col min="1944" max="1944" width="0" style="1639" hidden="1" customWidth="1"/>
    <col min="1945" max="1945" width="20" style="1639" customWidth="1"/>
    <col min="1946" max="1946" width="19.7109375" style="1639" customWidth="1"/>
    <col min="1947" max="1947" width="19.5703125" style="1639" customWidth="1"/>
    <col min="1948" max="1948" width="22.28515625" style="1639" customWidth="1"/>
    <col min="1949" max="1949" width="19.7109375" style="1639" customWidth="1"/>
    <col min="1950" max="1950" width="17.7109375" style="1639" customWidth="1"/>
    <col min="1951" max="1951" width="21" style="1639" customWidth="1"/>
    <col min="1952" max="1952" width="18.28515625" style="1639" customWidth="1"/>
    <col min="1953" max="1953" width="19.28515625" style="1639" customWidth="1"/>
    <col min="1954" max="1968" width="0" style="1639" hidden="1" customWidth="1"/>
    <col min="1969" max="1969" width="18.28515625" style="1639" customWidth="1"/>
    <col min="1970" max="1970" width="17.28515625" style="1639" customWidth="1"/>
    <col min="1971" max="1971" width="18.7109375" style="1639" customWidth="1"/>
    <col min="1972" max="1972" width="18.28515625" style="1639" customWidth="1"/>
    <col min="1973" max="1973" width="16.5703125" style="1639" customWidth="1"/>
    <col min="1974" max="1974" width="16.42578125" style="1639" customWidth="1"/>
    <col min="1975" max="1975" width="17.28515625" style="1639" customWidth="1"/>
    <col min="1976" max="1976" width="15.7109375" style="1639" customWidth="1"/>
    <col min="1977" max="1977" width="11.42578125" style="1639"/>
    <col min="1978" max="1978" width="11.5703125" style="1639" customWidth="1"/>
    <col min="1979" max="1979" width="18.7109375" style="1639" customWidth="1"/>
    <col min="1980" max="1980" width="17.28515625" style="1639" customWidth="1"/>
    <col min="1981" max="1981" width="11.42578125" style="1639"/>
    <col min="1982" max="1982" width="15.28515625" style="1639" customWidth="1"/>
    <col min="1983" max="1984" width="11.42578125" style="1639"/>
    <col min="1985" max="1985" width="14" style="1639" bestFit="1" customWidth="1"/>
    <col min="1986" max="1986" width="14.28515625" style="1639" customWidth="1"/>
    <col min="1987" max="1988" width="15" style="1639" bestFit="1" customWidth="1"/>
    <col min="1989" max="1989" width="14.7109375" style="1639" bestFit="1" customWidth="1"/>
    <col min="1990" max="1991" width="11.42578125" style="1639"/>
    <col min="1992" max="1992" width="17.7109375" style="1639" customWidth="1"/>
    <col min="1993" max="1993" width="15.42578125" style="1639" customWidth="1"/>
    <col min="1994" max="2152" width="11.42578125" style="1639"/>
    <col min="2153" max="2153" width="3.7109375" style="1639" customWidth="1"/>
    <col min="2154" max="2154" width="7.28515625" style="1639" customWidth="1"/>
    <col min="2155" max="2155" width="38" style="1639" customWidth="1"/>
    <col min="2156" max="2198" width="0" style="1639" hidden="1" customWidth="1"/>
    <col min="2199" max="2199" width="18.28515625" style="1639" customWidth="1"/>
    <col min="2200" max="2200" width="0" style="1639" hidden="1" customWidth="1"/>
    <col min="2201" max="2201" width="20" style="1639" customWidth="1"/>
    <col min="2202" max="2202" width="19.7109375" style="1639" customWidth="1"/>
    <col min="2203" max="2203" width="19.5703125" style="1639" customWidth="1"/>
    <col min="2204" max="2204" width="22.28515625" style="1639" customWidth="1"/>
    <col min="2205" max="2205" width="19.7109375" style="1639" customWidth="1"/>
    <col min="2206" max="2206" width="17.7109375" style="1639" customWidth="1"/>
    <col min="2207" max="2207" width="21" style="1639" customWidth="1"/>
    <col min="2208" max="2208" width="18.28515625" style="1639" customWidth="1"/>
    <col min="2209" max="2209" width="19.28515625" style="1639" customWidth="1"/>
    <col min="2210" max="2224" width="0" style="1639" hidden="1" customWidth="1"/>
    <col min="2225" max="2225" width="18.28515625" style="1639" customWidth="1"/>
    <col min="2226" max="2226" width="17.28515625" style="1639" customWidth="1"/>
    <col min="2227" max="2227" width="18.7109375" style="1639" customWidth="1"/>
    <col min="2228" max="2228" width="18.28515625" style="1639" customWidth="1"/>
    <col min="2229" max="2229" width="16.5703125" style="1639" customWidth="1"/>
    <col min="2230" max="2230" width="16.42578125" style="1639" customWidth="1"/>
    <col min="2231" max="2231" width="17.28515625" style="1639" customWidth="1"/>
    <col min="2232" max="2232" width="15.7109375" style="1639" customWidth="1"/>
    <col min="2233" max="2233" width="11.42578125" style="1639"/>
    <col min="2234" max="2234" width="11.5703125" style="1639" customWidth="1"/>
    <col min="2235" max="2235" width="18.7109375" style="1639" customWidth="1"/>
    <col min="2236" max="2236" width="17.28515625" style="1639" customWidth="1"/>
    <col min="2237" max="2237" width="11.42578125" style="1639"/>
    <col min="2238" max="2238" width="15.28515625" style="1639" customWidth="1"/>
    <col min="2239" max="2240" width="11.42578125" style="1639"/>
    <col min="2241" max="2241" width="14" style="1639" bestFit="1" customWidth="1"/>
    <col min="2242" max="2242" width="14.28515625" style="1639" customWidth="1"/>
    <col min="2243" max="2244" width="15" style="1639" bestFit="1" customWidth="1"/>
    <col min="2245" max="2245" width="14.7109375" style="1639" bestFit="1" customWidth="1"/>
    <col min="2246" max="2247" width="11.42578125" style="1639"/>
    <col min="2248" max="2248" width="17.7109375" style="1639" customWidth="1"/>
    <col min="2249" max="2249" width="15.42578125" style="1639" customWidth="1"/>
    <col min="2250" max="2408" width="11.42578125" style="1639"/>
    <col min="2409" max="2409" width="3.7109375" style="1639" customWidth="1"/>
    <col min="2410" max="2410" width="7.28515625" style="1639" customWidth="1"/>
    <col min="2411" max="2411" width="38" style="1639" customWidth="1"/>
    <col min="2412" max="2454" width="0" style="1639" hidden="1" customWidth="1"/>
    <col min="2455" max="2455" width="18.28515625" style="1639" customWidth="1"/>
    <col min="2456" max="2456" width="0" style="1639" hidden="1" customWidth="1"/>
    <col min="2457" max="2457" width="20" style="1639" customWidth="1"/>
    <col min="2458" max="2458" width="19.7109375" style="1639" customWidth="1"/>
    <col min="2459" max="2459" width="19.5703125" style="1639" customWidth="1"/>
    <col min="2460" max="2460" width="22.28515625" style="1639" customWidth="1"/>
    <col min="2461" max="2461" width="19.7109375" style="1639" customWidth="1"/>
    <col min="2462" max="2462" width="17.7109375" style="1639" customWidth="1"/>
    <col min="2463" max="2463" width="21" style="1639" customWidth="1"/>
    <col min="2464" max="2464" width="18.28515625" style="1639" customWidth="1"/>
    <col min="2465" max="2465" width="19.28515625" style="1639" customWidth="1"/>
    <col min="2466" max="2480" width="0" style="1639" hidden="1" customWidth="1"/>
    <col min="2481" max="2481" width="18.28515625" style="1639" customWidth="1"/>
    <col min="2482" max="2482" width="17.28515625" style="1639" customWidth="1"/>
    <col min="2483" max="2483" width="18.7109375" style="1639" customWidth="1"/>
    <col min="2484" max="2484" width="18.28515625" style="1639" customWidth="1"/>
    <col min="2485" max="2485" width="16.5703125" style="1639" customWidth="1"/>
    <col min="2486" max="2486" width="16.42578125" style="1639" customWidth="1"/>
    <col min="2487" max="2487" width="17.28515625" style="1639" customWidth="1"/>
    <col min="2488" max="2488" width="15.7109375" style="1639" customWidth="1"/>
    <col min="2489" max="2489" width="11.42578125" style="1639"/>
    <col min="2490" max="2490" width="11.5703125" style="1639" customWidth="1"/>
    <col min="2491" max="2491" width="18.7109375" style="1639" customWidth="1"/>
    <col min="2492" max="2492" width="17.28515625" style="1639" customWidth="1"/>
    <col min="2493" max="2493" width="11.42578125" style="1639"/>
    <col min="2494" max="2494" width="15.28515625" style="1639" customWidth="1"/>
    <col min="2495" max="2496" width="11.42578125" style="1639"/>
    <col min="2497" max="2497" width="14" style="1639" bestFit="1" customWidth="1"/>
    <col min="2498" max="2498" width="14.28515625" style="1639" customWidth="1"/>
    <col min="2499" max="2500" width="15" style="1639" bestFit="1" customWidth="1"/>
    <col min="2501" max="2501" width="14.7109375" style="1639" bestFit="1" customWidth="1"/>
    <col min="2502" max="2503" width="11.42578125" style="1639"/>
    <col min="2504" max="2504" width="17.7109375" style="1639" customWidth="1"/>
    <col min="2505" max="2505" width="15.42578125" style="1639" customWidth="1"/>
    <col min="2506" max="2664" width="11.42578125" style="1639"/>
    <col min="2665" max="2665" width="3.7109375" style="1639" customWidth="1"/>
    <col min="2666" max="2666" width="7.28515625" style="1639" customWidth="1"/>
    <col min="2667" max="2667" width="38" style="1639" customWidth="1"/>
    <col min="2668" max="2710" width="0" style="1639" hidden="1" customWidth="1"/>
    <col min="2711" max="2711" width="18.28515625" style="1639" customWidth="1"/>
    <col min="2712" max="2712" width="0" style="1639" hidden="1" customWidth="1"/>
    <col min="2713" max="2713" width="20" style="1639" customWidth="1"/>
    <col min="2714" max="2714" width="19.7109375" style="1639" customWidth="1"/>
    <col min="2715" max="2715" width="19.5703125" style="1639" customWidth="1"/>
    <col min="2716" max="2716" width="22.28515625" style="1639" customWidth="1"/>
    <col min="2717" max="2717" width="19.7109375" style="1639" customWidth="1"/>
    <col min="2718" max="2718" width="17.7109375" style="1639" customWidth="1"/>
    <col min="2719" max="2719" width="21" style="1639" customWidth="1"/>
    <col min="2720" max="2720" width="18.28515625" style="1639" customWidth="1"/>
    <col min="2721" max="2721" width="19.28515625" style="1639" customWidth="1"/>
    <col min="2722" max="2736" width="0" style="1639" hidden="1" customWidth="1"/>
    <col min="2737" max="2737" width="18.28515625" style="1639" customWidth="1"/>
    <col min="2738" max="2738" width="17.28515625" style="1639" customWidth="1"/>
    <col min="2739" max="2739" width="18.7109375" style="1639" customWidth="1"/>
    <col min="2740" max="2740" width="18.28515625" style="1639" customWidth="1"/>
    <col min="2741" max="2741" width="16.5703125" style="1639" customWidth="1"/>
    <col min="2742" max="2742" width="16.42578125" style="1639" customWidth="1"/>
    <col min="2743" max="2743" width="17.28515625" style="1639" customWidth="1"/>
    <col min="2744" max="2744" width="15.7109375" style="1639" customWidth="1"/>
    <col min="2745" max="2745" width="11.42578125" style="1639"/>
    <col min="2746" max="2746" width="11.5703125" style="1639" customWidth="1"/>
    <col min="2747" max="2747" width="18.7109375" style="1639" customWidth="1"/>
    <col min="2748" max="2748" width="17.28515625" style="1639" customWidth="1"/>
    <col min="2749" max="2749" width="11.42578125" style="1639"/>
    <col min="2750" max="2750" width="15.28515625" style="1639" customWidth="1"/>
    <col min="2751" max="2752" width="11.42578125" style="1639"/>
    <col min="2753" max="2753" width="14" style="1639" bestFit="1" customWidth="1"/>
    <col min="2754" max="2754" width="14.28515625" style="1639" customWidth="1"/>
    <col min="2755" max="2756" width="15" style="1639" bestFit="1" customWidth="1"/>
    <col min="2757" max="2757" width="14.7109375" style="1639" bestFit="1" customWidth="1"/>
    <col min="2758" max="2759" width="11.42578125" style="1639"/>
    <col min="2760" max="2760" width="17.7109375" style="1639" customWidth="1"/>
    <col min="2761" max="2761" width="15.42578125" style="1639" customWidth="1"/>
    <col min="2762" max="2920" width="11.42578125" style="1639"/>
    <col min="2921" max="2921" width="3.7109375" style="1639" customWidth="1"/>
    <col min="2922" max="2922" width="7.28515625" style="1639" customWidth="1"/>
    <col min="2923" max="2923" width="38" style="1639" customWidth="1"/>
    <col min="2924" max="2966" width="0" style="1639" hidden="1" customWidth="1"/>
    <col min="2967" max="2967" width="18.28515625" style="1639" customWidth="1"/>
    <col min="2968" max="2968" width="0" style="1639" hidden="1" customWidth="1"/>
    <col min="2969" max="2969" width="20" style="1639" customWidth="1"/>
    <col min="2970" max="2970" width="19.7109375" style="1639" customWidth="1"/>
    <col min="2971" max="2971" width="19.5703125" style="1639" customWidth="1"/>
    <col min="2972" max="2972" width="22.28515625" style="1639" customWidth="1"/>
    <col min="2973" max="2973" width="19.7109375" style="1639" customWidth="1"/>
    <col min="2974" max="2974" width="17.7109375" style="1639" customWidth="1"/>
    <col min="2975" max="2975" width="21" style="1639" customWidth="1"/>
    <col min="2976" max="2976" width="18.28515625" style="1639" customWidth="1"/>
    <col min="2977" max="2977" width="19.28515625" style="1639" customWidth="1"/>
    <col min="2978" max="2992" width="0" style="1639" hidden="1" customWidth="1"/>
    <col min="2993" max="2993" width="18.28515625" style="1639" customWidth="1"/>
    <col min="2994" max="2994" width="17.28515625" style="1639" customWidth="1"/>
    <col min="2995" max="2995" width="18.7109375" style="1639" customWidth="1"/>
    <col min="2996" max="2996" width="18.28515625" style="1639" customWidth="1"/>
    <col min="2997" max="2997" width="16.5703125" style="1639" customWidth="1"/>
    <col min="2998" max="2998" width="16.42578125" style="1639" customWidth="1"/>
    <col min="2999" max="2999" width="17.28515625" style="1639" customWidth="1"/>
    <col min="3000" max="3000" width="15.7109375" style="1639" customWidth="1"/>
    <col min="3001" max="3001" width="11.42578125" style="1639"/>
    <col min="3002" max="3002" width="11.5703125" style="1639" customWidth="1"/>
    <col min="3003" max="3003" width="18.7109375" style="1639" customWidth="1"/>
    <col min="3004" max="3004" width="17.28515625" style="1639" customWidth="1"/>
    <col min="3005" max="3005" width="11.42578125" style="1639"/>
    <col min="3006" max="3006" width="15.28515625" style="1639" customWidth="1"/>
    <col min="3007" max="3008" width="11.42578125" style="1639"/>
    <col min="3009" max="3009" width="14" style="1639" bestFit="1" customWidth="1"/>
    <col min="3010" max="3010" width="14.28515625" style="1639" customWidth="1"/>
    <col min="3011" max="3012" width="15" style="1639" bestFit="1" customWidth="1"/>
    <col min="3013" max="3013" width="14.7109375" style="1639" bestFit="1" customWidth="1"/>
    <col min="3014" max="3015" width="11.42578125" style="1639"/>
    <col min="3016" max="3016" width="17.7109375" style="1639" customWidth="1"/>
    <col min="3017" max="3017" width="15.42578125" style="1639" customWidth="1"/>
    <col min="3018" max="3176" width="11.42578125" style="1639"/>
    <col min="3177" max="3177" width="3.7109375" style="1639" customWidth="1"/>
    <col min="3178" max="3178" width="7.28515625" style="1639" customWidth="1"/>
    <col min="3179" max="3179" width="38" style="1639" customWidth="1"/>
    <col min="3180" max="3222" width="0" style="1639" hidden="1" customWidth="1"/>
    <col min="3223" max="3223" width="18.28515625" style="1639" customWidth="1"/>
    <col min="3224" max="3224" width="0" style="1639" hidden="1" customWidth="1"/>
    <col min="3225" max="3225" width="20" style="1639" customWidth="1"/>
    <col min="3226" max="3226" width="19.7109375" style="1639" customWidth="1"/>
    <col min="3227" max="3227" width="19.5703125" style="1639" customWidth="1"/>
    <col min="3228" max="3228" width="22.28515625" style="1639" customWidth="1"/>
    <col min="3229" max="3229" width="19.7109375" style="1639" customWidth="1"/>
    <col min="3230" max="3230" width="17.7109375" style="1639" customWidth="1"/>
    <col min="3231" max="3231" width="21" style="1639" customWidth="1"/>
    <col min="3232" max="3232" width="18.28515625" style="1639" customWidth="1"/>
    <col min="3233" max="3233" width="19.28515625" style="1639" customWidth="1"/>
    <col min="3234" max="3248" width="0" style="1639" hidden="1" customWidth="1"/>
    <col min="3249" max="3249" width="18.28515625" style="1639" customWidth="1"/>
    <col min="3250" max="3250" width="17.28515625" style="1639" customWidth="1"/>
    <col min="3251" max="3251" width="18.7109375" style="1639" customWidth="1"/>
    <col min="3252" max="3252" width="18.28515625" style="1639" customWidth="1"/>
    <col min="3253" max="3253" width="16.5703125" style="1639" customWidth="1"/>
    <col min="3254" max="3254" width="16.42578125" style="1639" customWidth="1"/>
    <col min="3255" max="3255" width="17.28515625" style="1639" customWidth="1"/>
    <col min="3256" max="3256" width="15.7109375" style="1639" customWidth="1"/>
    <col min="3257" max="3257" width="11.42578125" style="1639"/>
    <col min="3258" max="3258" width="11.5703125" style="1639" customWidth="1"/>
    <col min="3259" max="3259" width="18.7109375" style="1639" customWidth="1"/>
    <col min="3260" max="3260" width="17.28515625" style="1639" customWidth="1"/>
    <col min="3261" max="3261" width="11.42578125" style="1639"/>
    <col min="3262" max="3262" width="15.28515625" style="1639" customWidth="1"/>
    <col min="3263" max="3264" width="11.42578125" style="1639"/>
    <col min="3265" max="3265" width="14" style="1639" bestFit="1" customWidth="1"/>
    <col min="3266" max="3266" width="14.28515625" style="1639" customWidth="1"/>
    <col min="3267" max="3268" width="15" style="1639" bestFit="1" customWidth="1"/>
    <col min="3269" max="3269" width="14.7109375" style="1639" bestFit="1" customWidth="1"/>
    <col min="3270" max="3271" width="11.42578125" style="1639"/>
    <col min="3272" max="3272" width="17.7109375" style="1639" customWidth="1"/>
    <col min="3273" max="3273" width="15.42578125" style="1639" customWidth="1"/>
    <col min="3274" max="3432" width="11.42578125" style="1639"/>
    <col min="3433" max="3433" width="3.7109375" style="1639" customWidth="1"/>
    <col min="3434" max="3434" width="7.28515625" style="1639" customWidth="1"/>
    <col min="3435" max="3435" width="38" style="1639" customWidth="1"/>
    <col min="3436" max="3478" width="0" style="1639" hidden="1" customWidth="1"/>
    <col min="3479" max="3479" width="18.28515625" style="1639" customWidth="1"/>
    <col min="3480" max="3480" width="0" style="1639" hidden="1" customWidth="1"/>
    <col min="3481" max="3481" width="20" style="1639" customWidth="1"/>
    <col min="3482" max="3482" width="19.7109375" style="1639" customWidth="1"/>
    <col min="3483" max="3483" width="19.5703125" style="1639" customWidth="1"/>
    <col min="3484" max="3484" width="22.28515625" style="1639" customWidth="1"/>
    <col min="3485" max="3485" width="19.7109375" style="1639" customWidth="1"/>
    <col min="3486" max="3486" width="17.7109375" style="1639" customWidth="1"/>
    <col min="3487" max="3487" width="21" style="1639" customWidth="1"/>
    <col min="3488" max="3488" width="18.28515625" style="1639" customWidth="1"/>
    <col min="3489" max="3489" width="19.28515625" style="1639" customWidth="1"/>
    <col min="3490" max="3504" width="0" style="1639" hidden="1" customWidth="1"/>
    <col min="3505" max="3505" width="18.28515625" style="1639" customWidth="1"/>
    <col min="3506" max="3506" width="17.28515625" style="1639" customWidth="1"/>
    <col min="3507" max="3507" width="18.7109375" style="1639" customWidth="1"/>
    <col min="3508" max="3508" width="18.28515625" style="1639" customWidth="1"/>
    <col min="3509" max="3509" width="16.5703125" style="1639" customWidth="1"/>
    <col min="3510" max="3510" width="16.42578125" style="1639" customWidth="1"/>
    <col min="3511" max="3511" width="17.28515625" style="1639" customWidth="1"/>
    <col min="3512" max="3512" width="15.7109375" style="1639" customWidth="1"/>
    <col min="3513" max="3513" width="11.42578125" style="1639"/>
    <col min="3514" max="3514" width="11.5703125" style="1639" customWidth="1"/>
    <col min="3515" max="3515" width="18.7109375" style="1639" customWidth="1"/>
    <col min="3516" max="3516" width="17.28515625" style="1639" customWidth="1"/>
    <col min="3517" max="3517" width="11.42578125" style="1639"/>
    <col min="3518" max="3518" width="15.28515625" style="1639" customWidth="1"/>
    <col min="3519" max="3520" width="11.42578125" style="1639"/>
    <col min="3521" max="3521" width="14" style="1639" bestFit="1" customWidth="1"/>
    <col min="3522" max="3522" width="14.28515625" style="1639" customWidth="1"/>
    <col min="3523" max="3524" width="15" style="1639" bestFit="1" customWidth="1"/>
    <col min="3525" max="3525" width="14.7109375" style="1639" bestFit="1" customWidth="1"/>
    <col min="3526" max="3527" width="11.42578125" style="1639"/>
    <col min="3528" max="3528" width="17.7109375" style="1639" customWidth="1"/>
    <col min="3529" max="3529" width="15.42578125" style="1639" customWidth="1"/>
    <col min="3530" max="3688" width="11.42578125" style="1639"/>
    <col min="3689" max="3689" width="3.7109375" style="1639" customWidth="1"/>
    <col min="3690" max="3690" width="7.28515625" style="1639" customWidth="1"/>
    <col min="3691" max="3691" width="38" style="1639" customWidth="1"/>
    <col min="3692" max="3734" width="0" style="1639" hidden="1" customWidth="1"/>
    <col min="3735" max="3735" width="18.28515625" style="1639" customWidth="1"/>
    <col min="3736" max="3736" width="0" style="1639" hidden="1" customWidth="1"/>
    <col min="3737" max="3737" width="20" style="1639" customWidth="1"/>
    <col min="3738" max="3738" width="19.7109375" style="1639" customWidth="1"/>
    <col min="3739" max="3739" width="19.5703125" style="1639" customWidth="1"/>
    <col min="3740" max="3740" width="22.28515625" style="1639" customWidth="1"/>
    <col min="3741" max="3741" width="19.7109375" style="1639" customWidth="1"/>
    <col min="3742" max="3742" width="17.7109375" style="1639" customWidth="1"/>
    <col min="3743" max="3743" width="21" style="1639" customWidth="1"/>
    <col min="3744" max="3744" width="18.28515625" style="1639" customWidth="1"/>
    <col min="3745" max="3745" width="19.28515625" style="1639" customWidth="1"/>
    <col min="3746" max="3760" width="0" style="1639" hidden="1" customWidth="1"/>
    <col min="3761" max="3761" width="18.28515625" style="1639" customWidth="1"/>
    <col min="3762" max="3762" width="17.28515625" style="1639" customWidth="1"/>
    <col min="3763" max="3763" width="18.7109375" style="1639" customWidth="1"/>
    <col min="3764" max="3764" width="18.28515625" style="1639" customWidth="1"/>
    <col min="3765" max="3765" width="16.5703125" style="1639" customWidth="1"/>
    <col min="3766" max="3766" width="16.42578125" style="1639" customWidth="1"/>
    <col min="3767" max="3767" width="17.28515625" style="1639" customWidth="1"/>
    <col min="3768" max="3768" width="15.7109375" style="1639" customWidth="1"/>
    <col min="3769" max="3769" width="11.42578125" style="1639"/>
    <col min="3770" max="3770" width="11.5703125" style="1639" customWidth="1"/>
    <col min="3771" max="3771" width="18.7109375" style="1639" customWidth="1"/>
    <col min="3772" max="3772" width="17.28515625" style="1639" customWidth="1"/>
    <col min="3773" max="3773" width="11.42578125" style="1639"/>
    <col min="3774" max="3774" width="15.28515625" style="1639" customWidth="1"/>
    <col min="3775" max="3776" width="11.42578125" style="1639"/>
    <col min="3777" max="3777" width="14" style="1639" bestFit="1" customWidth="1"/>
    <col min="3778" max="3778" width="14.28515625" style="1639" customWidth="1"/>
    <col min="3779" max="3780" width="15" style="1639" bestFit="1" customWidth="1"/>
    <col min="3781" max="3781" width="14.7109375" style="1639" bestFit="1" customWidth="1"/>
    <col min="3782" max="3783" width="11.42578125" style="1639"/>
    <col min="3784" max="3784" width="17.7109375" style="1639" customWidth="1"/>
    <col min="3785" max="3785" width="15.42578125" style="1639" customWidth="1"/>
    <col min="3786" max="3944" width="11.42578125" style="1639"/>
    <col min="3945" max="3945" width="3.7109375" style="1639" customWidth="1"/>
    <col min="3946" max="3946" width="7.28515625" style="1639" customWidth="1"/>
    <col min="3947" max="3947" width="38" style="1639" customWidth="1"/>
    <col min="3948" max="3990" width="0" style="1639" hidden="1" customWidth="1"/>
    <col min="3991" max="3991" width="18.28515625" style="1639" customWidth="1"/>
    <col min="3992" max="3992" width="0" style="1639" hidden="1" customWidth="1"/>
    <col min="3993" max="3993" width="20" style="1639" customWidth="1"/>
    <col min="3994" max="3994" width="19.7109375" style="1639" customWidth="1"/>
    <col min="3995" max="3995" width="19.5703125" style="1639" customWidth="1"/>
    <col min="3996" max="3996" width="22.28515625" style="1639" customWidth="1"/>
    <col min="3997" max="3997" width="19.7109375" style="1639" customWidth="1"/>
    <col min="3998" max="3998" width="17.7109375" style="1639" customWidth="1"/>
    <col min="3999" max="3999" width="21" style="1639" customWidth="1"/>
    <col min="4000" max="4000" width="18.28515625" style="1639" customWidth="1"/>
    <col min="4001" max="4001" width="19.28515625" style="1639" customWidth="1"/>
    <col min="4002" max="4016" width="0" style="1639" hidden="1" customWidth="1"/>
    <col min="4017" max="4017" width="18.28515625" style="1639" customWidth="1"/>
    <col min="4018" max="4018" width="17.28515625" style="1639" customWidth="1"/>
    <col min="4019" max="4019" width="18.7109375" style="1639" customWidth="1"/>
    <col min="4020" max="4020" width="18.28515625" style="1639" customWidth="1"/>
    <col min="4021" max="4021" width="16.5703125" style="1639" customWidth="1"/>
    <col min="4022" max="4022" width="16.42578125" style="1639" customWidth="1"/>
    <col min="4023" max="4023" width="17.28515625" style="1639" customWidth="1"/>
    <col min="4024" max="4024" width="15.7109375" style="1639" customWidth="1"/>
    <col min="4025" max="4025" width="11.42578125" style="1639"/>
    <col min="4026" max="4026" width="11.5703125" style="1639" customWidth="1"/>
    <col min="4027" max="4027" width="18.7109375" style="1639" customWidth="1"/>
    <col min="4028" max="4028" width="17.28515625" style="1639" customWidth="1"/>
    <col min="4029" max="4029" width="11.42578125" style="1639"/>
    <col min="4030" max="4030" width="15.28515625" style="1639" customWidth="1"/>
    <col min="4031" max="4032" width="11.42578125" style="1639"/>
    <col min="4033" max="4033" width="14" style="1639" bestFit="1" customWidth="1"/>
    <col min="4034" max="4034" width="14.28515625" style="1639" customWidth="1"/>
    <col min="4035" max="4036" width="15" style="1639" bestFit="1" customWidth="1"/>
    <col min="4037" max="4037" width="14.7109375" style="1639" bestFit="1" customWidth="1"/>
    <col min="4038" max="4039" width="11.42578125" style="1639"/>
    <col min="4040" max="4040" width="17.7109375" style="1639" customWidth="1"/>
    <col min="4041" max="4041" width="15.42578125" style="1639" customWidth="1"/>
    <col min="4042" max="4200" width="11.42578125" style="1639"/>
    <col min="4201" max="4201" width="3.7109375" style="1639" customWidth="1"/>
    <col min="4202" max="4202" width="7.28515625" style="1639" customWidth="1"/>
    <col min="4203" max="4203" width="38" style="1639" customWidth="1"/>
    <col min="4204" max="4246" width="0" style="1639" hidden="1" customWidth="1"/>
    <col min="4247" max="4247" width="18.28515625" style="1639" customWidth="1"/>
    <col min="4248" max="4248" width="0" style="1639" hidden="1" customWidth="1"/>
    <col min="4249" max="4249" width="20" style="1639" customWidth="1"/>
    <col min="4250" max="4250" width="19.7109375" style="1639" customWidth="1"/>
    <col min="4251" max="4251" width="19.5703125" style="1639" customWidth="1"/>
    <col min="4252" max="4252" width="22.28515625" style="1639" customWidth="1"/>
    <col min="4253" max="4253" width="19.7109375" style="1639" customWidth="1"/>
    <col min="4254" max="4254" width="17.7109375" style="1639" customWidth="1"/>
    <col min="4255" max="4255" width="21" style="1639" customWidth="1"/>
    <col min="4256" max="4256" width="18.28515625" style="1639" customWidth="1"/>
    <col min="4257" max="4257" width="19.28515625" style="1639" customWidth="1"/>
    <col min="4258" max="4272" width="0" style="1639" hidden="1" customWidth="1"/>
    <col min="4273" max="4273" width="18.28515625" style="1639" customWidth="1"/>
    <col min="4274" max="4274" width="17.28515625" style="1639" customWidth="1"/>
    <col min="4275" max="4275" width="18.7109375" style="1639" customWidth="1"/>
    <col min="4276" max="4276" width="18.28515625" style="1639" customWidth="1"/>
    <col min="4277" max="4277" width="16.5703125" style="1639" customWidth="1"/>
    <col min="4278" max="4278" width="16.42578125" style="1639" customWidth="1"/>
    <col min="4279" max="4279" width="17.28515625" style="1639" customWidth="1"/>
    <col min="4280" max="4280" width="15.7109375" style="1639" customWidth="1"/>
    <col min="4281" max="4281" width="11.42578125" style="1639"/>
    <col min="4282" max="4282" width="11.5703125" style="1639" customWidth="1"/>
    <col min="4283" max="4283" width="18.7109375" style="1639" customWidth="1"/>
    <col min="4284" max="4284" width="17.28515625" style="1639" customWidth="1"/>
    <col min="4285" max="4285" width="11.42578125" style="1639"/>
    <col min="4286" max="4286" width="15.28515625" style="1639" customWidth="1"/>
    <col min="4287" max="4288" width="11.42578125" style="1639"/>
    <col min="4289" max="4289" width="14" style="1639" bestFit="1" customWidth="1"/>
    <col min="4290" max="4290" width="14.28515625" style="1639" customWidth="1"/>
    <col min="4291" max="4292" width="15" style="1639" bestFit="1" customWidth="1"/>
    <col min="4293" max="4293" width="14.7109375" style="1639" bestFit="1" customWidth="1"/>
    <col min="4294" max="4295" width="11.42578125" style="1639"/>
    <col min="4296" max="4296" width="17.7109375" style="1639" customWidth="1"/>
    <col min="4297" max="4297" width="15.42578125" style="1639" customWidth="1"/>
    <col min="4298" max="4456" width="11.42578125" style="1639"/>
    <col min="4457" max="4457" width="3.7109375" style="1639" customWidth="1"/>
    <col min="4458" max="4458" width="7.28515625" style="1639" customWidth="1"/>
    <col min="4459" max="4459" width="38" style="1639" customWidth="1"/>
    <col min="4460" max="4502" width="0" style="1639" hidden="1" customWidth="1"/>
    <col min="4503" max="4503" width="18.28515625" style="1639" customWidth="1"/>
    <col min="4504" max="4504" width="0" style="1639" hidden="1" customWidth="1"/>
    <col min="4505" max="4505" width="20" style="1639" customWidth="1"/>
    <col min="4506" max="4506" width="19.7109375" style="1639" customWidth="1"/>
    <col min="4507" max="4507" width="19.5703125" style="1639" customWidth="1"/>
    <col min="4508" max="4508" width="22.28515625" style="1639" customWidth="1"/>
    <col min="4509" max="4509" width="19.7109375" style="1639" customWidth="1"/>
    <col min="4510" max="4510" width="17.7109375" style="1639" customWidth="1"/>
    <col min="4511" max="4511" width="21" style="1639" customWidth="1"/>
    <col min="4512" max="4512" width="18.28515625" style="1639" customWidth="1"/>
    <col min="4513" max="4513" width="19.28515625" style="1639" customWidth="1"/>
    <col min="4514" max="4528" width="0" style="1639" hidden="1" customWidth="1"/>
    <col min="4529" max="4529" width="18.28515625" style="1639" customWidth="1"/>
    <col min="4530" max="4530" width="17.28515625" style="1639" customWidth="1"/>
    <col min="4531" max="4531" width="18.7109375" style="1639" customWidth="1"/>
    <col min="4532" max="4532" width="18.28515625" style="1639" customWidth="1"/>
    <col min="4533" max="4533" width="16.5703125" style="1639" customWidth="1"/>
    <col min="4534" max="4534" width="16.42578125" style="1639" customWidth="1"/>
    <col min="4535" max="4535" width="17.28515625" style="1639" customWidth="1"/>
    <col min="4536" max="4536" width="15.7109375" style="1639" customWidth="1"/>
    <col min="4537" max="4537" width="11.42578125" style="1639"/>
    <col min="4538" max="4538" width="11.5703125" style="1639" customWidth="1"/>
    <col min="4539" max="4539" width="18.7109375" style="1639" customWidth="1"/>
    <col min="4540" max="4540" width="17.28515625" style="1639" customWidth="1"/>
    <col min="4541" max="4541" width="11.42578125" style="1639"/>
    <col min="4542" max="4542" width="15.28515625" style="1639" customWidth="1"/>
    <col min="4543" max="4544" width="11.42578125" style="1639"/>
    <col min="4545" max="4545" width="14" style="1639" bestFit="1" customWidth="1"/>
    <col min="4546" max="4546" width="14.28515625" style="1639" customWidth="1"/>
    <col min="4547" max="4548" width="15" style="1639" bestFit="1" customWidth="1"/>
    <col min="4549" max="4549" width="14.7109375" style="1639" bestFit="1" customWidth="1"/>
    <col min="4550" max="4551" width="11.42578125" style="1639"/>
    <col min="4552" max="4552" width="17.7109375" style="1639" customWidth="1"/>
    <col min="4553" max="4553" width="15.42578125" style="1639" customWidth="1"/>
    <col min="4554" max="4712" width="11.42578125" style="1639"/>
    <col min="4713" max="4713" width="3.7109375" style="1639" customWidth="1"/>
    <col min="4714" max="4714" width="7.28515625" style="1639" customWidth="1"/>
    <col min="4715" max="4715" width="38" style="1639" customWidth="1"/>
    <col min="4716" max="4758" width="0" style="1639" hidden="1" customWidth="1"/>
    <col min="4759" max="4759" width="18.28515625" style="1639" customWidth="1"/>
    <col min="4760" max="4760" width="0" style="1639" hidden="1" customWidth="1"/>
    <col min="4761" max="4761" width="20" style="1639" customWidth="1"/>
    <col min="4762" max="4762" width="19.7109375" style="1639" customWidth="1"/>
    <col min="4763" max="4763" width="19.5703125" style="1639" customWidth="1"/>
    <col min="4764" max="4764" width="22.28515625" style="1639" customWidth="1"/>
    <col min="4765" max="4765" width="19.7109375" style="1639" customWidth="1"/>
    <col min="4766" max="4766" width="17.7109375" style="1639" customWidth="1"/>
    <col min="4767" max="4767" width="21" style="1639" customWidth="1"/>
    <col min="4768" max="4768" width="18.28515625" style="1639" customWidth="1"/>
    <col min="4769" max="4769" width="19.28515625" style="1639" customWidth="1"/>
    <col min="4770" max="4784" width="0" style="1639" hidden="1" customWidth="1"/>
    <col min="4785" max="4785" width="18.28515625" style="1639" customWidth="1"/>
    <col min="4786" max="4786" width="17.28515625" style="1639" customWidth="1"/>
    <col min="4787" max="4787" width="18.7109375" style="1639" customWidth="1"/>
    <col min="4788" max="4788" width="18.28515625" style="1639" customWidth="1"/>
    <col min="4789" max="4789" width="16.5703125" style="1639" customWidth="1"/>
    <col min="4790" max="4790" width="16.42578125" style="1639" customWidth="1"/>
    <col min="4791" max="4791" width="17.28515625" style="1639" customWidth="1"/>
    <col min="4792" max="4792" width="15.7109375" style="1639" customWidth="1"/>
    <col min="4793" max="4793" width="11.42578125" style="1639"/>
    <col min="4794" max="4794" width="11.5703125" style="1639" customWidth="1"/>
    <col min="4795" max="4795" width="18.7109375" style="1639" customWidth="1"/>
    <col min="4796" max="4796" width="17.28515625" style="1639" customWidth="1"/>
    <col min="4797" max="4797" width="11.42578125" style="1639"/>
    <col min="4798" max="4798" width="15.28515625" style="1639" customWidth="1"/>
    <col min="4799" max="4800" width="11.42578125" style="1639"/>
    <col min="4801" max="4801" width="14" style="1639" bestFit="1" customWidth="1"/>
    <col min="4802" max="4802" width="14.28515625" style="1639" customWidth="1"/>
    <col min="4803" max="4804" width="15" style="1639" bestFit="1" customWidth="1"/>
    <col min="4805" max="4805" width="14.7109375" style="1639" bestFit="1" customWidth="1"/>
    <col min="4806" max="4807" width="11.42578125" style="1639"/>
    <col min="4808" max="4808" width="17.7109375" style="1639" customWidth="1"/>
    <col min="4809" max="4809" width="15.42578125" style="1639" customWidth="1"/>
    <col min="4810" max="4968" width="11.42578125" style="1639"/>
    <col min="4969" max="4969" width="3.7109375" style="1639" customWidth="1"/>
    <col min="4970" max="4970" width="7.28515625" style="1639" customWidth="1"/>
    <col min="4971" max="4971" width="38" style="1639" customWidth="1"/>
    <col min="4972" max="5014" width="0" style="1639" hidden="1" customWidth="1"/>
    <col min="5015" max="5015" width="18.28515625" style="1639" customWidth="1"/>
    <col min="5016" max="5016" width="0" style="1639" hidden="1" customWidth="1"/>
    <col min="5017" max="5017" width="20" style="1639" customWidth="1"/>
    <col min="5018" max="5018" width="19.7109375" style="1639" customWidth="1"/>
    <col min="5019" max="5019" width="19.5703125" style="1639" customWidth="1"/>
    <col min="5020" max="5020" width="22.28515625" style="1639" customWidth="1"/>
    <col min="5021" max="5021" width="19.7109375" style="1639" customWidth="1"/>
    <col min="5022" max="5022" width="17.7109375" style="1639" customWidth="1"/>
    <col min="5023" max="5023" width="21" style="1639" customWidth="1"/>
    <col min="5024" max="5024" width="18.28515625" style="1639" customWidth="1"/>
    <col min="5025" max="5025" width="19.28515625" style="1639" customWidth="1"/>
    <col min="5026" max="5040" width="0" style="1639" hidden="1" customWidth="1"/>
    <col min="5041" max="5041" width="18.28515625" style="1639" customWidth="1"/>
    <col min="5042" max="5042" width="17.28515625" style="1639" customWidth="1"/>
    <col min="5043" max="5043" width="18.7109375" style="1639" customWidth="1"/>
    <col min="5044" max="5044" width="18.28515625" style="1639" customWidth="1"/>
    <col min="5045" max="5045" width="16.5703125" style="1639" customWidth="1"/>
    <col min="5046" max="5046" width="16.42578125" style="1639" customWidth="1"/>
    <col min="5047" max="5047" width="17.28515625" style="1639" customWidth="1"/>
    <col min="5048" max="5048" width="15.7109375" style="1639" customWidth="1"/>
    <col min="5049" max="5049" width="11.42578125" style="1639"/>
    <col min="5050" max="5050" width="11.5703125" style="1639" customWidth="1"/>
    <col min="5051" max="5051" width="18.7109375" style="1639" customWidth="1"/>
    <col min="5052" max="5052" width="17.28515625" style="1639" customWidth="1"/>
    <col min="5053" max="5053" width="11.42578125" style="1639"/>
    <col min="5054" max="5054" width="15.28515625" style="1639" customWidth="1"/>
    <col min="5055" max="5056" width="11.42578125" style="1639"/>
    <col min="5057" max="5057" width="14" style="1639" bestFit="1" customWidth="1"/>
    <col min="5058" max="5058" width="14.28515625" style="1639" customWidth="1"/>
    <col min="5059" max="5060" width="15" style="1639" bestFit="1" customWidth="1"/>
    <col min="5061" max="5061" width="14.7109375" style="1639" bestFit="1" customWidth="1"/>
    <col min="5062" max="5063" width="11.42578125" style="1639"/>
    <col min="5064" max="5064" width="17.7109375" style="1639" customWidth="1"/>
    <col min="5065" max="5065" width="15.42578125" style="1639" customWidth="1"/>
    <col min="5066" max="5224" width="11.42578125" style="1639"/>
    <col min="5225" max="5225" width="3.7109375" style="1639" customWidth="1"/>
    <col min="5226" max="5226" width="7.28515625" style="1639" customWidth="1"/>
    <col min="5227" max="5227" width="38" style="1639" customWidth="1"/>
    <col min="5228" max="5270" width="0" style="1639" hidden="1" customWidth="1"/>
    <col min="5271" max="5271" width="18.28515625" style="1639" customWidth="1"/>
    <col min="5272" max="5272" width="0" style="1639" hidden="1" customWidth="1"/>
    <col min="5273" max="5273" width="20" style="1639" customWidth="1"/>
    <col min="5274" max="5274" width="19.7109375" style="1639" customWidth="1"/>
    <col min="5275" max="5275" width="19.5703125" style="1639" customWidth="1"/>
    <col min="5276" max="5276" width="22.28515625" style="1639" customWidth="1"/>
    <col min="5277" max="5277" width="19.7109375" style="1639" customWidth="1"/>
    <col min="5278" max="5278" width="17.7109375" style="1639" customWidth="1"/>
    <col min="5279" max="5279" width="21" style="1639" customWidth="1"/>
    <col min="5280" max="5280" width="18.28515625" style="1639" customWidth="1"/>
    <col min="5281" max="5281" width="19.28515625" style="1639" customWidth="1"/>
    <col min="5282" max="5296" width="0" style="1639" hidden="1" customWidth="1"/>
    <col min="5297" max="5297" width="18.28515625" style="1639" customWidth="1"/>
    <col min="5298" max="5298" width="17.28515625" style="1639" customWidth="1"/>
    <col min="5299" max="5299" width="18.7109375" style="1639" customWidth="1"/>
    <col min="5300" max="5300" width="18.28515625" style="1639" customWidth="1"/>
    <col min="5301" max="5301" width="16.5703125" style="1639" customWidth="1"/>
    <col min="5302" max="5302" width="16.42578125" style="1639" customWidth="1"/>
    <col min="5303" max="5303" width="17.28515625" style="1639" customWidth="1"/>
    <col min="5304" max="5304" width="15.7109375" style="1639" customWidth="1"/>
    <col min="5305" max="5305" width="11.42578125" style="1639"/>
    <col min="5306" max="5306" width="11.5703125" style="1639" customWidth="1"/>
    <col min="5307" max="5307" width="18.7109375" style="1639" customWidth="1"/>
    <col min="5308" max="5308" width="17.28515625" style="1639" customWidth="1"/>
    <col min="5309" max="5309" width="11.42578125" style="1639"/>
    <col min="5310" max="5310" width="15.28515625" style="1639" customWidth="1"/>
    <col min="5311" max="5312" width="11.42578125" style="1639"/>
    <col min="5313" max="5313" width="14" style="1639" bestFit="1" customWidth="1"/>
    <col min="5314" max="5314" width="14.28515625" style="1639" customWidth="1"/>
    <col min="5315" max="5316" width="15" style="1639" bestFit="1" customWidth="1"/>
    <col min="5317" max="5317" width="14.7109375" style="1639" bestFit="1" customWidth="1"/>
    <col min="5318" max="5319" width="11.42578125" style="1639"/>
    <col min="5320" max="5320" width="17.7109375" style="1639" customWidth="1"/>
    <col min="5321" max="5321" width="15.42578125" style="1639" customWidth="1"/>
    <col min="5322" max="5480" width="11.42578125" style="1639"/>
    <col min="5481" max="5481" width="3.7109375" style="1639" customWidth="1"/>
    <col min="5482" max="5482" width="7.28515625" style="1639" customWidth="1"/>
    <col min="5483" max="5483" width="38" style="1639" customWidth="1"/>
    <col min="5484" max="5526" width="0" style="1639" hidden="1" customWidth="1"/>
    <col min="5527" max="5527" width="18.28515625" style="1639" customWidth="1"/>
    <col min="5528" max="5528" width="0" style="1639" hidden="1" customWidth="1"/>
    <col min="5529" max="5529" width="20" style="1639" customWidth="1"/>
    <col min="5530" max="5530" width="19.7109375" style="1639" customWidth="1"/>
    <col min="5531" max="5531" width="19.5703125" style="1639" customWidth="1"/>
    <col min="5532" max="5532" width="22.28515625" style="1639" customWidth="1"/>
    <col min="5533" max="5533" width="19.7109375" style="1639" customWidth="1"/>
    <col min="5534" max="5534" width="17.7109375" style="1639" customWidth="1"/>
    <col min="5535" max="5535" width="21" style="1639" customWidth="1"/>
    <col min="5536" max="5536" width="18.28515625" style="1639" customWidth="1"/>
    <col min="5537" max="5537" width="19.28515625" style="1639" customWidth="1"/>
    <col min="5538" max="5552" width="0" style="1639" hidden="1" customWidth="1"/>
    <col min="5553" max="5553" width="18.28515625" style="1639" customWidth="1"/>
    <col min="5554" max="5554" width="17.28515625" style="1639" customWidth="1"/>
    <col min="5555" max="5555" width="18.7109375" style="1639" customWidth="1"/>
    <col min="5556" max="5556" width="18.28515625" style="1639" customWidth="1"/>
    <col min="5557" max="5557" width="16.5703125" style="1639" customWidth="1"/>
    <col min="5558" max="5558" width="16.42578125" style="1639" customWidth="1"/>
    <col min="5559" max="5559" width="17.28515625" style="1639" customWidth="1"/>
    <col min="5560" max="5560" width="15.7109375" style="1639" customWidth="1"/>
    <col min="5561" max="5561" width="11.42578125" style="1639"/>
    <col min="5562" max="5562" width="11.5703125" style="1639" customWidth="1"/>
    <col min="5563" max="5563" width="18.7109375" style="1639" customWidth="1"/>
    <col min="5564" max="5564" width="17.28515625" style="1639" customWidth="1"/>
    <col min="5565" max="5565" width="11.42578125" style="1639"/>
    <col min="5566" max="5566" width="15.28515625" style="1639" customWidth="1"/>
    <col min="5567" max="5568" width="11.42578125" style="1639"/>
    <col min="5569" max="5569" width="14" style="1639" bestFit="1" customWidth="1"/>
    <col min="5570" max="5570" width="14.28515625" style="1639" customWidth="1"/>
    <col min="5571" max="5572" width="15" style="1639" bestFit="1" customWidth="1"/>
    <col min="5573" max="5573" width="14.7109375" style="1639" bestFit="1" customWidth="1"/>
    <col min="5574" max="5575" width="11.42578125" style="1639"/>
    <col min="5576" max="5576" width="17.7109375" style="1639" customWidth="1"/>
    <col min="5577" max="5577" width="15.42578125" style="1639" customWidth="1"/>
    <col min="5578" max="5736" width="11.42578125" style="1639"/>
    <col min="5737" max="5737" width="3.7109375" style="1639" customWidth="1"/>
    <col min="5738" max="5738" width="7.28515625" style="1639" customWidth="1"/>
    <col min="5739" max="5739" width="38" style="1639" customWidth="1"/>
    <col min="5740" max="5782" width="0" style="1639" hidden="1" customWidth="1"/>
    <col min="5783" max="5783" width="18.28515625" style="1639" customWidth="1"/>
    <col min="5784" max="5784" width="0" style="1639" hidden="1" customWidth="1"/>
    <col min="5785" max="5785" width="20" style="1639" customWidth="1"/>
    <col min="5786" max="5786" width="19.7109375" style="1639" customWidth="1"/>
    <col min="5787" max="5787" width="19.5703125" style="1639" customWidth="1"/>
    <col min="5788" max="5788" width="22.28515625" style="1639" customWidth="1"/>
    <col min="5789" max="5789" width="19.7109375" style="1639" customWidth="1"/>
    <col min="5790" max="5790" width="17.7109375" style="1639" customWidth="1"/>
    <col min="5791" max="5791" width="21" style="1639" customWidth="1"/>
    <col min="5792" max="5792" width="18.28515625" style="1639" customWidth="1"/>
    <col min="5793" max="5793" width="19.28515625" style="1639" customWidth="1"/>
    <col min="5794" max="5808" width="0" style="1639" hidden="1" customWidth="1"/>
    <col min="5809" max="5809" width="18.28515625" style="1639" customWidth="1"/>
    <col min="5810" max="5810" width="17.28515625" style="1639" customWidth="1"/>
    <col min="5811" max="5811" width="18.7109375" style="1639" customWidth="1"/>
    <col min="5812" max="5812" width="18.28515625" style="1639" customWidth="1"/>
    <col min="5813" max="5813" width="16.5703125" style="1639" customWidth="1"/>
    <col min="5814" max="5814" width="16.42578125" style="1639" customWidth="1"/>
    <col min="5815" max="5815" width="17.28515625" style="1639" customWidth="1"/>
    <col min="5816" max="5816" width="15.7109375" style="1639" customWidth="1"/>
    <col min="5817" max="5817" width="11.42578125" style="1639"/>
    <col min="5818" max="5818" width="11.5703125" style="1639" customWidth="1"/>
    <col min="5819" max="5819" width="18.7109375" style="1639" customWidth="1"/>
    <col min="5820" max="5820" width="17.28515625" style="1639" customWidth="1"/>
    <col min="5821" max="5821" width="11.42578125" style="1639"/>
    <col min="5822" max="5822" width="15.28515625" style="1639" customWidth="1"/>
    <col min="5823" max="5824" width="11.42578125" style="1639"/>
    <col min="5825" max="5825" width="14" style="1639" bestFit="1" customWidth="1"/>
    <col min="5826" max="5826" width="14.28515625" style="1639" customWidth="1"/>
    <col min="5827" max="5828" width="15" style="1639" bestFit="1" customWidth="1"/>
    <col min="5829" max="5829" width="14.7109375" style="1639" bestFit="1" customWidth="1"/>
    <col min="5830" max="5831" width="11.42578125" style="1639"/>
    <col min="5832" max="5832" width="17.7109375" style="1639" customWidth="1"/>
    <col min="5833" max="5833" width="15.42578125" style="1639" customWidth="1"/>
    <col min="5834" max="5992" width="11.42578125" style="1639"/>
    <col min="5993" max="5993" width="3.7109375" style="1639" customWidth="1"/>
    <col min="5994" max="5994" width="7.28515625" style="1639" customWidth="1"/>
    <col min="5995" max="5995" width="38" style="1639" customWidth="1"/>
    <col min="5996" max="6038" width="0" style="1639" hidden="1" customWidth="1"/>
    <col min="6039" max="6039" width="18.28515625" style="1639" customWidth="1"/>
    <col min="6040" max="6040" width="0" style="1639" hidden="1" customWidth="1"/>
    <col min="6041" max="6041" width="20" style="1639" customWidth="1"/>
    <col min="6042" max="6042" width="19.7109375" style="1639" customWidth="1"/>
    <col min="6043" max="6043" width="19.5703125" style="1639" customWidth="1"/>
    <col min="6044" max="6044" width="22.28515625" style="1639" customWidth="1"/>
    <col min="6045" max="6045" width="19.7109375" style="1639" customWidth="1"/>
    <col min="6046" max="6046" width="17.7109375" style="1639" customWidth="1"/>
    <col min="6047" max="6047" width="21" style="1639" customWidth="1"/>
    <col min="6048" max="6048" width="18.28515625" style="1639" customWidth="1"/>
    <col min="6049" max="6049" width="19.28515625" style="1639" customWidth="1"/>
    <col min="6050" max="6064" width="0" style="1639" hidden="1" customWidth="1"/>
    <col min="6065" max="6065" width="18.28515625" style="1639" customWidth="1"/>
    <col min="6066" max="6066" width="17.28515625" style="1639" customWidth="1"/>
    <col min="6067" max="6067" width="18.7109375" style="1639" customWidth="1"/>
    <col min="6068" max="6068" width="18.28515625" style="1639" customWidth="1"/>
    <col min="6069" max="6069" width="16.5703125" style="1639" customWidth="1"/>
    <col min="6070" max="6070" width="16.42578125" style="1639" customWidth="1"/>
    <col min="6071" max="6071" width="17.28515625" style="1639" customWidth="1"/>
    <col min="6072" max="6072" width="15.7109375" style="1639" customWidth="1"/>
    <col min="6073" max="6073" width="11.42578125" style="1639"/>
    <col min="6074" max="6074" width="11.5703125" style="1639" customWidth="1"/>
    <col min="6075" max="6075" width="18.7109375" style="1639" customWidth="1"/>
    <col min="6076" max="6076" width="17.28515625" style="1639" customWidth="1"/>
    <col min="6077" max="6077" width="11.42578125" style="1639"/>
    <col min="6078" max="6078" width="15.28515625" style="1639" customWidth="1"/>
    <col min="6079" max="6080" width="11.42578125" style="1639"/>
    <col min="6081" max="6081" width="14" style="1639" bestFit="1" customWidth="1"/>
    <col min="6082" max="6082" width="14.28515625" style="1639" customWidth="1"/>
    <col min="6083" max="6084" width="15" style="1639" bestFit="1" customWidth="1"/>
    <col min="6085" max="6085" width="14.7109375" style="1639" bestFit="1" customWidth="1"/>
    <col min="6086" max="6087" width="11.42578125" style="1639"/>
    <col min="6088" max="6088" width="17.7109375" style="1639" customWidth="1"/>
    <col min="6089" max="6089" width="15.42578125" style="1639" customWidth="1"/>
    <col min="6090" max="6248" width="11.42578125" style="1639"/>
    <col min="6249" max="6249" width="3.7109375" style="1639" customWidth="1"/>
    <col min="6250" max="6250" width="7.28515625" style="1639" customWidth="1"/>
    <col min="6251" max="6251" width="38" style="1639" customWidth="1"/>
    <col min="6252" max="6294" width="0" style="1639" hidden="1" customWidth="1"/>
    <col min="6295" max="6295" width="18.28515625" style="1639" customWidth="1"/>
    <col min="6296" max="6296" width="0" style="1639" hidden="1" customWidth="1"/>
    <col min="6297" max="6297" width="20" style="1639" customWidth="1"/>
    <col min="6298" max="6298" width="19.7109375" style="1639" customWidth="1"/>
    <col min="6299" max="6299" width="19.5703125" style="1639" customWidth="1"/>
    <col min="6300" max="6300" width="22.28515625" style="1639" customWidth="1"/>
    <col min="6301" max="6301" width="19.7109375" style="1639" customWidth="1"/>
    <col min="6302" max="6302" width="17.7109375" style="1639" customWidth="1"/>
    <col min="6303" max="6303" width="21" style="1639" customWidth="1"/>
    <col min="6304" max="6304" width="18.28515625" style="1639" customWidth="1"/>
    <col min="6305" max="6305" width="19.28515625" style="1639" customWidth="1"/>
    <col min="6306" max="6320" width="0" style="1639" hidden="1" customWidth="1"/>
    <col min="6321" max="6321" width="18.28515625" style="1639" customWidth="1"/>
    <col min="6322" max="6322" width="17.28515625" style="1639" customWidth="1"/>
    <col min="6323" max="6323" width="18.7109375" style="1639" customWidth="1"/>
    <col min="6324" max="6324" width="18.28515625" style="1639" customWidth="1"/>
    <col min="6325" max="6325" width="16.5703125" style="1639" customWidth="1"/>
    <col min="6326" max="6326" width="16.42578125" style="1639" customWidth="1"/>
    <col min="6327" max="6327" width="17.28515625" style="1639" customWidth="1"/>
    <col min="6328" max="6328" width="15.7109375" style="1639" customWidth="1"/>
    <col min="6329" max="6329" width="11.42578125" style="1639"/>
    <col min="6330" max="6330" width="11.5703125" style="1639" customWidth="1"/>
    <col min="6331" max="6331" width="18.7109375" style="1639" customWidth="1"/>
    <col min="6332" max="6332" width="17.28515625" style="1639" customWidth="1"/>
    <col min="6333" max="6333" width="11.42578125" style="1639"/>
    <col min="6334" max="6334" width="15.28515625" style="1639" customWidth="1"/>
    <col min="6335" max="6336" width="11.42578125" style="1639"/>
    <col min="6337" max="6337" width="14" style="1639" bestFit="1" customWidth="1"/>
    <col min="6338" max="6338" width="14.28515625" style="1639" customWidth="1"/>
    <col min="6339" max="6340" width="15" style="1639" bestFit="1" customWidth="1"/>
    <col min="6341" max="6341" width="14.7109375" style="1639" bestFit="1" customWidth="1"/>
    <col min="6342" max="6343" width="11.42578125" style="1639"/>
    <col min="6344" max="6344" width="17.7109375" style="1639" customWidth="1"/>
    <col min="6345" max="6345" width="15.42578125" style="1639" customWidth="1"/>
    <col min="6346" max="6504" width="11.42578125" style="1639"/>
    <col min="6505" max="6505" width="3.7109375" style="1639" customWidth="1"/>
    <col min="6506" max="6506" width="7.28515625" style="1639" customWidth="1"/>
    <col min="6507" max="6507" width="38" style="1639" customWidth="1"/>
    <col min="6508" max="6550" width="0" style="1639" hidden="1" customWidth="1"/>
    <col min="6551" max="6551" width="18.28515625" style="1639" customWidth="1"/>
    <col min="6552" max="6552" width="0" style="1639" hidden="1" customWidth="1"/>
    <col min="6553" max="6553" width="20" style="1639" customWidth="1"/>
    <col min="6554" max="6554" width="19.7109375" style="1639" customWidth="1"/>
    <col min="6555" max="6555" width="19.5703125" style="1639" customWidth="1"/>
    <col min="6556" max="6556" width="22.28515625" style="1639" customWidth="1"/>
    <col min="6557" max="6557" width="19.7109375" style="1639" customWidth="1"/>
    <col min="6558" max="6558" width="17.7109375" style="1639" customWidth="1"/>
    <col min="6559" max="6559" width="21" style="1639" customWidth="1"/>
    <col min="6560" max="6560" width="18.28515625" style="1639" customWidth="1"/>
    <col min="6561" max="6561" width="19.28515625" style="1639" customWidth="1"/>
    <col min="6562" max="6576" width="0" style="1639" hidden="1" customWidth="1"/>
    <col min="6577" max="6577" width="18.28515625" style="1639" customWidth="1"/>
    <col min="6578" max="6578" width="17.28515625" style="1639" customWidth="1"/>
    <col min="6579" max="6579" width="18.7109375" style="1639" customWidth="1"/>
    <col min="6580" max="6580" width="18.28515625" style="1639" customWidth="1"/>
    <col min="6581" max="6581" width="16.5703125" style="1639" customWidth="1"/>
    <col min="6582" max="6582" width="16.42578125" style="1639" customWidth="1"/>
    <col min="6583" max="6583" width="17.28515625" style="1639" customWidth="1"/>
    <col min="6584" max="6584" width="15.7109375" style="1639" customWidth="1"/>
    <col min="6585" max="6585" width="11.42578125" style="1639"/>
    <col min="6586" max="6586" width="11.5703125" style="1639" customWidth="1"/>
    <col min="6587" max="6587" width="18.7109375" style="1639" customWidth="1"/>
    <col min="6588" max="6588" width="17.28515625" style="1639" customWidth="1"/>
    <col min="6589" max="6589" width="11.42578125" style="1639"/>
    <col min="6590" max="6590" width="15.28515625" style="1639" customWidth="1"/>
    <col min="6591" max="6592" width="11.42578125" style="1639"/>
    <col min="6593" max="6593" width="14" style="1639" bestFit="1" customWidth="1"/>
    <col min="6594" max="6594" width="14.28515625" style="1639" customWidth="1"/>
    <col min="6595" max="6596" width="15" style="1639" bestFit="1" customWidth="1"/>
    <col min="6597" max="6597" width="14.7109375" style="1639" bestFit="1" customWidth="1"/>
    <col min="6598" max="6599" width="11.42578125" style="1639"/>
    <col min="6600" max="6600" width="17.7109375" style="1639" customWidth="1"/>
    <col min="6601" max="6601" width="15.42578125" style="1639" customWidth="1"/>
    <col min="6602" max="6760" width="11.42578125" style="1639"/>
    <col min="6761" max="6761" width="3.7109375" style="1639" customWidth="1"/>
    <col min="6762" max="6762" width="7.28515625" style="1639" customWidth="1"/>
    <col min="6763" max="6763" width="38" style="1639" customWidth="1"/>
    <col min="6764" max="6806" width="0" style="1639" hidden="1" customWidth="1"/>
    <col min="6807" max="6807" width="18.28515625" style="1639" customWidth="1"/>
    <col min="6808" max="6808" width="0" style="1639" hidden="1" customWidth="1"/>
    <col min="6809" max="6809" width="20" style="1639" customWidth="1"/>
    <col min="6810" max="6810" width="19.7109375" style="1639" customWidth="1"/>
    <col min="6811" max="6811" width="19.5703125" style="1639" customWidth="1"/>
    <col min="6812" max="6812" width="22.28515625" style="1639" customWidth="1"/>
    <col min="6813" max="6813" width="19.7109375" style="1639" customWidth="1"/>
    <col min="6814" max="6814" width="17.7109375" style="1639" customWidth="1"/>
    <col min="6815" max="6815" width="21" style="1639" customWidth="1"/>
    <col min="6816" max="6816" width="18.28515625" style="1639" customWidth="1"/>
    <col min="6817" max="6817" width="19.28515625" style="1639" customWidth="1"/>
    <col min="6818" max="6832" width="0" style="1639" hidden="1" customWidth="1"/>
    <col min="6833" max="6833" width="18.28515625" style="1639" customWidth="1"/>
    <col min="6834" max="6834" width="17.28515625" style="1639" customWidth="1"/>
    <col min="6835" max="6835" width="18.7109375" style="1639" customWidth="1"/>
    <col min="6836" max="6836" width="18.28515625" style="1639" customWidth="1"/>
    <col min="6837" max="6837" width="16.5703125" style="1639" customWidth="1"/>
    <col min="6838" max="6838" width="16.42578125" style="1639" customWidth="1"/>
    <col min="6839" max="6839" width="17.28515625" style="1639" customWidth="1"/>
    <col min="6840" max="6840" width="15.7109375" style="1639" customWidth="1"/>
    <col min="6841" max="6841" width="11.42578125" style="1639"/>
    <col min="6842" max="6842" width="11.5703125" style="1639" customWidth="1"/>
    <col min="6843" max="6843" width="18.7109375" style="1639" customWidth="1"/>
    <col min="6844" max="6844" width="17.28515625" style="1639" customWidth="1"/>
    <col min="6845" max="6845" width="11.42578125" style="1639"/>
    <col min="6846" max="6846" width="15.28515625" style="1639" customWidth="1"/>
    <col min="6847" max="6848" width="11.42578125" style="1639"/>
    <col min="6849" max="6849" width="14" style="1639" bestFit="1" customWidth="1"/>
    <col min="6850" max="6850" width="14.28515625" style="1639" customWidth="1"/>
    <col min="6851" max="6852" width="15" style="1639" bestFit="1" customWidth="1"/>
    <col min="6853" max="6853" width="14.7109375" style="1639" bestFit="1" customWidth="1"/>
    <col min="6854" max="6855" width="11.42578125" style="1639"/>
    <col min="6856" max="6856" width="17.7109375" style="1639" customWidth="1"/>
    <col min="6857" max="6857" width="15.42578125" style="1639" customWidth="1"/>
    <col min="6858" max="7016" width="11.42578125" style="1639"/>
    <col min="7017" max="7017" width="3.7109375" style="1639" customWidth="1"/>
    <col min="7018" max="7018" width="7.28515625" style="1639" customWidth="1"/>
    <col min="7019" max="7019" width="38" style="1639" customWidth="1"/>
    <col min="7020" max="7062" width="0" style="1639" hidden="1" customWidth="1"/>
    <col min="7063" max="7063" width="18.28515625" style="1639" customWidth="1"/>
    <col min="7064" max="7064" width="0" style="1639" hidden="1" customWidth="1"/>
    <col min="7065" max="7065" width="20" style="1639" customWidth="1"/>
    <col min="7066" max="7066" width="19.7109375" style="1639" customWidth="1"/>
    <col min="7067" max="7067" width="19.5703125" style="1639" customWidth="1"/>
    <col min="7068" max="7068" width="22.28515625" style="1639" customWidth="1"/>
    <col min="7069" max="7069" width="19.7109375" style="1639" customWidth="1"/>
    <col min="7070" max="7070" width="17.7109375" style="1639" customWidth="1"/>
    <col min="7071" max="7071" width="21" style="1639" customWidth="1"/>
    <col min="7072" max="7072" width="18.28515625" style="1639" customWidth="1"/>
    <col min="7073" max="7073" width="19.28515625" style="1639" customWidth="1"/>
    <col min="7074" max="7088" width="0" style="1639" hidden="1" customWidth="1"/>
    <col min="7089" max="7089" width="18.28515625" style="1639" customWidth="1"/>
    <col min="7090" max="7090" width="17.28515625" style="1639" customWidth="1"/>
    <col min="7091" max="7091" width="18.7109375" style="1639" customWidth="1"/>
    <col min="7092" max="7092" width="18.28515625" style="1639" customWidth="1"/>
    <col min="7093" max="7093" width="16.5703125" style="1639" customWidth="1"/>
    <col min="7094" max="7094" width="16.42578125" style="1639" customWidth="1"/>
    <col min="7095" max="7095" width="17.28515625" style="1639" customWidth="1"/>
    <col min="7096" max="7096" width="15.7109375" style="1639" customWidth="1"/>
    <col min="7097" max="7097" width="11.42578125" style="1639"/>
    <col min="7098" max="7098" width="11.5703125" style="1639" customWidth="1"/>
    <col min="7099" max="7099" width="18.7109375" style="1639" customWidth="1"/>
    <col min="7100" max="7100" width="17.28515625" style="1639" customWidth="1"/>
    <col min="7101" max="7101" width="11.42578125" style="1639"/>
    <col min="7102" max="7102" width="15.28515625" style="1639" customWidth="1"/>
    <col min="7103" max="7104" width="11.42578125" style="1639"/>
    <col min="7105" max="7105" width="14" style="1639" bestFit="1" customWidth="1"/>
    <col min="7106" max="7106" width="14.28515625" style="1639" customWidth="1"/>
    <col min="7107" max="7108" width="15" style="1639" bestFit="1" customWidth="1"/>
    <col min="7109" max="7109" width="14.7109375" style="1639" bestFit="1" customWidth="1"/>
    <col min="7110" max="7111" width="11.42578125" style="1639"/>
    <col min="7112" max="7112" width="17.7109375" style="1639" customWidth="1"/>
    <col min="7113" max="7113" width="15.42578125" style="1639" customWidth="1"/>
    <col min="7114" max="7272" width="11.42578125" style="1639"/>
    <col min="7273" max="7273" width="3.7109375" style="1639" customWidth="1"/>
    <col min="7274" max="7274" width="7.28515625" style="1639" customWidth="1"/>
    <col min="7275" max="7275" width="38" style="1639" customWidth="1"/>
    <col min="7276" max="7318" width="0" style="1639" hidden="1" customWidth="1"/>
    <col min="7319" max="7319" width="18.28515625" style="1639" customWidth="1"/>
    <col min="7320" max="7320" width="0" style="1639" hidden="1" customWidth="1"/>
    <col min="7321" max="7321" width="20" style="1639" customWidth="1"/>
    <col min="7322" max="7322" width="19.7109375" style="1639" customWidth="1"/>
    <col min="7323" max="7323" width="19.5703125" style="1639" customWidth="1"/>
    <col min="7324" max="7324" width="22.28515625" style="1639" customWidth="1"/>
    <col min="7325" max="7325" width="19.7109375" style="1639" customWidth="1"/>
    <col min="7326" max="7326" width="17.7109375" style="1639" customWidth="1"/>
    <col min="7327" max="7327" width="21" style="1639" customWidth="1"/>
    <col min="7328" max="7328" width="18.28515625" style="1639" customWidth="1"/>
    <col min="7329" max="7329" width="19.28515625" style="1639" customWidth="1"/>
    <col min="7330" max="7344" width="0" style="1639" hidden="1" customWidth="1"/>
    <col min="7345" max="7345" width="18.28515625" style="1639" customWidth="1"/>
    <col min="7346" max="7346" width="17.28515625" style="1639" customWidth="1"/>
    <col min="7347" max="7347" width="18.7109375" style="1639" customWidth="1"/>
    <col min="7348" max="7348" width="18.28515625" style="1639" customWidth="1"/>
    <col min="7349" max="7349" width="16.5703125" style="1639" customWidth="1"/>
    <col min="7350" max="7350" width="16.42578125" style="1639" customWidth="1"/>
    <col min="7351" max="7351" width="17.28515625" style="1639" customWidth="1"/>
    <col min="7352" max="7352" width="15.7109375" style="1639" customWidth="1"/>
    <col min="7353" max="7353" width="11.42578125" style="1639"/>
    <col min="7354" max="7354" width="11.5703125" style="1639" customWidth="1"/>
    <col min="7355" max="7355" width="18.7109375" style="1639" customWidth="1"/>
    <col min="7356" max="7356" width="17.28515625" style="1639" customWidth="1"/>
    <col min="7357" max="7357" width="11.42578125" style="1639"/>
    <col min="7358" max="7358" width="15.28515625" style="1639" customWidth="1"/>
    <col min="7359" max="7360" width="11.42578125" style="1639"/>
    <col min="7361" max="7361" width="14" style="1639" bestFit="1" customWidth="1"/>
    <col min="7362" max="7362" width="14.28515625" style="1639" customWidth="1"/>
    <col min="7363" max="7364" width="15" style="1639" bestFit="1" customWidth="1"/>
    <col min="7365" max="7365" width="14.7109375" style="1639" bestFit="1" customWidth="1"/>
    <col min="7366" max="7367" width="11.42578125" style="1639"/>
    <col min="7368" max="7368" width="17.7109375" style="1639" customWidth="1"/>
    <col min="7369" max="7369" width="15.42578125" style="1639" customWidth="1"/>
    <col min="7370" max="7528" width="11.42578125" style="1639"/>
    <col min="7529" max="7529" width="3.7109375" style="1639" customWidth="1"/>
    <col min="7530" max="7530" width="7.28515625" style="1639" customWidth="1"/>
    <col min="7531" max="7531" width="38" style="1639" customWidth="1"/>
    <col min="7532" max="7574" width="0" style="1639" hidden="1" customWidth="1"/>
    <col min="7575" max="7575" width="18.28515625" style="1639" customWidth="1"/>
    <col min="7576" max="7576" width="0" style="1639" hidden="1" customWidth="1"/>
    <col min="7577" max="7577" width="20" style="1639" customWidth="1"/>
    <col min="7578" max="7578" width="19.7109375" style="1639" customWidth="1"/>
    <col min="7579" max="7579" width="19.5703125" style="1639" customWidth="1"/>
    <col min="7580" max="7580" width="22.28515625" style="1639" customWidth="1"/>
    <col min="7581" max="7581" width="19.7109375" style="1639" customWidth="1"/>
    <col min="7582" max="7582" width="17.7109375" style="1639" customWidth="1"/>
    <col min="7583" max="7583" width="21" style="1639" customWidth="1"/>
    <col min="7584" max="7584" width="18.28515625" style="1639" customWidth="1"/>
    <col min="7585" max="7585" width="19.28515625" style="1639" customWidth="1"/>
    <col min="7586" max="7600" width="0" style="1639" hidden="1" customWidth="1"/>
    <col min="7601" max="7601" width="18.28515625" style="1639" customWidth="1"/>
    <col min="7602" max="7602" width="17.28515625" style="1639" customWidth="1"/>
    <col min="7603" max="7603" width="18.7109375" style="1639" customWidth="1"/>
    <col min="7604" max="7604" width="18.28515625" style="1639" customWidth="1"/>
    <col min="7605" max="7605" width="16.5703125" style="1639" customWidth="1"/>
    <col min="7606" max="7606" width="16.42578125" style="1639" customWidth="1"/>
    <col min="7607" max="7607" width="17.28515625" style="1639" customWidth="1"/>
    <col min="7608" max="7608" width="15.7109375" style="1639" customWidth="1"/>
    <col min="7609" max="7609" width="11.42578125" style="1639"/>
    <col min="7610" max="7610" width="11.5703125" style="1639" customWidth="1"/>
    <col min="7611" max="7611" width="18.7109375" style="1639" customWidth="1"/>
    <col min="7612" max="7612" width="17.28515625" style="1639" customWidth="1"/>
    <col min="7613" max="7613" width="11.42578125" style="1639"/>
    <col min="7614" max="7614" width="15.28515625" style="1639" customWidth="1"/>
    <col min="7615" max="7616" width="11.42578125" style="1639"/>
    <col min="7617" max="7617" width="14" style="1639" bestFit="1" customWidth="1"/>
    <col min="7618" max="7618" width="14.28515625" style="1639" customWidth="1"/>
    <col min="7619" max="7620" width="15" style="1639" bestFit="1" customWidth="1"/>
    <col min="7621" max="7621" width="14.7109375" style="1639" bestFit="1" customWidth="1"/>
    <col min="7622" max="7623" width="11.42578125" style="1639"/>
    <col min="7624" max="7624" width="17.7109375" style="1639" customWidth="1"/>
    <col min="7625" max="7625" width="15.42578125" style="1639" customWidth="1"/>
    <col min="7626" max="7784" width="11.42578125" style="1639"/>
    <col min="7785" max="7785" width="3.7109375" style="1639" customWidth="1"/>
    <col min="7786" max="7786" width="7.28515625" style="1639" customWidth="1"/>
    <col min="7787" max="7787" width="38" style="1639" customWidth="1"/>
    <col min="7788" max="7830" width="0" style="1639" hidden="1" customWidth="1"/>
    <col min="7831" max="7831" width="18.28515625" style="1639" customWidth="1"/>
    <col min="7832" max="7832" width="0" style="1639" hidden="1" customWidth="1"/>
    <col min="7833" max="7833" width="20" style="1639" customWidth="1"/>
    <col min="7834" max="7834" width="19.7109375" style="1639" customWidth="1"/>
    <col min="7835" max="7835" width="19.5703125" style="1639" customWidth="1"/>
    <col min="7836" max="7836" width="22.28515625" style="1639" customWidth="1"/>
    <col min="7837" max="7837" width="19.7109375" style="1639" customWidth="1"/>
    <col min="7838" max="7838" width="17.7109375" style="1639" customWidth="1"/>
    <col min="7839" max="7839" width="21" style="1639" customWidth="1"/>
    <col min="7840" max="7840" width="18.28515625" style="1639" customWidth="1"/>
    <col min="7841" max="7841" width="19.28515625" style="1639" customWidth="1"/>
    <col min="7842" max="7856" width="0" style="1639" hidden="1" customWidth="1"/>
    <col min="7857" max="7857" width="18.28515625" style="1639" customWidth="1"/>
    <col min="7858" max="7858" width="17.28515625" style="1639" customWidth="1"/>
    <col min="7859" max="7859" width="18.7109375" style="1639" customWidth="1"/>
    <col min="7860" max="7860" width="18.28515625" style="1639" customWidth="1"/>
    <col min="7861" max="7861" width="16.5703125" style="1639" customWidth="1"/>
    <col min="7862" max="7862" width="16.42578125" style="1639" customWidth="1"/>
    <col min="7863" max="7863" width="17.28515625" style="1639" customWidth="1"/>
    <col min="7864" max="7864" width="15.7109375" style="1639" customWidth="1"/>
    <col min="7865" max="7865" width="11.42578125" style="1639"/>
    <col min="7866" max="7866" width="11.5703125" style="1639" customWidth="1"/>
    <col min="7867" max="7867" width="18.7109375" style="1639" customWidth="1"/>
    <col min="7868" max="7868" width="17.28515625" style="1639" customWidth="1"/>
    <col min="7869" max="7869" width="11.42578125" style="1639"/>
    <col min="7870" max="7870" width="15.28515625" style="1639" customWidth="1"/>
    <col min="7871" max="7872" width="11.42578125" style="1639"/>
    <col min="7873" max="7873" width="14" style="1639" bestFit="1" customWidth="1"/>
    <col min="7874" max="7874" width="14.28515625" style="1639" customWidth="1"/>
    <col min="7875" max="7876" width="15" style="1639" bestFit="1" customWidth="1"/>
    <col min="7877" max="7877" width="14.7109375" style="1639" bestFit="1" customWidth="1"/>
    <col min="7878" max="7879" width="11.42578125" style="1639"/>
    <col min="7880" max="7880" width="17.7109375" style="1639" customWidth="1"/>
    <col min="7881" max="7881" width="15.42578125" style="1639" customWidth="1"/>
    <col min="7882" max="8040" width="11.42578125" style="1639"/>
    <col min="8041" max="8041" width="3.7109375" style="1639" customWidth="1"/>
    <col min="8042" max="8042" width="7.28515625" style="1639" customWidth="1"/>
    <col min="8043" max="8043" width="38" style="1639" customWidth="1"/>
    <col min="8044" max="8086" width="0" style="1639" hidden="1" customWidth="1"/>
    <col min="8087" max="8087" width="18.28515625" style="1639" customWidth="1"/>
    <col min="8088" max="8088" width="0" style="1639" hidden="1" customWidth="1"/>
    <col min="8089" max="8089" width="20" style="1639" customWidth="1"/>
    <col min="8090" max="8090" width="19.7109375" style="1639" customWidth="1"/>
    <col min="8091" max="8091" width="19.5703125" style="1639" customWidth="1"/>
    <col min="8092" max="8092" width="22.28515625" style="1639" customWidth="1"/>
    <col min="8093" max="8093" width="19.7109375" style="1639" customWidth="1"/>
    <col min="8094" max="8094" width="17.7109375" style="1639" customWidth="1"/>
    <col min="8095" max="8095" width="21" style="1639" customWidth="1"/>
    <col min="8096" max="8096" width="18.28515625" style="1639" customWidth="1"/>
    <col min="8097" max="8097" width="19.28515625" style="1639" customWidth="1"/>
    <col min="8098" max="8112" width="0" style="1639" hidden="1" customWidth="1"/>
    <col min="8113" max="8113" width="18.28515625" style="1639" customWidth="1"/>
    <col min="8114" max="8114" width="17.28515625" style="1639" customWidth="1"/>
    <col min="8115" max="8115" width="18.7109375" style="1639" customWidth="1"/>
    <col min="8116" max="8116" width="18.28515625" style="1639" customWidth="1"/>
    <col min="8117" max="8117" width="16.5703125" style="1639" customWidth="1"/>
    <col min="8118" max="8118" width="16.42578125" style="1639" customWidth="1"/>
    <col min="8119" max="8119" width="17.28515625" style="1639" customWidth="1"/>
    <col min="8120" max="8120" width="15.7109375" style="1639" customWidth="1"/>
    <col min="8121" max="8121" width="11.42578125" style="1639"/>
    <col min="8122" max="8122" width="11.5703125" style="1639" customWidth="1"/>
    <col min="8123" max="8123" width="18.7109375" style="1639" customWidth="1"/>
    <col min="8124" max="8124" width="17.28515625" style="1639" customWidth="1"/>
    <col min="8125" max="8125" width="11.42578125" style="1639"/>
    <col min="8126" max="8126" width="15.28515625" style="1639" customWidth="1"/>
    <col min="8127" max="8128" width="11.42578125" style="1639"/>
    <col min="8129" max="8129" width="14" style="1639" bestFit="1" customWidth="1"/>
    <col min="8130" max="8130" width="14.28515625" style="1639" customWidth="1"/>
    <col min="8131" max="8132" width="15" style="1639" bestFit="1" customWidth="1"/>
    <col min="8133" max="8133" width="14.7109375" style="1639" bestFit="1" customWidth="1"/>
    <col min="8134" max="8135" width="11.42578125" style="1639"/>
    <col min="8136" max="8136" width="17.7109375" style="1639" customWidth="1"/>
    <col min="8137" max="8137" width="15.42578125" style="1639" customWidth="1"/>
    <col min="8138" max="8296" width="11.42578125" style="1639"/>
    <col min="8297" max="8297" width="3.7109375" style="1639" customWidth="1"/>
    <col min="8298" max="8298" width="7.28515625" style="1639" customWidth="1"/>
    <col min="8299" max="8299" width="38" style="1639" customWidth="1"/>
    <col min="8300" max="8342" width="0" style="1639" hidden="1" customWidth="1"/>
    <col min="8343" max="8343" width="18.28515625" style="1639" customWidth="1"/>
    <col min="8344" max="8344" width="0" style="1639" hidden="1" customWidth="1"/>
    <col min="8345" max="8345" width="20" style="1639" customWidth="1"/>
    <col min="8346" max="8346" width="19.7109375" style="1639" customWidth="1"/>
    <col min="8347" max="8347" width="19.5703125" style="1639" customWidth="1"/>
    <col min="8348" max="8348" width="22.28515625" style="1639" customWidth="1"/>
    <col min="8349" max="8349" width="19.7109375" style="1639" customWidth="1"/>
    <col min="8350" max="8350" width="17.7109375" style="1639" customWidth="1"/>
    <col min="8351" max="8351" width="21" style="1639" customWidth="1"/>
    <col min="8352" max="8352" width="18.28515625" style="1639" customWidth="1"/>
    <col min="8353" max="8353" width="19.28515625" style="1639" customWidth="1"/>
    <col min="8354" max="8368" width="0" style="1639" hidden="1" customWidth="1"/>
    <col min="8369" max="8369" width="18.28515625" style="1639" customWidth="1"/>
    <col min="8370" max="8370" width="17.28515625" style="1639" customWidth="1"/>
    <col min="8371" max="8371" width="18.7109375" style="1639" customWidth="1"/>
    <col min="8372" max="8372" width="18.28515625" style="1639" customWidth="1"/>
    <col min="8373" max="8373" width="16.5703125" style="1639" customWidth="1"/>
    <col min="8374" max="8374" width="16.42578125" style="1639" customWidth="1"/>
    <col min="8375" max="8375" width="17.28515625" style="1639" customWidth="1"/>
    <col min="8376" max="8376" width="15.7109375" style="1639" customWidth="1"/>
    <col min="8377" max="8377" width="11.42578125" style="1639"/>
    <col min="8378" max="8378" width="11.5703125" style="1639" customWidth="1"/>
    <col min="8379" max="8379" width="18.7109375" style="1639" customWidth="1"/>
    <col min="8380" max="8380" width="17.28515625" style="1639" customWidth="1"/>
    <col min="8381" max="8381" width="11.42578125" style="1639"/>
    <col min="8382" max="8382" width="15.28515625" style="1639" customWidth="1"/>
    <col min="8383" max="8384" width="11.42578125" style="1639"/>
    <col min="8385" max="8385" width="14" style="1639" bestFit="1" customWidth="1"/>
    <col min="8386" max="8386" width="14.28515625" style="1639" customWidth="1"/>
    <col min="8387" max="8388" width="15" style="1639" bestFit="1" customWidth="1"/>
    <col min="8389" max="8389" width="14.7109375" style="1639" bestFit="1" customWidth="1"/>
    <col min="8390" max="8391" width="11.42578125" style="1639"/>
    <col min="8392" max="8392" width="17.7109375" style="1639" customWidth="1"/>
    <col min="8393" max="8393" width="15.42578125" style="1639" customWidth="1"/>
    <col min="8394" max="8552" width="11.42578125" style="1639"/>
    <col min="8553" max="8553" width="3.7109375" style="1639" customWidth="1"/>
    <col min="8554" max="8554" width="7.28515625" style="1639" customWidth="1"/>
    <col min="8555" max="8555" width="38" style="1639" customWidth="1"/>
    <col min="8556" max="8598" width="0" style="1639" hidden="1" customWidth="1"/>
    <col min="8599" max="8599" width="18.28515625" style="1639" customWidth="1"/>
    <col min="8600" max="8600" width="0" style="1639" hidden="1" customWidth="1"/>
    <col min="8601" max="8601" width="20" style="1639" customWidth="1"/>
    <col min="8602" max="8602" width="19.7109375" style="1639" customWidth="1"/>
    <col min="8603" max="8603" width="19.5703125" style="1639" customWidth="1"/>
    <col min="8604" max="8604" width="22.28515625" style="1639" customWidth="1"/>
    <col min="8605" max="8605" width="19.7109375" style="1639" customWidth="1"/>
    <col min="8606" max="8606" width="17.7109375" style="1639" customWidth="1"/>
    <col min="8607" max="8607" width="21" style="1639" customWidth="1"/>
    <col min="8608" max="8608" width="18.28515625" style="1639" customWidth="1"/>
    <col min="8609" max="8609" width="19.28515625" style="1639" customWidth="1"/>
    <col min="8610" max="8624" width="0" style="1639" hidden="1" customWidth="1"/>
    <col min="8625" max="8625" width="18.28515625" style="1639" customWidth="1"/>
    <col min="8626" max="8626" width="17.28515625" style="1639" customWidth="1"/>
    <col min="8627" max="8627" width="18.7109375" style="1639" customWidth="1"/>
    <col min="8628" max="8628" width="18.28515625" style="1639" customWidth="1"/>
    <col min="8629" max="8629" width="16.5703125" style="1639" customWidth="1"/>
    <col min="8630" max="8630" width="16.42578125" style="1639" customWidth="1"/>
    <col min="8631" max="8631" width="17.28515625" style="1639" customWidth="1"/>
    <col min="8632" max="8632" width="15.7109375" style="1639" customWidth="1"/>
    <col min="8633" max="8633" width="11.42578125" style="1639"/>
    <col min="8634" max="8634" width="11.5703125" style="1639" customWidth="1"/>
    <col min="8635" max="8635" width="18.7109375" style="1639" customWidth="1"/>
    <col min="8636" max="8636" width="17.28515625" style="1639" customWidth="1"/>
    <col min="8637" max="8637" width="11.42578125" style="1639"/>
    <col min="8638" max="8638" width="15.28515625" style="1639" customWidth="1"/>
    <col min="8639" max="8640" width="11.42578125" style="1639"/>
    <col min="8641" max="8641" width="14" style="1639" bestFit="1" customWidth="1"/>
    <col min="8642" max="8642" width="14.28515625" style="1639" customWidth="1"/>
    <col min="8643" max="8644" width="15" style="1639" bestFit="1" customWidth="1"/>
    <col min="8645" max="8645" width="14.7109375" style="1639" bestFit="1" customWidth="1"/>
    <col min="8646" max="8647" width="11.42578125" style="1639"/>
    <col min="8648" max="8648" width="17.7109375" style="1639" customWidth="1"/>
    <col min="8649" max="8649" width="15.42578125" style="1639" customWidth="1"/>
    <col min="8650" max="8808" width="11.42578125" style="1639"/>
    <col min="8809" max="8809" width="3.7109375" style="1639" customWidth="1"/>
    <col min="8810" max="8810" width="7.28515625" style="1639" customWidth="1"/>
    <col min="8811" max="8811" width="38" style="1639" customWidth="1"/>
    <col min="8812" max="8854" width="0" style="1639" hidden="1" customWidth="1"/>
    <col min="8855" max="8855" width="18.28515625" style="1639" customWidth="1"/>
    <col min="8856" max="8856" width="0" style="1639" hidden="1" customWidth="1"/>
    <col min="8857" max="8857" width="20" style="1639" customWidth="1"/>
    <col min="8858" max="8858" width="19.7109375" style="1639" customWidth="1"/>
    <col min="8859" max="8859" width="19.5703125" style="1639" customWidth="1"/>
    <col min="8860" max="8860" width="22.28515625" style="1639" customWidth="1"/>
    <col min="8861" max="8861" width="19.7109375" style="1639" customWidth="1"/>
    <col min="8862" max="8862" width="17.7109375" style="1639" customWidth="1"/>
    <col min="8863" max="8863" width="21" style="1639" customWidth="1"/>
    <col min="8864" max="8864" width="18.28515625" style="1639" customWidth="1"/>
    <col min="8865" max="8865" width="19.28515625" style="1639" customWidth="1"/>
    <col min="8866" max="8880" width="0" style="1639" hidden="1" customWidth="1"/>
    <col min="8881" max="8881" width="18.28515625" style="1639" customWidth="1"/>
    <col min="8882" max="8882" width="17.28515625" style="1639" customWidth="1"/>
    <col min="8883" max="8883" width="18.7109375" style="1639" customWidth="1"/>
    <col min="8884" max="8884" width="18.28515625" style="1639" customWidth="1"/>
    <col min="8885" max="8885" width="16.5703125" style="1639" customWidth="1"/>
    <col min="8886" max="8886" width="16.42578125" style="1639" customWidth="1"/>
    <col min="8887" max="8887" width="17.28515625" style="1639" customWidth="1"/>
    <col min="8888" max="8888" width="15.7109375" style="1639" customWidth="1"/>
    <col min="8889" max="8889" width="11.42578125" style="1639"/>
    <col min="8890" max="8890" width="11.5703125" style="1639" customWidth="1"/>
    <col min="8891" max="8891" width="18.7109375" style="1639" customWidth="1"/>
    <col min="8892" max="8892" width="17.28515625" style="1639" customWidth="1"/>
    <col min="8893" max="8893" width="11.42578125" style="1639"/>
    <col min="8894" max="8894" width="15.28515625" style="1639" customWidth="1"/>
    <col min="8895" max="8896" width="11.42578125" style="1639"/>
    <col min="8897" max="8897" width="14" style="1639" bestFit="1" customWidth="1"/>
    <col min="8898" max="8898" width="14.28515625" style="1639" customWidth="1"/>
    <col min="8899" max="8900" width="15" style="1639" bestFit="1" customWidth="1"/>
    <col min="8901" max="8901" width="14.7109375" style="1639" bestFit="1" customWidth="1"/>
    <col min="8902" max="8903" width="11.42578125" style="1639"/>
    <col min="8904" max="8904" width="17.7109375" style="1639" customWidth="1"/>
    <col min="8905" max="8905" width="15.42578125" style="1639" customWidth="1"/>
    <col min="8906" max="9064" width="11.42578125" style="1639"/>
    <col min="9065" max="9065" width="3.7109375" style="1639" customWidth="1"/>
    <col min="9066" max="9066" width="7.28515625" style="1639" customWidth="1"/>
    <col min="9067" max="9067" width="38" style="1639" customWidth="1"/>
    <col min="9068" max="9110" width="0" style="1639" hidden="1" customWidth="1"/>
    <col min="9111" max="9111" width="18.28515625" style="1639" customWidth="1"/>
    <col min="9112" max="9112" width="0" style="1639" hidden="1" customWidth="1"/>
    <col min="9113" max="9113" width="20" style="1639" customWidth="1"/>
    <col min="9114" max="9114" width="19.7109375" style="1639" customWidth="1"/>
    <col min="9115" max="9115" width="19.5703125" style="1639" customWidth="1"/>
    <col min="9116" max="9116" width="22.28515625" style="1639" customWidth="1"/>
    <col min="9117" max="9117" width="19.7109375" style="1639" customWidth="1"/>
    <col min="9118" max="9118" width="17.7109375" style="1639" customWidth="1"/>
    <col min="9119" max="9119" width="21" style="1639" customWidth="1"/>
    <col min="9120" max="9120" width="18.28515625" style="1639" customWidth="1"/>
    <col min="9121" max="9121" width="19.28515625" style="1639" customWidth="1"/>
    <col min="9122" max="9136" width="0" style="1639" hidden="1" customWidth="1"/>
    <col min="9137" max="9137" width="18.28515625" style="1639" customWidth="1"/>
    <col min="9138" max="9138" width="17.28515625" style="1639" customWidth="1"/>
    <col min="9139" max="9139" width="18.7109375" style="1639" customWidth="1"/>
    <col min="9140" max="9140" width="18.28515625" style="1639" customWidth="1"/>
    <col min="9141" max="9141" width="16.5703125" style="1639" customWidth="1"/>
    <col min="9142" max="9142" width="16.42578125" style="1639" customWidth="1"/>
    <col min="9143" max="9143" width="17.28515625" style="1639" customWidth="1"/>
    <col min="9144" max="9144" width="15.7109375" style="1639" customWidth="1"/>
    <col min="9145" max="9145" width="11.42578125" style="1639"/>
    <col min="9146" max="9146" width="11.5703125" style="1639" customWidth="1"/>
    <col min="9147" max="9147" width="18.7109375" style="1639" customWidth="1"/>
    <col min="9148" max="9148" width="17.28515625" style="1639" customWidth="1"/>
    <col min="9149" max="9149" width="11.42578125" style="1639"/>
    <col min="9150" max="9150" width="15.28515625" style="1639" customWidth="1"/>
    <col min="9151" max="9152" width="11.42578125" style="1639"/>
    <col min="9153" max="9153" width="14" style="1639" bestFit="1" customWidth="1"/>
    <col min="9154" max="9154" width="14.28515625" style="1639" customWidth="1"/>
    <col min="9155" max="9156" width="15" style="1639" bestFit="1" customWidth="1"/>
    <col min="9157" max="9157" width="14.7109375" style="1639" bestFit="1" customWidth="1"/>
    <col min="9158" max="9159" width="11.42578125" style="1639"/>
    <col min="9160" max="9160" width="17.7109375" style="1639" customWidth="1"/>
    <col min="9161" max="9161" width="15.42578125" style="1639" customWidth="1"/>
    <col min="9162" max="9320" width="11.42578125" style="1639"/>
    <col min="9321" max="9321" width="3.7109375" style="1639" customWidth="1"/>
    <col min="9322" max="9322" width="7.28515625" style="1639" customWidth="1"/>
    <col min="9323" max="9323" width="38" style="1639" customWidth="1"/>
    <col min="9324" max="9366" width="0" style="1639" hidden="1" customWidth="1"/>
    <col min="9367" max="9367" width="18.28515625" style="1639" customWidth="1"/>
    <col min="9368" max="9368" width="0" style="1639" hidden="1" customWidth="1"/>
    <col min="9369" max="9369" width="20" style="1639" customWidth="1"/>
    <col min="9370" max="9370" width="19.7109375" style="1639" customWidth="1"/>
    <col min="9371" max="9371" width="19.5703125" style="1639" customWidth="1"/>
    <col min="9372" max="9372" width="22.28515625" style="1639" customWidth="1"/>
    <col min="9373" max="9373" width="19.7109375" style="1639" customWidth="1"/>
    <col min="9374" max="9374" width="17.7109375" style="1639" customWidth="1"/>
    <col min="9375" max="9375" width="21" style="1639" customWidth="1"/>
    <col min="9376" max="9376" width="18.28515625" style="1639" customWidth="1"/>
    <col min="9377" max="9377" width="19.28515625" style="1639" customWidth="1"/>
    <col min="9378" max="9392" width="0" style="1639" hidden="1" customWidth="1"/>
    <col min="9393" max="9393" width="18.28515625" style="1639" customWidth="1"/>
    <col min="9394" max="9394" width="17.28515625" style="1639" customWidth="1"/>
    <col min="9395" max="9395" width="18.7109375" style="1639" customWidth="1"/>
    <col min="9396" max="9396" width="18.28515625" style="1639" customWidth="1"/>
    <col min="9397" max="9397" width="16.5703125" style="1639" customWidth="1"/>
    <col min="9398" max="9398" width="16.42578125" style="1639" customWidth="1"/>
    <col min="9399" max="9399" width="17.28515625" style="1639" customWidth="1"/>
    <col min="9400" max="9400" width="15.7109375" style="1639" customWidth="1"/>
    <col min="9401" max="9401" width="11.42578125" style="1639"/>
    <col min="9402" max="9402" width="11.5703125" style="1639" customWidth="1"/>
    <col min="9403" max="9403" width="18.7109375" style="1639" customWidth="1"/>
    <col min="9404" max="9404" width="17.28515625" style="1639" customWidth="1"/>
    <col min="9405" max="9405" width="11.42578125" style="1639"/>
    <col min="9406" max="9406" width="15.28515625" style="1639" customWidth="1"/>
    <col min="9407" max="9408" width="11.42578125" style="1639"/>
    <col min="9409" max="9409" width="14" style="1639" bestFit="1" customWidth="1"/>
    <col min="9410" max="9410" width="14.28515625" style="1639" customWidth="1"/>
    <col min="9411" max="9412" width="15" style="1639" bestFit="1" customWidth="1"/>
    <col min="9413" max="9413" width="14.7109375" style="1639" bestFit="1" customWidth="1"/>
    <col min="9414" max="9415" width="11.42578125" style="1639"/>
    <col min="9416" max="9416" width="17.7109375" style="1639" customWidth="1"/>
    <col min="9417" max="9417" width="15.42578125" style="1639" customWidth="1"/>
    <col min="9418" max="9576" width="11.42578125" style="1639"/>
    <col min="9577" max="9577" width="3.7109375" style="1639" customWidth="1"/>
    <col min="9578" max="9578" width="7.28515625" style="1639" customWidth="1"/>
    <col min="9579" max="9579" width="38" style="1639" customWidth="1"/>
    <col min="9580" max="9622" width="0" style="1639" hidden="1" customWidth="1"/>
    <col min="9623" max="9623" width="18.28515625" style="1639" customWidth="1"/>
    <col min="9624" max="9624" width="0" style="1639" hidden="1" customWidth="1"/>
    <col min="9625" max="9625" width="20" style="1639" customWidth="1"/>
    <col min="9626" max="9626" width="19.7109375" style="1639" customWidth="1"/>
    <col min="9627" max="9627" width="19.5703125" style="1639" customWidth="1"/>
    <col min="9628" max="9628" width="22.28515625" style="1639" customWidth="1"/>
    <col min="9629" max="9629" width="19.7109375" style="1639" customWidth="1"/>
    <col min="9630" max="9630" width="17.7109375" style="1639" customWidth="1"/>
    <col min="9631" max="9631" width="21" style="1639" customWidth="1"/>
    <col min="9632" max="9632" width="18.28515625" style="1639" customWidth="1"/>
    <col min="9633" max="9633" width="19.28515625" style="1639" customWidth="1"/>
    <col min="9634" max="9648" width="0" style="1639" hidden="1" customWidth="1"/>
    <col min="9649" max="9649" width="18.28515625" style="1639" customWidth="1"/>
    <col min="9650" max="9650" width="17.28515625" style="1639" customWidth="1"/>
    <col min="9651" max="9651" width="18.7109375" style="1639" customWidth="1"/>
    <col min="9652" max="9652" width="18.28515625" style="1639" customWidth="1"/>
    <col min="9653" max="9653" width="16.5703125" style="1639" customWidth="1"/>
    <col min="9654" max="9654" width="16.42578125" style="1639" customWidth="1"/>
    <col min="9655" max="9655" width="17.28515625" style="1639" customWidth="1"/>
    <col min="9656" max="9656" width="15.7109375" style="1639" customWidth="1"/>
    <col min="9657" max="9657" width="11.42578125" style="1639"/>
    <col min="9658" max="9658" width="11.5703125" style="1639" customWidth="1"/>
    <col min="9659" max="9659" width="18.7109375" style="1639" customWidth="1"/>
    <col min="9660" max="9660" width="17.28515625" style="1639" customWidth="1"/>
    <col min="9661" max="9661" width="11.42578125" style="1639"/>
    <col min="9662" max="9662" width="15.28515625" style="1639" customWidth="1"/>
    <col min="9663" max="9664" width="11.42578125" style="1639"/>
    <col min="9665" max="9665" width="14" style="1639" bestFit="1" customWidth="1"/>
    <col min="9666" max="9666" width="14.28515625" style="1639" customWidth="1"/>
    <col min="9667" max="9668" width="15" style="1639" bestFit="1" customWidth="1"/>
    <col min="9669" max="9669" width="14.7109375" style="1639" bestFit="1" customWidth="1"/>
    <col min="9670" max="9671" width="11.42578125" style="1639"/>
    <col min="9672" max="9672" width="17.7109375" style="1639" customWidth="1"/>
    <col min="9673" max="9673" width="15.42578125" style="1639" customWidth="1"/>
    <col min="9674" max="9832" width="11.42578125" style="1639"/>
    <col min="9833" max="9833" width="3.7109375" style="1639" customWidth="1"/>
    <col min="9834" max="9834" width="7.28515625" style="1639" customWidth="1"/>
    <col min="9835" max="9835" width="38" style="1639" customWidth="1"/>
    <col min="9836" max="9878" width="0" style="1639" hidden="1" customWidth="1"/>
    <col min="9879" max="9879" width="18.28515625" style="1639" customWidth="1"/>
    <col min="9880" max="9880" width="0" style="1639" hidden="1" customWidth="1"/>
    <col min="9881" max="9881" width="20" style="1639" customWidth="1"/>
    <col min="9882" max="9882" width="19.7109375" style="1639" customWidth="1"/>
    <col min="9883" max="9883" width="19.5703125" style="1639" customWidth="1"/>
    <col min="9884" max="9884" width="22.28515625" style="1639" customWidth="1"/>
    <col min="9885" max="9885" width="19.7109375" style="1639" customWidth="1"/>
    <col min="9886" max="9886" width="17.7109375" style="1639" customWidth="1"/>
    <col min="9887" max="9887" width="21" style="1639" customWidth="1"/>
    <col min="9888" max="9888" width="18.28515625" style="1639" customWidth="1"/>
    <col min="9889" max="9889" width="19.28515625" style="1639" customWidth="1"/>
    <col min="9890" max="9904" width="0" style="1639" hidden="1" customWidth="1"/>
    <col min="9905" max="9905" width="18.28515625" style="1639" customWidth="1"/>
    <col min="9906" max="9906" width="17.28515625" style="1639" customWidth="1"/>
    <col min="9907" max="9907" width="18.7109375" style="1639" customWidth="1"/>
    <col min="9908" max="9908" width="18.28515625" style="1639" customWidth="1"/>
    <col min="9909" max="9909" width="16.5703125" style="1639" customWidth="1"/>
    <col min="9910" max="9910" width="16.42578125" style="1639" customWidth="1"/>
    <col min="9911" max="9911" width="17.28515625" style="1639" customWidth="1"/>
    <col min="9912" max="9912" width="15.7109375" style="1639" customWidth="1"/>
    <col min="9913" max="9913" width="11.42578125" style="1639"/>
    <col min="9914" max="9914" width="11.5703125" style="1639" customWidth="1"/>
    <col min="9915" max="9915" width="18.7109375" style="1639" customWidth="1"/>
    <col min="9916" max="9916" width="17.28515625" style="1639" customWidth="1"/>
    <col min="9917" max="9917" width="11.42578125" style="1639"/>
    <col min="9918" max="9918" width="15.28515625" style="1639" customWidth="1"/>
    <col min="9919" max="9920" width="11.42578125" style="1639"/>
    <col min="9921" max="9921" width="14" style="1639" bestFit="1" customWidth="1"/>
    <col min="9922" max="9922" width="14.28515625" style="1639" customWidth="1"/>
    <col min="9923" max="9924" width="15" style="1639" bestFit="1" customWidth="1"/>
    <col min="9925" max="9925" width="14.7109375" style="1639" bestFit="1" customWidth="1"/>
    <col min="9926" max="9927" width="11.42578125" style="1639"/>
    <col min="9928" max="9928" width="17.7109375" style="1639" customWidth="1"/>
    <col min="9929" max="9929" width="15.42578125" style="1639" customWidth="1"/>
    <col min="9930" max="10088" width="11.42578125" style="1639"/>
    <col min="10089" max="10089" width="3.7109375" style="1639" customWidth="1"/>
    <col min="10090" max="10090" width="7.28515625" style="1639" customWidth="1"/>
    <col min="10091" max="10091" width="38" style="1639" customWidth="1"/>
    <col min="10092" max="10134" width="0" style="1639" hidden="1" customWidth="1"/>
    <col min="10135" max="10135" width="18.28515625" style="1639" customWidth="1"/>
    <col min="10136" max="10136" width="0" style="1639" hidden="1" customWidth="1"/>
    <col min="10137" max="10137" width="20" style="1639" customWidth="1"/>
    <col min="10138" max="10138" width="19.7109375" style="1639" customWidth="1"/>
    <col min="10139" max="10139" width="19.5703125" style="1639" customWidth="1"/>
    <col min="10140" max="10140" width="22.28515625" style="1639" customWidth="1"/>
    <col min="10141" max="10141" width="19.7109375" style="1639" customWidth="1"/>
    <col min="10142" max="10142" width="17.7109375" style="1639" customWidth="1"/>
    <col min="10143" max="10143" width="21" style="1639" customWidth="1"/>
    <col min="10144" max="10144" width="18.28515625" style="1639" customWidth="1"/>
    <col min="10145" max="10145" width="19.28515625" style="1639" customWidth="1"/>
    <col min="10146" max="10160" width="0" style="1639" hidden="1" customWidth="1"/>
    <col min="10161" max="10161" width="18.28515625" style="1639" customWidth="1"/>
    <col min="10162" max="10162" width="17.28515625" style="1639" customWidth="1"/>
    <col min="10163" max="10163" width="18.7109375" style="1639" customWidth="1"/>
    <col min="10164" max="10164" width="18.28515625" style="1639" customWidth="1"/>
    <col min="10165" max="10165" width="16.5703125" style="1639" customWidth="1"/>
    <col min="10166" max="10166" width="16.42578125" style="1639" customWidth="1"/>
    <col min="10167" max="10167" width="17.28515625" style="1639" customWidth="1"/>
    <col min="10168" max="10168" width="15.7109375" style="1639" customWidth="1"/>
    <col min="10169" max="10169" width="11.42578125" style="1639"/>
    <col min="10170" max="10170" width="11.5703125" style="1639" customWidth="1"/>
    <col min="10171" max="10171" width="18.7109375" style="1639" customWidth="1"/>
    <col min="10172" max="10172" width="17.28515625" style="1639" customWidth="1"/>
    <col min="10173" max="10173" width="11.42578125" style="1639"/>
    <col min="10174" max="10174" width="15.28515625" style="1639" customWidth="1"/>
    <col min="10175" max="10176" width="11.42578125" style="1639"/>
    <col min="10177" max="10177" width="14" style="1639" bestFit="1" customWidth="1"/>
    <col min="10178" max="10178" width="14.28515625" style="1639" customWidth="1"/>
    <col min="10179" max="10180" width="15" style="1639" bestFit="1" customWidth="1"/>
    <col min="10181" max="10181" width="14.7109375" style="1639" bestFit="1" customWidth="1"/>
    <col min="10182" max="10183" width="11.42578125" style="1639"/>
    <col min="10184" max="10184" width="17.7109375" style="1639" customWidth="1"/>
    <col min="10185" max="10185" width="15.42578125" style="1639" customWidth="1"/>
    <col min="10186" max="10344" width="11.42578125" style="1639"/>
    <col min="10345" max="10345" width="3.7109375" style="1639" customWidth="1"/>
    <col min="10346" max="10346" width="7.28515625" style="1639" customWidth="1"/>
    <col min="10347" max="10347" width="38" style="1639" customWidth="1"/>
    <col min="10348" max="10390" width="0" style="1639" hidden="1" customWidth="1"/>
    <col min="10391" max="10391" width="18.28515625" style="1639" customWidth="1"/>
    <col min="10392" max="10392" width="0" style="1639" hidden="1" customWidth="1"/>
    <col min="10393" max="10393" width="20" style="1639" customWidth="1"/>
    <col min="10394" max="10394" width="19.7109375" style="1639" customWidth="1"/>
    <col min="10395" max="10395" width="19.5703125" style="1639" customWidth="1"/>
    <col min="10396" max="10396" width="22.28515625" style="1639" customWidth="1"/>
    <col min="10397" max="10397" width="19.7109375" style="1639" customWidth="1"/>
    <col min="10398" max="10398" width="17.7109375" style="1639" customWidth="1"/>
    <col min="10399" max="10399" width="21" style="1639" customWidth="1"/>
    <col min="10400" max="10400" width="18.28515625" style="1639" customWidth="1"/>
    <col min="10401" max="10401" width="19.28515625" style="1639" customWidth="1"/>
    <col min="10402" max="10416" width="0" style="1639" hidden="1" customWidth="1"/>
    <col min="10417" max="10417" width="18.28515625" style="1639" customWidth="1"/>
    <col min="10418" max="10418" width="17.28515625" style="1639" customWidth="1"/>
    <col min="10419" max="10419" width="18.7109375" style="1639" customWidth="1"/>
    <col min="10420" max="10420" width="18.28515625" style="1639" customWidth="1"/>
    <col min="10421" max="10421" width="16.5703125" style="1639" customWidth="1"/>
    <col min="10422" max="10422" width="16.42578125" style="1639" customWidth="1"/>
    <col min="10423" max="10423" width="17.28515625" style="1639" customWidth="1"/>
    <col min="10424" max="10424" width="15.7109375" style="1639" customWidth="1"/>
    <col min="10425" max="10425" width="11.42578125" style="1639"/>
    <col min="10426" max="10426" width="11.5703125" style="1639" customWidth="1"/>
    <col min="10427" max="10427" width="18.7109375" style="1639" customWidth="1"/>
    <col min="10428" max="10428" width="17.28515625" style="1639" customWidth="1"/>
    <col min="10429" max="10429" width="11.42578125" style="1639"/>
    <col min="10430" max="10430" width="15.28515625" style="1639" customWidth="1"/>
    <col min="10431" max="10432" width="11.42578125" style="1639"/>
    <col min="10433" max="10433" width="14" style="1639" bestFit="1" customWidth="1"/>
    <col min="10434" max="10434" width="14.28515625" style="1639" customWidth="1"/>
    <col min="10435" max="10436" width="15" style="1639" bestFit="1" customWidth="1"/>
    <col min="10437" max="10437" width="14.7109375" style="1639" bestFit="1" customWidth="1"/>
    <col min="10438" max="10439" width="11.42578125" style="1639"/>
    <col min="10440" max="10440" width="17.7109375" style="1639" customWidth="1"/>
    <col min="10441" max="10441" width="15.42578125" style="1639" customWidth="1"/>
    <col min="10442" max="10600" width="11.42578125" style="1639"/>
    <col min="10601" max="10601" width="3.7109375" style="1639" customWidth="1"/>
    <col min="10602" max="10602" width="7.28515625" style="1639" customWidth="1"/>
    <col min="10603" max="10603" width="38" style="1639" customWidth="1"/>
    <col min="10604" max="10646" width="0" style="1639" hidden="1" customWidth="1"/>
    <col min="10647" max="10647" width="18.28515625" style="1639" customWidth="1"/>
    <col min="10648" max="10648" width="0" style="1639" hidden="1" customWidth="1"/>
    <col min="10649" max="10649" width="20" style="1639" customWidth="1"/>
    <col min="10650" max="10650" width="19.7109375" style="1639" customWidth="1"/>
    <col min="10651" max="10651" width="19.5703125" style="1639" customWidth="1"/>
    <col min="10652" max="10652" width="22.28515625" style="1639" customWidth="1"/>
    <col min="10653" max="10653" width="19.7109375" style="1639" customWidth="1"/>
    <col min="10654" max="10654" width="17.7109375" style="1639" customWidth="1"/>
    <col min="10655" max="10655" width="21" style="1639" customWidth="1"/>
    <col min="10656" max="10656" width="18.28515625" style="1639" customWidth="1"/>
    <col min="10657" max="10657" width="19.28515625" style="1639" customWidth="1"/>
    <col min="10658" max="10672" width="0" style="1639" hidden="1" customWidth="1"/>
    <col min="10673" max="10673" width="18.28515625" style="1639" customWidth="1"/>
    <col min="10674" max="10674" width="17.28515625" style="1639" customWidth="1"/>
    <col min="10675" max="10675" width="18.7109375" style="1639" customWidth="1"/>
    <col min="10676" max="10676" width="18.28515625" style="1639" customWidth="1"/>
    <col min="10677" max="10677" width="16.5703125" style="1639" customWidth="1"/>
    <col min="10678" max="10678" width="16.42578125" style="1639" customWidth="1"/>
    <col min="10679" max="10679" width="17.28515625" style="1639" customWidth="1"/>
    <col min="10680" max="10680" width="15.7109375" style="1639" customWidth="1"/>
    <col min="10681" max="10681" width="11.42578125" style="1639"/>
    <col min="10682" max="10682" width="11.5703125" style="1639" customWidth="1"/>
    <col min="10683" max="10683" width="18.7109375" style="1639" customWidth="1"/>
    <col min="10684" max="10684" width="17.28515625" style="1639" customWidth="1"/>
    <col min="10685" max="10685" width="11.42578125" style="1639"/>
    <col min="10686" max="10686" width="15.28515625" style="1639" customWidth="1"/>
    <col min="10687" max="10688" width="11.42578125" style="1639"/>
    <col min="10689" max="10689" width="14" style="1639" bestFit="1" customWidth="1"/>
    <col min="10690" max="10690" width="14.28515625" style="1639" customWidth="1"/>
    <col min="10691" max="10692" width="15" style="1639" bestFit="1" customWidth="1"/>
    <col min="10693" max="10693" width="14.7109375" style="1639" bestFit="1" customWidth="1"/>
    <col min="10694" max="10695" width="11.42578125" style="1639"/>
    <col min="10696" max="10696" width="17.7109375" style="1639" customWidth="1"/>
    <col min="10697" max="10697" width="15.42578125" style="1639" customWidth="1"/>
    <col min="10698" max="10856" width="11.42578125" style="1639"/>
    <col min="10857" max="10857" width="3.7109375" style="1639" customWidth="1"/>
    <col min="10858" max="10858" width="7.28515625" style="1639" customWidth="1"/>
    <col min="10859" max="10859" width="38" style="1639" customWidth="1"/>
    <col min="10860" max="10902" width="0" style="1639" hidden="1" customWidth="1"/>
    <col min="10903" max="10903" width="18.28515625" style="1639" customWidth="1"/>
    <col min="10904" max="10904" width="0" style="1639" hidden="1" customWidth="1"/>
    <col min="10905" max="10905" width="20" style="1639" customWidth="1"/>
    <col min="10906" max="10906" width="19.7109375" style="1639" customWidth="1"/>
    <col min="10907" max="10907" width="19.5703125" style="1639" customWidth="1"/>
    <col min="10908" max="10908" width="22.28515625" style="1639" customWidth="1"/>
    <col min="10909" max="10909" width="19.7109375" style="1639" customWidth="1"/>
    <col min="10910" max="10910" width="17.7109375" style="1639" customWidth="1"/>
    <col min="10911" max="10911" width="21" style="1639" customWidth="1"/>
    <col min="10912" max="10912" width="18.28515625" style="1639" customWidth="1"/>
    <col min="10913" max="10913" width="19.28515625" style="1639" customWidth="1"/>
    <col min="10914" max="10928" width="0" style="1639" hidden="1" customWidth="1"/>
    <col min="10929" max="10929" width="18.28515625" style="1639" customWidth="1"/>
    <col min="10930" max="10930" width="17.28515625" style="1639" customWidth="1"/>
    <col min="10931" max="10931" width="18.7109375" style="1639" customWidth="1"/>
    <col min="10932" max="10932" width="18.28515625" style="1639" customWidth="1"/>
    <col min="10933" max="10933" width="16.5703125" style="1639" customWidth="1"/>
    <col min="10934" max="10934" width="16.42578125" style="1639" customWidth="1"/>
    <col min="10935" max="10935" width="17.28515625" style="1639" customWidth="1"/>
    <col min="10936" max="10936" width="15.7109375" style="1639" customWidth="1"/>
    <col min="10937" max="10937" width="11.42578125" style="1639"/>
    <col min="10938" max="10938" width="11.5703125" style="1639" customWidth="1"/>
    <col min="10939" max="10939" width="18.7109375" style="1639" customWidth="1"/>
    <col min="10940" max="10940" width="17.28515625" style="1639" customWidth="1"/>
    <col min="10941" max="10941" width="11.42578125" style="1639"/>
    <col min="10942" max="10942" width="15.28515625" style="1639" customWidth="1"/>
    <col min="10943" max="10944" width="11.42578125" style="1639"/>
    <col min="10945" max="10945" width="14" style="1639" bestFit="1" customWidth="1"/>
    <col min="10946" max="10946" width="14.28515625" style="1639" customWidth="1"/>
    <col min="10947" max="10948" width="15" style="1639" bestFit="1" customWidth="1"/>
    <col min="10949" max="10949" width="14.7109375" style="1639" bestFit="1" customWidth="1"/>
    <col min="10950" max="10951" width="11.42578125" style="1639"/>
    <col min="10952" max="10952" width="17.7109375" style="1639" customWidth="1"/>
    <col min="10953" max="10953" width="15.42578125" style="1639" customWidth="1"/>
    <col min="10954" max="11112" width="11.42578125" style="1639"/>
    <col min="11113" max="11113" width="3.7109375" style="1639" customWidth="1"/>
    <col min="11114" max="11114" width="7.28515625" style="1639" customWidth="1"/>
    <col min="11115" max="11115" width="38" style="1639" customWidth="1"/>
    <col min="11116" max="11158" width="0" style="1639" hidden="1" customWidth="1"/>
    <col min="11159" max="11159" width="18.28515625" style="1639" customWidth="1"/>
    <col min="11160" max="11160" width="0" style="1639" hidden="1" customWidth="1"/>
    <col min="11161" max="11161" width="20" style="1639" customWidth="1"/>
    <col min="11162" max="11162" width="19.7109375" style="1639" customWidth="1"/>
    <col min="11163" max="11163" width="19.5703125" style="1639" customWidth="1"/>
    <col min="11164" max="11164" width="22.28515625" style="1639" customWidth="1"/>
    <col min="11165" max="11165" width="19.7109375" style="1639" customWidth="1"/>
    <col min="11166" max="11166" width="17.7109375" style="1639" customWidth="1"/>
    <col min="11167" max="11167" width="21" style="1639" customWidth="1"/>
    <col min="11168" max="11168" width="18.28515625" style="1639" customWidth="1"/>
    <col min="11169" max="11169" width="19.28515625" style="1639" customWidth="1"/>
    <col min="11170" max="11184" width="0" style="1639" hidden="1" customWidth="1"/>
    <col min="11185" max="11185" width="18.28515625" style="1639" customWidth="1"/>
    <col min="11186" max="11186" width="17.28515625" style="1639" customWidth="1"/>
    <col min="11187" max="11187" width="18.7109375" style="1639" customWidth="1"/>
    <col min="11188" max="11188" width="18.28515625" style="1639" customWidth="1"/>
    <col min="11189" max="11189" width="16.5703125" style="1639" customWidth="1"/>
    <col min="11190" max="11190" width="16.42578125" style="1639" customWidth="1"/>
    <col min="11191" max="11191" width="17.28515625" style="1639" customWidth="1"/>
    <col min="11192" max="11192" width="15.7109375" style="1639" customWidth="1"/>
    <col min="11193" max="11193" width="11.42578125" style="1639"/>
    <col min="11194" max="11194" width="11.5703125" style="1639" customWidth="1"/>
    <col min="11195" max="11195" width="18.7109375" style="1639" customWidth="1"/>
    <col min="11196" max="11196" width="17.28515625" style="1639" customWidth="1"/>
    <col min="11197" max="11197" width="11.42578125" style="1639"/>
    <col min="11198" max="11198" width="15.28515625" style="1639" customWidth="1"/>
    <col min="11199" max="11200" width="11.42578125" style="1639"/>
    <col min="11201" max="11201" width="14" style="1639" bestFit="1" customWidth="1"/>
    <col min="11202" max="11202" width="14.28515625" style="1639" customWidth="1"/>
    <col min="11203" max="11204" width="15" style="1639" bestFit="1" customWidth="1"/>
    <col min="11205" max="11205" width="14.7109375" style="1639" bestFit="1" customWidth="1"/>
    <col min="11206" max="11207" width="11.42578125" style="1639"/>
    <col min="11208" max="11208" width="17.7109375" style="1639" customWidth="1"/>
    <col min="11209" max="11209" width="15.42578125" style="1639" customWidth="1"/>
    <col min="11210" max="11368" width="11.42578125" style="1639"/>
    <col min="11369" max="11369" width="3.7109375" style="1639" customWidth="1"/>
    <col min="11370" max="11370" width="7.28515625" style="1639" customWidth="1"/>
    <col min="11371" max="11371" width="38" style="1639" customWidth="1"/>
    <col min="11372" max="11414" width="0" style="1639" hidden="1" customWidth="1"/>
    <col min="11415" max="11415" width="18.28515625" style="1639" customWidth="1"/>
    <col min="11416" max="11416" width="0" style="1639" hidden="1" customWidth="1"/>
    <col min="11417" max="11417" width="20" style="1639" customWidth="1"/>
    <col min="11418" max="11418" width="19.7109375" style="1639" customWidth="1"/>
    <col min="11419" max="11419" width="19.5703125" style="1639" customWidth="1"/>
    <col min="11420" max="11420" width="22.28515625" style="1639" customWidth="1"/>
    <col min="11421" max="11421" width="19.7109375" style="1639" customWidth="1"/>
    <col min="11422" max="11422" width="17.7109375" style="1639" customWidth="1"/>
    <col min="11423" max="11423" width="21" style="1639" customWidth="1"/>
    <col min="11424" max="11424" width="18.28515625" style="1639" customWidth="1"/>
    <col min="11425" max="11425" width="19.28515625" style="1639" customWidth="1"/>
    <col min="11426" max="11440" width="0" style="1639" hidden="1" customWidth="1"/>
    <col min="11441" max="11441" width="18.28515625" style="1639" customWidth="1"/>
    <col min="11442" max="11442" width="17.28515625" style="1639" customWidth="1"/>
    <col min="11443" max="11443" width="18.7109375" style="1639" customWidth="1"/>
    <col min="11444" max="11444" width="18.28515625" style="1639" customWidth="1"/>
    <col min="11445" max="11445" width="16.5703125" style="1639" customWidth="1"/>
    <col min="11446" max="11446" width="16.42578125" style="1639" customWidth="1"/>
    <col min="11447" max="11447" width="17.28515625" style="1639" customWidth="1"/>
    <col min="11448" max="11448" width="15.7109375" style="1639" customWidth="1"/>
    <col min="11449" max="11449" width="11.42578125" style="1639"/>
    <col min="11450" max="11450" width="11.5703125" style="1639" customWidth="1"/>
    <col min="11451" max="11451" width="18.7109375" style="1639" customWidth="1"/>
    <col min="11452" max="11452" width="17.28515625" style="1639" customWidth="1"/>
    <col min="11453" max="11453" width="11.42578125" style="1639"/>
    <col min="11454" max="11454" width="15.28515625" style="1639" customWidth="1"/>
    <col min="11455" max="11456" width="11.42578125" style="1639"/>
    <col min="11457" max="11457" width="14" style="1639" bestFit="1" customWidth="1"/>
    <col min="11458" max="11458" width="14.28515625" style="1639" customWidth="1"/>
    <col min="11459" max="11460" width="15" style="1639" bestFit="1" customWidth="1"/>
    <col min="11461" max="11461" width="14.7109375" style="1639" bestFit="1" customWidth="1"/>
    <col min="11462" max="11463" width="11.42578125" style="1639"/>
    <col min="11464" max="11464" width="17.7109375" style="1639" customWidth="1"/>
    <col min="11465" max="11465" width="15.42578125" style="1639" customWidth="1"/>
    <col min="11466" max="11624" width="11.42578125" style="1639"/>
    <col min="11625" max="11625" width="3.7109375" style="1639" customWidth="1"/>
    <col min="11626" max="11626" width="7.28515625" style="1639" customWidth="1"/>
    <col min="11627" max="11627" width="38" style="1639" customWidth="1"/>
    <col min="11628" max="11670" width="0" style="1639" hidden="1" customWidth="1"/>
    <col min="11671" max="11671" width="18.28515625" style="1639" customWidth="1"/>
    <col min="11672" max="11672" width="0" style="1639" hidden="1" customWidth="1"/>
    <col min="11673" max="11673" width="20" style="1639" customWidth="1"/>
    <col min="11674" max="11674" width="19.7109375" style="1639" customWidth="1"/>
    <col min="11675" max="11675" width="19.5703125" style="1639" customWidth="1"/>
    <col min="11676" max="11676" width="22.28515625" style="1639" customWidth="1"/>
    <col min="11677" max="11677" width="19.7109375" style="1639" customWidth="1"/>
    <col min="11678" max="11678" width="17.7109375" style="1639" customWidth="1"/>
    <col min="11679" max="11679" width="21" style="1639" customWidth="1"/>
    <col min="11680" max="11680" width="18.28515625" style="1639" customWidth="1"/>
    <col min="11681" max="11681" width="19.28515625" style="1639" customWidth="1"/>
    <col min="11682" max="11696" width="0" style="1639" hidden="1" customWidth="1"/>
    <col min="11697" max="11697" width="18.28515625" style="1639" customWidth="1"/>
    <col min="11698" max="11698" width="17.28515625" style="1639" customWidth="1"/>
    <col min="11699" max="11699" width="18.7109375" style="1639" customWidth="1"/>
    <col min="11700" max="11700" width="18.28515625" style="1639" customWidth="1"/>
    <col min="11701" max="11701" width="16.5703125" style="1639" customWidth="1"/>
    <col min="11702" max="11702" width="16.42578125" style="1639" customWidth="1"/>
    <col min="11703" max="11703" width="17.28515625" style="1639" customWidth="1"/>
    <col min="11704" max="11704" width="15.7109375" style="1639" customWidth="1"/>
    <col min="11705" max="11705" width="11.42578125" style="1639"/>
    <col min="11706" max="11706" width="11.5703125" style="1639" customWidth="1"/>
    <col min="11707" max="11707" width="18.7109375" style="1639" customWidth="1"/>
    <col min="11708" max="11708" width="17.28515625" style="1639" customWidth="1"/>
    <col min="11709" max="11709" width="11.42578125" style="1639"/>
    <col min="11710" max="11710" width="15.28515625" style="1639" customWidth="1"/>
    <col min="11711" max="11712" width="11.42578125" style="1639"/>
    <col min="11713" max="11713" width="14" style="1639" bestFit="1" customWidth="1"/>
    <col min="11714" max="11714" width="14.28515625" style="1639" customWidth="1"/>
    <col min="11715" max="11716" width="15" style="1639" bestFit="1" customWidth="1"/>
    <col min="11717" max="11717" width="14.7109375" style="1639" bestFit="1" customWidth="1"/>
    <col min="11718" max="11719" width="11.42578125" style="1639"/>
    <col min="11720" max="11720" width="17.7109375" style="1639" customWidth="1"/>
    <col min="11721" max="11721" width="15.42578125" style="1639" customWidth="1"/>
    <col min="11722" max="11880" width="11.42578125" style="1639"/>
    <col min="11881" max="11881" width="3.7109375" style="1639" customWidth="1"/>
    <col min="11882" max="11882" width="7.28515625" style="1639" customWidth="1"/>
    <col min="11883" max="11883" width="38" style="1639" customWidth="1"/>
    <col min="11884" max="11926" width="0" style="1639" hidden="1" customWidth="1"/>
    <col min="11927" max="11927" width="18.28515625" style="1639" customWidth="1"/>
    <col min="11928" max="11928" width="0" style="1639" hidden="1" customWidth="1"/>
    <col min="11929" max="11929" width="20" style="1639" customWidth="1"/>
    <col min="11930" max="11930" width="19.7109375" style="1639" customWidth="1"/>
    <col min="11931" max="11931" width="19.5703125" style="1639" customWidth="1"/>
    <col min="11932" max="11932" width="22.28515625" style="1639" customWidth="1"/>
    <col min="11933" max="11933" width="19.7109375" style="1639" customWidth="1"/>
    <col min="11934" max="11934" width="17.7109375" style="1639" customWidth="1"/>
    <col min="11935" max="11935" width="21" style="1639" customWidth="1"/>
    <col min="11936" max="11936" width="18.28515625" style="1639" customWidth="1"/>
    <col min="11937" max="11937" width="19.28515625" style="1639" customWidth="1"/>
    <col min="11938" max="11952" width="0" style="1639" hidden="1" customWidth="1"/>
    <col min="11953" max="11953" width="18.28515625" style="1639" customWidth="1"/>
    <col min="11954" max="11954" width="17.28515625" style="1639" customWidth="1"/>
    <col min="11955" max="11955" width="18.7109375" style="1639" customWidth="1"/>
    <col min="11956" max="11956" width="18.28515625" style="1639" customWidth="1"/>
    <col min="11957" max="11957" width="16.5703125" style="1639" customWidth="1"/>
    <col min="11958" max="11958" width="16.42578125" style="1639" customWidth="1"/>
    <col min="11959" max="11959" width="17.28515625" style="1639" customWidth="1"/>
    <col min="11960" max="11960" width="15.7109375" style="1639" customWidth="1"/>
    <col min="11961" max="11961" width="11.42578125" style="1639"/>
    <col min="11962" max="11962" width="11.5703125" style="1639" customWidth="1"/>
    <col min="11963" max="11963" width="18.7109375" style="1639" customWidth="1"/>
    <col min="11964" max="11964" width="17.28515625" style="1639" customWidth="1"/>
    <col min="11965" max="11965" width="11.42578125" style="1639"/>
    <col min="11966" max="11966" width="15.28515625" style="1639" customWidth="1"/>
    <col min="11967" max="11968" width="11.42578125" style="1639"/>
    <col min="11969" max="11969" width="14" style="1639" bestFit="1" customWidth="1"/>
    <col min="11970" max="11970" width="14.28515625" style="1639" customWidth="1"/>
    <col min="11971" max="11972" width="15" style="1639" bestFit="1" customWidth="1"/>
    <col min="11973" max="11973" width="14.7109375" style="1639" bestFit="1" customWidth="1"/>
    <col min="11974" max="11975" width="11.42578125" style="1639"/>
    <col min="11976" max="11976" width="17.7109375" style="1639" customWidth="1"/>
    <col min="11977" max="11977" width="15.42578125" style="1639" customWidth="1"/>
    <col min="11978" max="12136" width="11.42578125" style="1639"/>
    <col min="12137" max="12137" width="3.7109375" style="1639" customWidth="1"/>
    <col min="12138" max="12138" width="7.28515625" style="1639" customWidth="1"/>
    <col min="12139" max="12139" width="38" style="1639" customWidth="1"/>
    <col min="12140" max="12182" width="0" style="1639" hidden="1" customWidth="1"/>
    <col min="12183" max="12183" width="18.28515625" style="1639" customWidth="1"/>
    <col min="12184" max="12184" width="0" style="1639" hidden="1" customWidth="1"/>
    <col min="12185" max="12185" width="20" style="1639" customWidth="1"/>
    <col min="12186" max="12186" width="19.7109375" style="1639" customWidth="1"/>
    <col min="12187" max="12187" width="19.5703125" style="1639" customWidth="1"/>
    <col min="12188" max="12188" width="22.28515625" style="1639" customWidth="1"/>
    <col min="12189" max="12189" width="19.7109375" style="1639" customWidth="1"/>
    <col min="12190" max="12190" width="17.7109375" style="1639" customWidth="1"/>
    <col min="12191" max="12191" width="21" style="1639" customWidth="1"/>
    <col min="12192" max="12192" width="18.28515625" style="1639" customWidth="1"/>
    <col min="12193" max="12193" width="19.28515625" style="1639" customWidth="1"/>
    <col min="12194" max="12208" width="0" style="1639" hidden="1" customWidth="1"/>
    <col min="12209" max="12209" width="18.28515625" style="1639" customWidth="1"/>
    <col min="12210" max="12210" width="17.28515625" style="1639" customWidth="1"/>
    <col min="12211" max="12211" width="18.7109375" style="1639" customWidth="1"/>
    <col min="12212" max="12212" width="18.28515625" style="1639" customWidth="1"/>
    <col min="12213" max="12213" width="16.5703125" style="1639" customWidth="1"/>
    <col min="12214" max="12214" width="16.42578125" style="1639" customWidth="1"/>
    <col min="12215" max="12215" width="17.28515625" style="1639" customWidth="1"/>
    <col min="12216" max="12216" width="15.7109375" style="1639" customWidth="1"/>
    <col min="12217" max="12217" width="11.42578125" style="1639"/>
    <col min="12218" max="12218" width="11.5703125" style="1639" customWidth="1"/>
    <col min="12219" max="12219" width="18.7109375" style="1639" customWidth="1"/>
    <col min="12220" max="12220" width="17.28515625" style="1639" customWidth="1"/>
    <col min="12221" max="12221" width="11.42578125" style="1639"/>
    <col min="12222" max="12222" width="15.28515625" style="1639" customWidth="1"/>
    <col min="12223" max="12224" width="11.42578125" style="1639"/>
    <col min="12225" max="12225" width="14" style="1639" bestFit="1" customWidth="1"/>
    <col min="12226" max="12226" width="14.28515625" style="1639" customWidth="1"/>
    <col min="12227" max="12228" width="15" style="1639" bestFit="1" customWidth="1"/>
    <col min="12229" max="12229" width="14.7109375" style="1639" bestFit="1" customWidth="1"/>
    <col min="12230" max="12231" width="11.42578125" style="1639"/>
    <col min="12232" max="12232" width="17.7109375" style="1639" customWidth="1"/>
    <col min="12233" max="12233" width="15.42578125" style="1639" customWidth="1"/>
    <col min="12234" max="12392" width="11.42578125" style="1639"/>
    <col min="12393" max="12393" width="3.7109375" style="1639" customWidth="1"/>
    <col min="12394" max="12394" width="7.28515625" style="1639" customWidth="1"/>
    <col min="12395" max="12395" width="38" style="1639" customWidth="1"/>
    <col min="12396" max="12438" width="0" style="1639" hidden="1" customWidth="1"/>
    <col min="12439" max="12439" width="18.28515625" style="1639" customWidth="1"/>
    <col min="12440" max="12440" width="0" style="1639" hidden="1" customWidth="1"/>
    <col min="12441" max="12441" width="20" style="1639" customWidth="1"/>
    <col min="12442" max="12442" width="19.7109375" style="1639" customWidth="1"/>
    <col min="12443" max="12443" width="19.5703125" style="1639" customWidth="1"/>
    <col min="12444" max="12444" width="22.28515625" style="1639" customWidth="1"/>
    <col min="12445" max="12445" width="19.7109375" style="1639" customWidth="1"/>
    <col min="12446" max="12446" width="17.7109375" style="1639" customWidth="1"/>
    <col min="12447" max="12447" width="21" style="1639" customWidth="1"/>
    <col min="12448" max="12448" width="18.28515625" style="1639" customWidth="1"/>
    <col min="12449" max="12449" width="19.28515625" style="1639" customWidth="1"/>
    <col min="12450" max="12464" width="0" style="1639" hidden="1" customWidth="1"/>
    <col min="12465" max="12465" width="18.28515625" style="1639" customWidth="1"/>
    <col min="12466" max="12466" width="17.28515625" style="1639" customWidth="1"/>
    <col min="12467" max="12467" width="18.7109375" style="1639" customWidth="1"/>
    <col min="12468" max="12468" width="18.28515625" style="1639" customWidth="1"/>
    <col min="12469" max="12469" width="16.5703125" style="1639" customWidth="1"/>
    <col min="12470" max="12470" width="16.42578125" style="1639" customWidth="1"/>
    <col min="12471" max="12471" width="17.28515625" style="1639" customWidth="1"/>
    <col min="12472" max="12472" width="15.7109375" style="1639" customWidth="1"/>
    <col min="12473" max="12473" width="11.42578125" style="1639"/>
    <col min="12474" max="12474" width="11.5703125" style="1639" customWidth="1"/>
    <col min="12475" max="12475" width="18.7109375" style="1639" customWidth="1"/>
    <col min="12476" max="12476" width="17.28515625" style="1639" customWidth="1"/>
    <col min="12477" max="12477" width="11.42578125" style="1639"/>
    <col min="12478" max="12478" width="15.28515625" style="1639" customWidth="1"/>
    <col min="12479" max="12480" width="11.42578125" style="1639"/>
    <col min="12481" max="12481" width="14" style="1639" bestFit="1" customWidth="1"/>
    <col min="12482" max="12482" width="14.28515625" style="1639" customWidth="1"/>
    <col min="12483" max="12484" width="15" style="1639" bestFit="1" customWidth="1"/>
    <col min="12485" max="12485" width="14.7109375" style="1639" bestFit="1" customWidth="1"/>
    <col min="12486" max="12487" width="11.42578125" style="1639"/>
    <col min="12488" max="12488" width="17.7109375" style="1639" customWidth="1"/>
    <col min="12489" max="12489" width="15.42578125" style="1639" customWidth="1"/>
    <col min="12490" max="12648" width="11.42578125" style="1639"/>
    <col min="12649" max="12649" width="3.7109375" style="1639" customWidth="1"/>
    <col min="12650" max="12650" width="7.28515625" style="1639" customWidth="1"/>
    <col min="12651" max="12651" width="38" style="1639" customWidth="1"/>
    <col min="12652" max="12694" width="0" style="1639" hidden="1" customWidth="1"/>
    <col min="12695" max="12695" width="18.28515625" style="1639" customWidth="1"/>
    <col min="12696" max="12696" width="0" style="1639" hidden="1" customWidth="1"/>
    <col min="12697" max="12697" width="20" style="1639" customWidth="1"/>
    <col min="12698" max="12698" width="19.7109375" style="1639" customWidth="1"/>
    <col min="12699" max="12699" width="19.5703125" style="1639" customWidth="1"/>
    <col min="12700" max="12700" width="22.28515625" style="1639" customWidth="1"/>
    <col min="12701" max="12701" width="19.7109375" style="1639" customWidth="1"/>
    <col min="12702" max="12702" width="17.7109375" style="1639" customWidth="1"/>
    <col min="12703" max="12703" width="21" style="1639" customWidth="1"/>
    <col min="12704" max="12704" width="18.28515625" style="1639" customWidth="1"/>
    <col min="12705" max="12705" width="19.28515625" style="1639" customWidth="1"/>
    <col min="12706" max="12720" width="0" style="1639" hidden="1" customWidth="1"/>
    <col min="12721" max="12721" width="18.28515625" style="1639" customWidth="1"/>
    <col min="12722" max="12722" width="17.28515625" style="1639" customWidth="1"/>
    <col min="12723" max="12723" width="18.7109375" style="1639" customWidth="1"/>
    <col min="12724" max="12724" width="18.28515625" style="1639" customWidth="1"/>
    <col min="12725" max="12725" width="16.5703125" style="1639" customWidth="1"/>
    <col min="12726" max="12726" width="16.42578125" style="1639" customWidth="1"/>
    <col min="12727" max="12727" width="17.28515625" style="1639" customWidth="1"/>
    <col min="12728" max="12728" width="15.7109375" style="1639" customWidth="1"/>
    <col min="12729" max="12729" width="11.42578125" style="1639"/>
    <col min="12730" max="12730" width="11.5703125" style="1639" customWidth="1"/>
    <col min="12731" max="12731" width="18.7109375" style="1639" customWidth="1"/>
    <col min="12732" max="12732" width="17.28515625" style="1639" customWidth="1"/>
    <col min="12733" max="12733" width="11.42578125" style="1639"/>
    <col min="12734" max="12734" width="15.28515625" style="1639" customWidth="1"/>
    <col min="12735" max="12736" width="11.42578125" style="1639"/>
    <col min="12737" max="12737" width="14" style="1639" bestFit="1" customWidth="1"/>
    <col min="12738" max="12738" width="14.28515625" style="1639" customWidth="1"/>
    <col min="12739" max="12740" width="15" style="1639" bestFit="1" customWidth="1"/>
    <col min="12741" max="12741" width="14.7109375" style="1639" bestFit="1" customWidth="1"/>
    <col min="12742" max="12743" width="11.42578125" style="1639"/>
    <col min="12744" max="12744" width="17.7109375" style="1639" customWidth="1"/>
    <col min="12745" max="12745" width="15.42578125" style="1639" customWidth="1"/>
    <col min="12746" max="12904" width="11.42578125" style="1639"/>
    <col min="12905" max="12905" width="3.7109375" style="1639" customWidth="1"/>
    <col min="12906" max="12906" width="7.28515625" style="1639" customWidth="1"/>
    <col min="12907" max="12907" width="38" style="1639" customWidth="1"/>
    <col min="12908" max="12950" width="0" style="1639" hidden="1" customWidth="1"/>
    <col min="12951" max="12951" width="18.28515625" style="1639" customWidth="1"/>
    <col min="12952" max="12952" width="0" style="1639" hidden="1" customWidth="1"/>
    <col min="12953" max="12953" width="20" style="1639" customWidth="1"/>
    <col min="12954" max="12954" width="19.7109375" style="1639" customWidth="1"/>
    <col min="12955" max="12955" width="19.5703125" style="1639" customWidth="1"/>
    <col min="12956" max="12956" width="22.28515625" style="1639" customWidth="1"/>
    <col min="12957" max="12957" width="19.7109375" style="1639" customWidth="1"/>
    <col min="12958" max="12958" width="17.7109375" style="1639" customWidth="1"/>
    <col min="12959" max="12959" width="21" style="1639" customWidth="1"/>
    <col min="12960" max="12960" width="18.28515625" style="1639" customWidth="1"/>
    <col min="12961" max="12961" width="19.28515625" style="1639" customWidth="1"/>
    <col min="12962" max="12976" width="0" style="1639" hidden="1" customWidth="1"/>
    <col min="12977" max="12977" width="18.28515625" style="1639" customWidth="1"/>
    <col min="12978" max="12978" width="17.28515625" style="1639" customWidth="1"/>
    <col min="12979" max="12979" width="18.7109375" style="1639" customWidth="1"/>
    <col min="12980" max="12980" width="18.28515625" style="1639" customWidth="1"/>
    <col min="12981" max="12981" width="16.5703125" style="1639" customWidth="1"/>
    <col min="12982" max="12982" width="16.42578125" style="1639" customWidth="1"/>
    <col min="12983" max="12983" width="17.28515625" style="1639" customWidth="1"/>
    <col min="12984" max="12984" width="15.7109375" style="1639" customWidth="1"/>
    <col min="12985" max="12985" width="11.42578125" style="1639"/>
    <col min="12986" max="12986" width="11.5703125" style="1639" customWidth="1"/>
    <col min="12987" max="12987" width="18.7109375" style="1639" customWidth="1"/>
    <col min="12988" max="12988" width="17.28515625" style="1639" customWidth="1"/>
    <col min="12989" max="12989" width="11.42578125" style="1639"/>
    <col min="12990" max="12990" width="15.28515625" style="1639" customWidth="1"/>
    <col min="12991" max="12992" width="11.42578125" style="1639"/>
    <col min="12993" max="12993" width="14" style="1639" bestFit="1" customWidth="1"/>
    <col min="12994" max="12994" width="14.28515625" style="1639" customWidth="1"/>
    <col min="12995" max="12996" width="15" style="1639" bestFit="1" customWidth="1"/>
    <col min="12997" max="12997" width="14.7109375" style="1639" bestFit="1" customWidth="1"/>
    <col min="12998" max="12999" width="11.42578125" style="1639"/>
    <col min="13000" max="13000" width="17.7109375" style="1639" customWidth="1"/>
    <col min="13001" max="13001" width="15.42578125" style="1639" customWidth="1"/>
    <col min="13002" max="13160" width="11.42578125" style="1639"/>
    <col min="13161" max="13161" width="3.7109375" style="1639" customWidth="1"/>
    <col min="13162" max="13162" width="7.28515625" style="1639" customWidth="1"/>
    <col min="13163" max="13163" width="38" style="1639" customWidth="1"/>
    <col min="13164" max="13206" width="0" style="1639" hidden="1" customWidth="1"/>
    <col min="13207" max="13207" width="18.28515625" style="1639" customWidth="1"/>
    <col min="13208" max="13208" width="0" style="1639" hidden="1" customWidth="1"/>
    <col min="13209" max="13209" width="20" style="1639" customWidth="1"/>
    <col min="13210" max="13210" width="19.7109375" style="1639" customWidth="1"/>
    <col min="13211" max="13211" width="19.5703125" style="1639" customWidth="1"/>
    <col min="13212" max="13212" width="22.28515625" style="1639" customWidth="1"/>
    <col min="13213" max="13213" width="19.7109375" style="1639" customWidth="1"/>
    <col min="13214" max="13214" width="17.7109375" style="1639" customWidth="1"/>
    <col min="13215" max="13215" width="21" style="1639" customWidth="1"/>
    <col min="13216" max="13216" width="18.28515625" style="1639" customWidth="1"/>
    <col min="13217" max="13217" width="19.28515625" style="1639" customWidth="1"/>
    <col min="13218" max="13232" width="0" style="1639" hidden="1" customWidth="1"/>
    <col min="13233" max="13233" width="18.28515625" style="1639" customWidth="1"/>
    <col min="13234" max="13234" width="17.28515625" style="1639" customWidth="1"/>
    <col min="13235" max="13235" width="18.7109375" style="1639" customWidth="1"/>
    <col min="13236" max="13236" width="18.28515625" style="1639" customWidth="1"/>
    <col min="13237" max="13237" width="16.5703125" style="1639" customWidth="1"/>
    <col min="13238" max="13238" width="16.42578125" style="1639" customWidth="1"/>
    <col min="13239" max="13239" width="17.28515625" style="1639" customWidth="1"/>
    <col min="13240" max="13240" width="15.7109375" style="1639" customWidth="1"/>
    <col min="13241" max="13241" width="11.42578125" style="1639"/>
    <col min="13242" max="13242" width="11.5703125" style="1639" customWidth="1"/>
    <col min="13243" max="13243" width="18.7109375" style="1639" customWidth="1"/>
    <col min="13244" max="13244" width="17.28515625" style="1639" customWidth="1"/>
    <col min="13245" max="13245" width="11.42578125" style="1639"/>
    <col min="13246" max="13246" width="15.28515625" style="1639" customWidth="1"/>
    <col min="13247" max="13248" width="11.42578125" style="1639"/>
    <col min="13249" max="13249" width="14" style="1639" bestFit="1" customWidth="1"/>
    <col min="13250" max="13250" width="14.28515625" style="1639" customWidth="1"/>
    <col min="13251" max="13252" width="15" style="1639" bestFit="1" customWidth="1"/>
    <col min="13253" max="13253" width="14.7109375" style="1639" bestFit="1" customWidth="1"/>
    <col min="13254" max="13255" width="11.42578125" style="1639"/>
    <col min="13256" max="13256" width="17.7109375" style="1639" customWidth="1"/>
    <col min="13257" max="13257" width="15.42578125" style="1639" customWidth="1"/>
    <col min="13258" max="13416" width="11.42578125" style="1639"/>
    <col min="13417" max="13417" width="3.7109375" style="1639" customWidth="1"/>
    <col min="13418" max="13418" width="7.28515625" style="1639" customWidth="1"/>
    <col min="13419" max="13419" width="38" style="1639" customWidth="1"/>
    <col min="13420" max="13462" width="0" style="1639" hidden="1" customWidth="1"/>
    <col min="13463" max="13463" width="18.28515625" style="1639" customWidth="1"/>
    <col min="13464" max="13464" width="0" style="1639" hidden="1" customWidth="1"/>
    <col min="13465" max="13465" width="20" style="1639" customWidth="1"/>
    <col min="13466" max="13466" width="19.7109375" style="1639" customWidth="1"/>
    <col min="13467" max="13467" width="19.5703125" style="1639" customWidth="1"/>
    <col min="13468" max="13468" width="22.28515625" style="1639" customWidth="1"/>
    <col min="13469" max="13469" width="19.7109375" style="1639" customWidth="1"/>
    <col min="13470" max="13470" width="17.7109375" style="1639" customWidth="1"/>
    <col min="13471" max="13471" width="21" style="1639" customWidth="1"/>
    <col min="13472" max="13472" width="18.28515625" style="1639" customWidth="1"/>
    <col min="13473" max="13473" width="19.28515625" style="1639" customWidth="1"/>
    <col min="13474" max="13488" width="0" style="1639" hidden="1" customWidth="1"/>
    <col min="13489" max="13489" width="18.28515625" style="1639" customWidth="1"/>
    <col min="13490" max="13490" width="17.28515625" style="1639" customWidth="1"/>
    <col min="13491" max="13491" width="18.7109375" style="1639" customWidth="1"/>
    <col min="13492" max="13492" width="18.28515625" style="1639" customWidth="1"/>
    <col min="13493" max="13493" width="16.5703125" style="1639" customWidth="1"/>
    <col min="13494" max="13494" width="16.42578125" style="1639" customWidth="1"/>
    <col min="13495" max="13495" width="17.28515625" style="1639" customWidth="1"/>
    <col min="13496" max="13496" width="15.7109375" style="1639" customWidth="1"/>
    <col min="13497" max="13497" width="11.42578125" style="1639"/>
    <col min="13498" max="13498" width="11.5703125" style="1639" customWidth="1"/>
    <col min="13499" max="13499" width="18.7109375" style="1639" customWidth="1"/>
    <col min="13500" max="13500" width="17.28515625" style="1639" customWidth="1"/>
    <col min="13501" max="13501" width="11.42578125" style="1639"/>
    <col min="13502" max="13502" width="15.28515625" style="1639" customWidth="1"/>
    <col min="13503" max="13504" width="11.42578125" style="1639"/>
    <col min="13505" max="13505" width="14" style="1639" bestFit="1" customWidth="1"/>
    <col min="13506" max="13506" width="14.28515625" style="1639" customWidth="1"/>
    <col min="13507" max="13508" width="15" style="1639" bestFit="1" customWidth="1"/>
    <col min="13509" max="13509" width="14.7109375" style="1639" bestFit="1" customWidth="1"/>
    <col min="13510" max="13511" width="11.42578125" style="1639"/>
    <col min="13512" max="13512" width="17.7109375" style="1639" customWidth="1"/>
    <col min="13513" max="13513" width="15.42578125" style="1639" customWidth="1"/>
    <col min="13514" max="13672" width="11.42578125" style="1639"/>
    <col min="13673" max="13673" width="3.7109375" style="1639" customWidth="1"/>
    <col min="13674" max="13674" width="7.28515625" style="1639" customWidth="1"/>
    <col min="13675" max="13675" width="38" style="1639" customWidth="1"/>
    <col min="13676" max="13718" width="0" style="1639" hidden="1" customWidth="1"/>
    <col min="13719" max="13719" width="18.28515625" style="1639" customWidth="1"/>
    <col min="13720" max="13720" width="0" style="1639" hidden="1" customWidth="1"/>
    <col min="13721" max="13721" width="20" style="1639" customWidth="1"/>
    <col min="13722" max="13722" width="19.7109375" style="1639" customWidth="1"/>
    <col min="13723" max="13723" width="19.5703125" style="1639" customWidth="1"/>
    <col min="13724" max="13724" width="22.28515625" style="1639" customWidth="1"/>
    <col min="13725" max="13725" width="19.7109375" style="1639" customWidth="1"/>
    <col min="13726" max="13726" width="17.7109375" style="1639" customWidth="1"/>
    <col min="13727" max="13727" width="21" style="1639" customWidth="1"/>
    <col min="13728" max="13728" width="18.28515625" style="1639" customWidth="1"/>
    <col min="13729" max="13729" width="19.28515625" style="1639" customWidth="1"/>
    <col min="13730" max="13744" width="0" style="1639" hidden="1" customWidth="1"/>
    <col min="13745" max="13745" width="18.28515625" style="1639" customWidth="1"/>
    <col min="13746" max="13746" width="17.28515625" style="1639" customWidth="1"/>
    <col min="13747" max="13747" width="18.7109375" style="1639" customWidth="1"/>
    <col min="13748" max="13748" width="18.28515625" style="1639" customWidth="1"/>
    <col min="13749" max="13749" width="16.5703125" style="1639" customWidth="1"/>
    <col min="13750" max="13750" width="16.42578125" style="1639" customWidth="1"/>
    <col min="13751" max="13751" width="17.28515625" style="1639" customWidth="1"/>
    <col min="13752" max="13752" width="15.7109375" style="1639" customWidth="1"/>
    <col min="13753" max="13753" width="11.42578125" style="1639"/>
    <col min="13754" max="13754" width="11.5703125" style="1639" customWidth="1"/>
    <col min="13755" max="13755" width="18.7109375" style="1639" customWidth="1"/>
    <col min="13756" max="13756" width="17.28515625" style="1639" customWidth="1"/>
    <col min="13757" max="13757" width="11.42578125" style="1639"/>
    <col min="13758" max="13758" width="15.28515625" style="1639" customWidth="1"/>
    <col min="13759" max="13760" width="11.42578125" style="1639"/>
    <col min="13761" max="13761" width="14" style="1639" bestFit="1" customWidth="1"/>
    <col min="13762" max="13762" width="14.28515625" style="1639" customWidth="1"/>
    <col min="13763" max="13764" width="15" style="1639" bestFit="1" customWidth="1"/>
    <col min="13765" max="13765" width="14.7109375" style="1639" bestFit="1" customWidth="1"/>
    <col min="13766" max="13767" width="11.42578125" style="1639"/>
    <col min="13768" max="13768" width="17.7109375" style="1639" customWidth="1"/>
    <col min="13769" max="13769" width="15.42578125" style="1639" customWidth="1"/>
    <col min="13770" max="13928" width="11.42578125" style="1639"/>
    <col min="13929" max="13929" width="3.7109375" style="1639" customWidth="1"/>
    <col min="13930" max="13930" width="7.28515625" style="1639" customWidth="1"/>
    <col min="13931" max="13931" width="38" style="1639" customWidth="1"/>
    <col min="13932" max="13974" width="0" style="1639" hidden="1" customWidth="1"/>
    <col min="13975" max="13975" width="18.28515625" style="1639" customWidth="1"/>
    <col min="13976" max="13976" width="0" style="1639" hidden="1" customWidth="1"/>
    <col min="13977" max="13977" width="20" style="1639" customWidth="1"/>
    <col min="13978" max="13978" width="19.7109375" style="1639" customWidth="1"/>
    <col min="13979" max="13979" width="19.5703125" style="1639" customWidth="1"/>
    <col min="13980" max="13980" width="22.28515625" style="1639" customWidth="1"/>
    <col min="13981" max="13981" width="19.7109375" style="1639" customWidth="1"/>
    <col min="13982" max="13982" width="17.7109375" style="1639" customWidth="1"/>
    <col min="13983" max="13983" width="21" style="1639" customWidth="1"/>
    <col min="13984" max="13984" width="18.28515625" style="1639" customWidth="1"/>
    <col min="13985" max="13985" width="19.28515625" style="1639" customWidth="1"/>
    <col min="13986" max="14000" width="0" style="1639" hidden="1" customWidth="1"/>
    <col min="14001" max="14001" width="18.28515625" style="1639" customWidth="1"/>
    <col min="14002" max="14002" width="17.28515625" style="1639" customWidth="1"/>
    <col min="14003" max="14003" width="18.7109375" style="1639" customWidth="1"/>
    <col min="14004" max="14004" width="18.28515625" style="1639" customWidth="1"/>
    <col min="14005" max="14005" width="16.5703125" style="1639" customWidth="1"/>
    <col min="14006" max="14006" width="16.42578125" style="1639" customWidth="1"/>
    <col min="14007" max="14007" width="17.28515625" style="1639" customWidth="1"/>
    <col min="14008" max="14008" width="15.7109375" style="1639" customWidth="1"/>
    <col min="14009" max="14009" width="11.42578125" style="1639"/>
    <col min="14010" max="14010" width="11.5703125" style="1639" customWidth="1"/>
    <col min="14011" max="14011" width="18.7109375" style="1639" customWidth="1"/>
    <col min="14012" max="14012" width="17.28515625" style="1639" customWidth="1"/>
    <col min="14013" max="14013" width="11.42578125" style="1639"/>
    <col min="14014" max="14014" width="15.28515625" style="1639" customWidth="1"/>
    <col min="14015" max="14016" width="11.42578125" style="1639"/>
    <col min="14017" max="14017" width="14" style="1639" bestFit="1" customWidth="1"/>
    <col min="14018" max="14018" width="14.28515625" style="1639" customWidth="1"/>
    <col min="14019" max="14020" width="15" style="1639" bestFit="1" customWidth="1"/>
    <col min="14021" max="14021" width="14.7109375" style="1639" bestFit="1" customWidth="1"/>
    <col min="14022" max="14023" width="11.42578125" style="1639"/>
    <col min="14024" max="14024" width="17.7109375" style="1639" customWidth="1"/>
    <col min="14025" max="14025" width="15.42578125" style="1639" customWidth="1"/>
    <col min="14026" max="14184" width="11.42578125" style="1639"/>
    <col min="14185" max="14185" width="3.7109375" style="1639" customWidth="1"/>
    <col min="14186" max="14186" width="7.28515625" style="1639" customWidth="1"/>
    <col min="14187" max="14187" width="38" style="1639" customWidth="1"/>
    <col min="14188" max="14230" width="0" style="1639" hidden="1" customWidth="1"/>
    <col min="14231" max="14231" width="18.28515625" style="1639" customWidth="1"/>
    <col min="14232" max="14232" width="0" style="1639" hidden="1" customWidth="1"/>
    <col min="14233" max="14233" width="20" style="1639" customWidth="1"/>
    <col min="14234" max="14234" width="19.7109375" style="1639" customWidth="1"/>
    <col min="14235" max="14235" width="19.5703125" style="1639" customWidth="1"/>
    <col min="14236" max="14236" width="22.28515625" style="1639" customWidth="1"/>
    <col min="14237" max="14237" width="19.7109375" style="1639" customWidth="1"/>
    <col min="14238" max="14238" width="17.7109375" style="1639" customWidth="1"/>
    <col min="14239" max="14239" width="21" style="1639" customWidth="1"/>
    <col min="14240" max="14240" width="18.28515625" style="1639" customWidth="1"/>
    <col min="14241" max="14241" width="19.28515625" style="1639" customWidth="1"/>
    <col min="14242" max="14256" width="0" style="1639" hidden="1" customWidth="1"/>
    <col min="14257" max="14257" width="18.28515625" style="1639" customWidth="1"/>
    <col min="14258" max="14258" width="17.28515625" style="1639" customWidth="1"/>
    <col min="14259" max="14259" width="18.7109375" style="1639" customWidth="1"/>
    <col min="14260" max="14260" width="18.28515625" style="1639" customWidth="1"/>
    <col min="14261" max="14261" width="16.5703125" style="1639" customWidth="1"/>
    <col min="14262" max="14262" width="16.42578125" style="1639" customWidth="1"/>
    <col min="14263" max="14263" width="17.28515625" style="1639" customWidth="1"/>
    <col min="14264" max="14264" width="15.7109375" style="1639" customWidth="1"/>
    <col min="14265" max="14265" width="11.42578125" style="1639"/>
    <col min="14266" max="14266" width="11.5703125" style="1639" customWidth="1"/>
    <col min="14267" max="14267" width="18.7109375" style="1639" customWidth="1"/>
    <col min="14268" max="14268" width="17.28515625" style="1639" customWidth="1"/>
    <col min="14269" max="14269" width="11.42578125" style="1639"/>
    <col min="14270" max="14270" width="15.28515625" style="1639" customWidth="1"/>
    <col min="14271" max="14272" width="11.42578125" style="1639"/>
    <col min="14273" max="14273" width="14" style="1639" bestFit="1" customWidth="1"/>
    <col min="14274" max="14274" width="14.28515625" style="1639" customWidth="1"/>
    <col min="14275" max="14276" width="15" style="1639" bestFit="1" customWidth="1"/>
    <col min="14277" max="14277" width="14.7109375" style="1639" bestFit="1" customWidth="1"/>
    <col min="14278" max="14279" width="11.42578125" style="1639"/>
    <col min="14280" max="14280" width="17.7109375" style="1639" customWidth="1"/>
    <col min="14281" max="14281" width="15.42578125" style="1639" customWidth="1"/>
    <col min="14282" max="14440" width="11.42578125" style="1639"/>
    <col min="14441" max="14441" width="3.7109375" style="1639" customWidth="1"/>
    <col min="14442" max="14442" width="7.28515625" style="1639" customWidth="1"/>
    <col min="14443" max="14443" width="38" style="1639" customWidth="1"/>
    <col min="14444" max="14486" width="0" style="1639" hidden="1" customWidth="1"/>
    <col min="14487" max="14487" width="18.28515625" style="1639" customWidth="1"/>
    <col min="14488" max="14488" width="0" style="1639" hidden="1" customWidth="1"/>
    <col min="14489" max="14489" width="20" style="1639" customWidth="1"/>
    <col min="14490" max="14490" width="19.7109375" style="1639" customWidth="1"/>
    <col min="14491" max="14491" width="19.5703125" style="1639" customWidth="1"/>
    <col min="14492" max="14492" width="22.28515625" style="1639" customWidth="1"/>
    <col min="14493" max="14493" width="19.7109375" style="1639" customWidth="1"/>
    <col min="14494" max="14494" width="17.7109375" style="1639" customWidth="1"/>
    <col min="14495" max="14495" width="21" style="1639" customWidth="1"/>
    <col min="14496" max="14496" width="18.28515625" style="1639" customWidth="1"/>
    <col min="14497" max="14497" width="19.28515625" style="1639" customWidth="1"/>
    <col min="14498" max="14512" width="0" style="1639" hidden="1" customWidth="1"/>
    <col min="14513" max="14513" width="18.28515625" style="1639" customWidth="1"/>
    <col min="14514" max="14514" width="17.28515625" style="1639" customWidth="1"/>
    <col min="14515" max="14515" width="18.7109375" style="1639" customWidth="1"/>
    <col min="14516" max="14516" width="18.28515625" style="1639" customWidth="1"/>
    <col min="14517" max="14517" width="16.5703125" style="1639" customWidth="1"/>
    <col min="14518" max="14518" width="16.42578125" style="1639" customWidth="1"/>
    <col min="14519" max="14519" width="17.28515625" style="1639" customWidth="1"/>
    <col min="14520" max="14520" width="15.7109375" style="1639" customWidth="1"/>
    <col min="14521" max="14521" width="11.42578125" style="1639"/>
    <col min="14522" max="14522" width="11.5703125" style="1639" customWidth="1"/>
    <col min="14523" max="14523" width="18.7109375" style="1639" customWidth="1"/>
    <col min="14524" max="14524" width="17.28515625" style="1639" customWidth="1"/>
    <col min="14525" max="14525" width="11.42578125" style="1639"/>
    <col min="14526" max="14526" width="15.28515625" style="1639" customWidth="1"/>
    <col min="14527" max="14528" width="11.42578125" style="1639"/>
    <col min="14529" max="14529" width="14" style="1639" bestFit="1" customWidth="1"/>
    <col min="14530" max="14530" width="14.28515625" style="1639" customWidth="1"/>
    <col min="14531" max="14532" width="15" style="1639" bestFit="1" customWidth="1"/>
    <col min="14533" max="14533" width="14.7109375" style="1639" bestFit="1" customWidth="1"/>
    <col min="14534" max="14535" width="11.42578125" style="1639"/>
    <col min="14536" max="14536" width="17.7109375" style="1639" customWidth="1"/>
    <col min="14537" max="14537" width="15.42578125" style="1639" customWidth="1"/>
    <col min="14538" max="14696" width="11.42578125" style="1639"/>
    <col min="14697" max="14697" width="3.7109375" style="1639" customWidth="1"/>
    <col min="14698" max="14698" width="7.28515625" style="1639" customWidth="1"/>
    <col min="14699" max="14699" width="38" style="1639" customWidth="1"/>
    <col min="14700" max="14742" width="0" style="1639" hidden="1" customWidth="1"/>
    <col min="14743" max="14743" width="18.28515625" style="1639" customWidth="1"/>
    <col min="14744" max="14744" width="0" style="1639" hidden="1" customWidth="1"/>
    <col min="14745" max="14745" width="20" style="1639" customWidth="1"/>
    <col min="14746" max="14746" width="19.7109375" style="1639" customWidth="1"/>
    <col min="14747" max="14747" width="19.5703125" style="1639" customWidth="1"/>
    <col min="14748" max="14748" width="22.28515625" style="1639" customWidth="1"/>
    <col min="14749" max="14749" width="19.7109375" style="1639" customWidth="1"/>
    <col min="14750" max="14750" width="17.7109375" style="1639" customWidth="1"/>
    <col min="14751" max="14751" width="21" style="1639" customWidth="1"/>
    <col min="14752" max="14752" width="18.28515625" style="1639" customWidth="1"/>
    <col min="14753" max="14753" width="19.28515625" style="1639" customWidth="1"/>
    <col min="14754" max="14768" width="0" style="1639" hidden="1" customWidth="1"/>
    <col min="14769" max="14769" width="18.28515625" style="1639" customWidth="1"/>
    <col min="14770" max="14770" width="17.28515625" style="1639" customWidth="1"/>
    <col min="14771" max="14771" width="18.7109375" style="1639" customWidth="1"/>
    <col min="14772" max="14772" width="18.28515625" style="1639" customWidth="1"/>
    <col min="14773" max="14773" width="16.5703125" style="1639" customWidth="1"/>
    <col min="14774" max="14774" width="16.42578125" style="1639" customWidth="1"/>
    <col min="14775" max="14775" width="17.28515625" style="1639" customWidth="1"/>
    <col min="14776" max="14776" width="15.7109375" style="1639" customWidth="1"/>
    <col min="14777" max="14777" width="11.42578125" style="1639"/>
    <col min="14778" max="14778" width="11.5703125" style="1639" customWidth="1"/>
    <col min="14779" max="14779" width="18.7109375" style="1639" customWidth="1"/>
    <col min="14780" max="14780" width="17.28515625" style="1639" customWidth="1"/>
    <col min="14781" max="14781" width="11.42578125" style="1639"/>
    <col min="14782" max="14782" width="15.28515625" style="1639" customWidth="1"/>
    <col min="14783" max="14784" width="11.42578125" style="1639"/>
    <col min="14785" max="14785" width="14" style="1639" bestFit="1" customWidth="1"/>
    <col min="14786" max="14786" width="14.28515625" style="1639" customWidth="1"/>
    <col min="14787" max="14788" width="15" style="1639" bestFit="1" customWidth="1"/>
    <col min="14789" max="14789" width="14.7109375" style="1639" bestFit="1" customWidth="1"/>
    <col min="14790" max="14791" width="11.42578125" style="1639"/>
    <col min="14792" max="14792" width="17.7109375" style="1639" customWidth="1"/>
    <col min="14793" max="14793" width="15.42578125" style="1639" customWidth="1"/>
    <col min="14794" max="14952" width="11.42578125" style="1639"/>
    <col min="14953" max="14953" width="3.7109375" style="1639" customWidth="1"/>
    <col min="14954" max="14954" width="7.28515625" style="1639" customWidth="1"/>
    <col min="14955" max="14955" width="38" style="1639" customWidth="1"/>
    <col min="14956" max="14998" width="0" style="1639" hidden="1" customWidth="1"/>
    <col min="14999" max="14999" width="18.28515625" style="1639" customWidth="1"/>
    <col min="15000" max="15000" width="0" style="1639" hidden="1" customWidth="1"/>
    <col min="15001" max="15001" width="20" style="1639" customWidth="1"/>
    <col min="15002" max="15002" width="19.7109375" style="1639" customWidth="1"/>
    <col min="15003" max="15003" width="19.5703125" style="1639" customWidth="1"/>
    <col min="15004" max="15004" width="22.28515625" style="1639" customWidth="1"/>
    <col min="15005" max="15005" width="19.7109375" style="1639" customWidth="1"/>
    <col min="15006" max="15006" width="17.7109375" style="1639" customWidth="1"/>
    <col min="15007" max="15007" width="21" style="1639" customWidth="1"/>
    <col min="15008" max="15008" width="18.28515625" style="1639" customWidth="1"/>
    <col min="15009" max="15009" width="19.28515625" style="1639" customWidth="1"/>
    <col min="15010" max="15024" width="0" style="1639" hidden="1" customWidth="1"/>
    <col min="15025" max="15025" width="18.28515625" style="1639" customWidth="1"/>
    <col min="15026" max="15026" width="17.28515625" style="1639" customWidth="1"/>
    <col min="15027" max="15027" width="18.7109375" style="1639" customWidth="1"/>
    <col min="15028" max="15028" width="18.28515625" style="1639" customWidth="1"/>
    <col min="15029" max="15029" width="16.5703125" style="1639" customWidth="1"/>
    <col min="15030" max="15030" width="16.42578125" style="1639" customWidth="1"/>
    <col min="15031" max="15031" width="17.28515625" style="1639" customWidth="1"/>
    <col min="15032" max="15032" width="15.7109375" style="1639" customWidth="1"/>
    <col min="15033" max="15033" width="11.42578125" style="1639"/>
    <col min="15034" max="15034" width="11.5703125" style="1639" customWidth="1"/>
    <col min="15035" max="15035" width="18.7109375" style="1639" customWidth="1"/>
    <col min="15036" max="15036" width="17.28515625" style="1639" customWidth="1"/>
    <col min="15037" max="15037" width="11.42578125" style="1639"/>
    <col min="15038" max="15038" width="15.28515625" style="1639" customWidth="1"/>
    <col min="15039" max="15040" width="11.42578125" style="1639"/>
    <col min="15041" max="15041" width="14" style="1639" bestFit="1" customWidth="1"/>
    <col min="15042" max="15042" width="14.28515625" style="1639" customWidth="1"/>
    <col min="15043" max="15044" width="15" style="1639" bestFit="1" customWidth="1"/>
    <col min="15045" max="15045" width="14.7109375" style="1639" bestFit="1" customWidth="1"/>
    <col min="15046" max="15047" width="11.42578125" style="1639"/>
    <col min="15048" max="15048" width="17.7109375" style="1639" customWidth="1"/>
    <col min="15049" max="15049" width="15.42578125" style="1639" customWidth="1"/>
    <col min="15050" max="15208" width="11.42578125" style="1639"/>
    <col min="15209" max="15209" width="3.7109375" style="1639" customWidth="1"/>
    <col min="15210" max="15210" width="7.28515625" style="1639" customWidth="1"/>
    <col min="15211" max="15211" width="38" style="1639" customWidth="1"/>
    <col min="15212" max="15254" width="0" style="1639" hidden="1" customWidth="1"/>
    <col min="15255" max="15255" width="18.28515625" style="1639" customWidth="1"/>
    <col min="15256" max="15256" width="0" style="1639" hidden="1" customWidth="1"/>
    <col min="15257" max="15257" width="20" style="1639" customWidth="1"/>
    <col min="15258" max="15258" width="19.7109375" style="1639" customWidth="1"/>
    <col min="15259" max="15259" width="19.5703125" style="1639" customWidth="1"/>
    <col min="15260" max="15260" width="22.28515625" style="1639" customWidth="1"/>
    <col min="15261" max="15261" width="19.7109375" style="1639" customWidth="1"/>
    <col min="15262" max="15262" width="17.7109375" style="1639" customWidth="1"/>
    <col min="15263" max="15263" width="21" style="1639" customWidth="1"/>
    <col min="15264" max="15264" width="18.28515625" style="1639" customWidth="1"/>
    <col min="15265" max="15265" width="19.28515625" style="1639" customWidth="1"/>
    <col min="15266" max="15280" width="0" style="1639" hidden="1" customWidth="1"/>
    <col min="15281" max="15281" width="18.28515625" style="1639" customWidth="1"/>
    <col min="15282" max="15282" width="17.28515625" style="1639" customWidth="1"/>
    <col min="15283" max="15283" width="18.7109375" style="1639" customWidth="1"/>
    <col min="15284" max="15284" width="18.28515625" style="1639" customWidth="1"/>
    <col min="15285" max="15285" width="16.5703125" style="1639" customWidth="1"/>
    <col min="15286" max="15286" width="16.42578125" style="1639" customWidth="1"/>
    <col min="15287" max="15287" width="17.28515625" style="1639" customWidth="1"/>
    <col min="15288" max="15288" width="15.7109375" style="1639" customWidth="1"/>
    <col min="15289" max="15289" width="11.42578125" style="1639"/>
    <col min="15290" max="15290" width="11.5703125" style="1639" customWidth="1"/>
    <col min="15291" max="15291" width="18.7109375" style="1639" customWidth="1"/>
    <col min="15292" max="15292" width="17.28515625" style="1639" customWidth="1"/>
    <col min="15293" max="15293" width="11.42578125" style="1639"/>
    <col min="15294" max="15294" width="15.28515625" style="1639" customWidth="1"/>
    <col min="15295" max="15296" width="11.42578125" style="1639"/>
    <col min="15297" max="15297" width="14" style="1639" bestFit="1" customWidth="1"/>
    <col min="15298" max="15298" width="14.28515625" style="1639" customWidth="1"/>
    <col min="15299" max="15300" width="15" style="1639" bestFit="1" customWidth="1"/>
    <col min="15301" max="15301" width="14.7109375" style="1639" bestFit="1" customWidth="1"/>
    <col min="15302" max="15303" width="11.42578125" style="1639"/>
    <col min="15304" max="15304" width="17.7109375" style="1639" customWidth="1"/>
    <col min="15305" max="15305" width="15.42578125" style="1639" customWidth="1"/>
    <col min="15306" max="15464" width="11.42578125" style="1639"/>
    <col min="15465" max="15465" width="3.7109375" style="1639" customWidth="1"/>
    <col min="15466" max="15466" width="7.28515625" style="1639" customWidth="1"/>
    <col min="15467" max="15467" width="38" style="1639" customWidth="1"/>
    <col min="15468" max="15510" width="0" style="1639" hidden="1" customWidth="1"/>
    <col min="15511" max="15511" width="18.28515625" style="1639" customWidth="1"/>
    <col min="15512" max="15512" width="0" style="1639" hidden="1" customWidth="1"/>
    <col min="15513" max="15513" width="20" style="1639" customWidth="1"/>
    <col min="15514" max="15514" width="19.7109375" style="1639" customWidth="1"/>
    <col min="15515" max="15515" width="19.5703125" style="1639" customWidth="1"/>
    <col min="15516" max="15516" width="22.28515625" style="1639" customWidth="1"/>
    <col min="15517" max="15517" width="19.7109375" style="1639" customWidth="1"/>
    <col min="15518" max="15518" width="17.7109375" style="1639" customWidth="1"/>
    <col min="15519" max="15519" width="21" style="1639" customWidth="1"/>
    <col min="15520" max="15520" width="18.28515625" style="1639" customWidth="1"/>
    <col min="15521" max="15521" width="19.28515625" style="1639" customWidth="1"/>
    <col min="15522" max="15536" width="0" style="1639" hidden="1" customWidth="1"/>
    <col min="15537" max="15537" width="18.28515625" style="1639" customWidth="1"/>
    <col min="15538" max="15538" width="17.28515625" style="1639" customWidth="1"/>
    <col min="15539" max="15539" width="18.7109375" style="1639" customWidth="1"/>
    <col min="15540" max="15540" width="18.28515625" style="1639" customWidth="1"/>
    <col min="15541" max="15541" width="16.5703125" style="1639" customWidth="1"/>
    <col min="15542" max="15542" width="16.42578125" style="1639" customWidth="1"/>
    <col min="15543" max="15543" width="17.28515625" style="1639" customWidth="1"/>
    <col min="15544" max="15544" width="15.7109375" style="1639" customWidth="1"/>
    <col min="15545" max="15545" width="11.42578125" style="1639"/>
    <col min="15546" max="15546" width="11.5703125" style="1639" customWidth="1"/>
    <col min="15547" max="15547" width="18.7109375" style="1639" customWidth="1"/>
    <col min="15548" max="15548" width="17.28515625" style="1639" customWidth="1"/>
    <col min="15549" max="15549" width="11.42578125" style="1639"/>
    <col min="15550" max="15550" width="15.28515625" style="1639" customWidth="1"/>
    <col min="15551" max="15552" width="11.42578125" style="1639"/>
    <col min="15553" max="15553" width="14" style="1639" bestFit="1" customWidth="1"/>
    <col min="15554" max="15554" width="14.28515625" style="1639" customWidth="1"/>
    <col min="15555" max="15556" width="15" style="1639" bestFit="1" customWidth="1"/>
    <col min="15557" max="15557" width="14.7109375" style="1639" bestFit="1" customWidth="1"/>
    <col min="15558" max="15559" width="11.42578125" style="1639"/>
    <col min="15560" max="15560" width="17.7109375" style="1639" customWidth="1"/>
    <col min="15561" max="15561" width="15.42578125" style="1639" customWidth="1"/>
    <col min="15562" max="15720" width="11.42578125" style="1639"/>
    <col min="15721" max="15721" width="3.7109375" style="1639" customWidth="1"/>
    <col min="15722" max="15722" width="7.28515625" style="1639" customWidth="1"/>
    <col min="15723" max="15723" width="38" style="1639" customWidth="1"/>
    <col min="15724" max="15766" width="0" style="1639" hidden="1" customWidth="1"/>
    <col min="15767" max="15767" width="18.28515625" style="1639" customWidth="1"/>
    <col min="15768" max="15768" width="0" style="1639" hidden="1" customWidth="1"/>
    <col min="15769" max="15769" width="20" style="1639" customWidth="1"/>
    <col min="15770" max="15770" width="19.7109375" style="1639" customWidth="1"/>
    <col min="15771" max="15771" width="19.5703125" style="1639" customWidth="1"/>
    <col min="15772" max="15772" width="22.28515625" style="1639" customWidth="1"/>
    <col min="15773" max="15773" width="19.7109375" style="1639" customWidth="1"/>
    <col min="15774" max="15774" width="17.7109375" style="1639" customWidth="1"/>
    <col min="15775" max="15775" width="21" style="1639" customWidth="1"/>
    <col min="15776" max="15776" width="18.28515625" style="1639" customWidth="1"/>
    <col min="15777" max="15777" width="19.28515625" style="1639" customWidth="1"/>
    <col min="15778" max="15792" width="0" style="1639" hidden="1" customWidth="1"/>
    <col min="15793" max="15793" width="18.28515625" style="1639" customWidth="1"/>
    <col min="15794" max="15794" width="17.28515625" style="1639" customWidth="1"/>
    <col min="15795" max="15795" width="18.7109375" style="1639" customWidth="1"/>
    <col min="15796" max="15796" width="18.28515625" style="1639" customWidth="1"/>
    <col min="15797" max="15797" width="16.5703125" style="1639" customWidth="1"/>
    <col min="15798" max="15798" width="16.42578125" style="1639" customWidth="1"/>
    <col min="15799" max="15799" width="17.28515625" style="1639" customWidth="1"/>
    <col min="15800" max="15800" width="15.7109375" style="1639" customWidth="1"/>
    <col min="15801" max="15801" width="11.42578125" style="1639"/>
    <col min="15802" max="15802" width="11.5703125" style="1639" customWidth="1"/>
    <col min="15803" max="15803" width="18.7109375" style="1639" customWidth="1"/>
    <col min="15804" max="15804" width="17.28515625" style="1639" customWidth="1"/>
    <col min="15805" max="15805" width="11.42578125" style="1639"/>
    <col min="15806" max="15806" width="15.28515625" style="1639" customWidth="1"/>
    <col min="15807" max="15808" width="11.42578125" style="1639"/>
    <col min="15809" max="15809" width="14" style="1639" bestFit="1" customWidth="1"/>
    <col min="15810" max="15810" width="14.28515625" style="1639" customWidth="1"/>
    <col min="15811" max="15812" width="15" style="1639" bestFit="1" customWidth="1"/>
    <col min="15813" max="15813" width="14.7109375" style="1639" bestFit="1" customWidth="1"/>
    <col min="15814" max="15815" width="11.42578125" style="1639"/>
    <col min="15816" max="15816" width="17.7109375" style="1639" customWidth="1"/>
    <col min="15817" max="15817" width="15.42578125" style="1639" customWidth="1"/>
    <col min="15818" max="15976" width="11.42578125" style="1639"/>
    <col min="15977" max="15977" width="3.7109375" style="1639" customWidth="1"/>
    <col min="15978" max="15978" width="7.28515625" style="1639" customWidth="1"/>
    <col min="15979" max="15979" width="38" style="1639" customWidth="1"/>
    <col min="15980" max="16022" width="0" style="1639" hidden="1" customWidth="1"/>
    <col min="16023" max="16023" width="18.28515625" style="1639" customWidth="1"/>
    <col min="16024" max="16024" width="0" style="1639" hidden="1" customWidth="1"/>
    <col min="16025" max="16025" width="20" style="1639" customWidth="1"/>
    <col min="16026" max="16026" width="19.7109375" style="1639" customWidth="1"/>
    <col min="16027" max="16027" width="19.5703125" style="1639" customWidth="1"/>
    <col min="16028" max="16028" width="22.28515625" style="1639" customWidth="1"/>
    <col min="16029" max="16029" width="19.7109375" style="1639" customWidth="1"/>
    <col min="16030" max="16030" width="17.7109375" style="1639" customWidth="1"/>
    <col min="16031" max="16031" width="21" style="1639" customWidth="1"/>
    <col min="16032" max="16032" width="18.28515625" style="1639" customWidth="1"/>
    <col min="16033" max="16033" width="19.28515625" style="1639" customWidth="1"/>
    <col min="16034" max="16048" width="0" style="1639" hidden="1" customWidth="1"/>
    <col min="16049" max="16049" width="18.28515625" style="1639" customWidth="1"/>
    <col min="16050" max="16050" width="17.28515625" style="1639" customWidth="1"/>
    <col min="16051" max="16051" width="18.7109375" style="1639" customWidth="1"/>
    <col min="16052" max="16052" width="18.28515625" style="1639" customWidth="1"/>
    <col min="16053" max="16053" width="16.5703125" style="1639" customWidth="1"/>
    <col min="16054" max="16054" width="16.42578125" style="1639" customWidth="1"/>
    <col min="16055" max="16055" width="17.28515625" style="1639" customWidth="1"/>
    <col min="16056" max="16056" width="15.7109375" style="1639" customWidth="1"/>
    <col min="16057" max="16057" width="11.42578125" style="1639"/>
    <col min="16058" max="16058" width="11.5703125" style="1639" customWidth="1"/>
    <col min="16059" max="16059" width="18.7109375" style="1639" customWidth="1"/>
    <col min="16060" max="16060" width="17.28515625" style="1639" customWidth="1"/>
    <col min="16061" max="16061" width="11.42578125" style="1639"/>
    <col min="16062" max="16062" width="15.28515625" style="1639" customWidth="1"/>
    <col min="16063" max="16064" width="11.42578125" style="1639"/>
    <col min="16065" max="16065" width="14" style="1639" bestFit="1" customWidth="1"/>
    <col min="16066" max="16066" width="14.28515625" style="1639" customWidth="1"/>
    <col min="16067" max="16068" width="15" style="1639" bestFit="1" customWidth="1"/>
    <col min="16069" max="16069" width="14.7109375" style="1639" bestFit="1" customWidth="1"/>
    <col min="16070" max="16071" width="11.42578125" style="1639"/>
    <col min="16072" max="16072" width="17.7109375" style="1639" customWidth="1"/>
    <col min="16073" max="16073" width="15.42578125" style="1639" customWidth="1"/>
    <col min="16074" max="16384" width="11.42578125" style="1639"/>
  </cols>
  <sheetData>
    <row r="1" spans="1:13" s="686" customFormat="1" ht="12.95" customHeight="1" x14ac:dyDescent="0.2">
      <c r="A1" s="1925" t="s">
        <v>429</v>
      </c>
      <c r="B1" s="1925"/>
      <c r="C1" s="1925"/>
      <c r="D1" s="1925"/>
      <c r="E1" s="1925"/>
      <c r="F1" s="1925"/>
      <c r="G1" s="1925"/>
      <c r="H1" s="1925"/>
      <c r="I1" s="1925"/>
      <c r="J1" s="1925"/>
      <c r="K1" s="1925"/>
      <c r="L1" s="1925"/>
      <c r="M1" s="1925"/>
    </row>
    <row r="2" spans="1:13" s="509" customFormat="1" ht="12.95" customHeight="1" x14ac:dyDescent="0.2">
      <c r="A2" s="1926" t="s">
        <v>0</v>
      </c>
      <c r="B2" s="1926"/>
      <c r="C2" s="1926"/>
      <c r="D2" s="1926"/>
      <c r="E2" s="1926"/>
      <c r="F2" s="1926"/>
      <c r="G2" s="1926"/>
      <c r="H2" s="1926"/>
      <c r="I2" s="1926"/>
      <c r="J2" s="1926"/>
      <c r="K2" s="1926"/>
      <c r="L2" s="1926"/>
      <c r="M2" s="1926"/>
    </row>
    <row r="3" spans="1:13" s="509" customFormat="1" ht="12.6" customHeight="1" x14ac:dyDescent="0.2">
      <c r="A3" s="1926" t="s">
        <v>414</v>
      </c>
      <c r="B3" s="1926"/>
      <c r="C3" s="1926"/>
      <c r="D3" s="1926"/>
      <c r="E3" s="1926"/>
      <c r="F3" s="1926"/>
      <c r="G3" s="1926"/>
      <c r="H3" s="1926"/>
      <c r="I3" s="1926"/>
      <c r="J3" s="1926"/>
      <c r="K3" s="1926"/>
      <c r="L3" s="1926"/>
      <c r="M3" s="1926"/>
    </row>
    <row r="4" spans="1:13" s="509" customFormat="1" ht="12.95" customHeight="1" x14ac:dyDescent="0.2">
      <c r="A4" s="1926" t="s">
        <v>1402</v>
      </c>
      <c r="B4" s="1926"/>
      <c r="C4" s="1926"/>
      <c r="D4" s="1926"/>
      <c r="E4" s="1926"/>
      <c r="F4" s="1926"/>
      <c r="G4" s="1926"/>
      <c r="H4" s="1926"/>
      <c r="I4" s="1926"/>
      <c r="J4" s="1926"/>
      <c r="K4" s="1926"/>
      <c r="L4" s="1926"/>
      <c r="M4" s="1926"/>
    </row>
    <row r="5" spans="1:13" s="509" customFormat="1" ht="12.6" customHeight="1" x14ac:dyDescent="0.2">
      <c r="A5" s="1926" t="s">
        <v>1</v>
      </c>
      <c r="B5" s="1926"/>
      <c r="C5" s="1926"/>
      <c r="D5" s="1926"/>
      <c r="E5" s="1926"/>
      <c r="F5" s="1926"/>
      <c r="G5" s="1926"/>
      <c r="H5" s="1926"/>
      <c r="I5" s="1926"/>
      <c r="J5" s="1926"/>
      <c r="K5" s="1926"/>
      <c r="L5" s="1926"/>
      <c r="M5" s="1926"/>
    </row>
    <row r="6" spans="1:13" s="509" customFormat="1" ht="12.6" customHeight="1" x14ac:dyDescent="0.2">
      <c r="A6" s="1889" t="s">
        <v>1151</v>
      </c>
      <c r="B6" s="1890"/>
      <c r="C6" s="1890"/>
      <c r="D6" s="1890"/>
      <c r="E6" s="1890"/>
      <c r="F6" s="1890"/>
      <c r="G6" s="1890"/>
      <c r="H6" s="1890"/>
      <c r="I6" s="1890"/>
      <c r="J6" s="1890"/>
      <c r="K6" s="1890"/>
      <c r="L6" s="1890"/>
      <c r="M6" s="1890"/>
    </row>
    <row r="7" spans="1:13" s="509" customFormat="1" ht="13.5" customHeight="1" x14ac:dyDescent="0.2">
      <c r="A7" s="1889" t="s">
        <v>1152</v>
      </c>
      <c r="B7" s="1890"/>
      <c r="C7" s="1890"/>
      <c r="D7" s="1890"/>
      <c r="E7" s="1890"/>
      <c r="F7" s="1890"/>
      <c r="G7" s="1890"/>
      <c r="H7" s="1890"/>
      <c r="I7" s="1890"/>
      <c r="J7" s="1890"/>
      <c r="K7" s="1890"/>
      <c r="L7" s="1890"/>
      <c r="M7" s="1890"/>
    </row>
    <row r="8" spans="1:13" x14ac:dyDescent="0.2">
      <c r="K8" s="1641"/>
      <c r="L8" s="1641"/>
    </row>
    <row r="9" spans="1:13" ht="38.25" customHeight="1" x14ac:dyDescent="0.2">
      <c r="D9" s="1642" t="s">
        <v>62</v>
      </c>
      <c r="E9" s="1643" t="s">
        <v>762</v>
      </c>
      <c r="F9" s="1644"/>
      <c r="G9" s="1645"/>
      <c r="H9" s="1643" t="s">
        <v>1453</v>
      </c>
      <c r="I9" s="1644"/>
      <c r="J9" s="1645"/>
      <c r="K9" s="1643" t="s">
        <v>763</v>
      </c>
      <c r="L9" s="1646"/>
      <c r="M9" s="1647"/>
    </row>
    <row r="10" spans="1:13" ht="12" customHeight="1" x14ac:dyDescent="0.2">
      <c r="D10" s="1648"/>
      <c r="E10" s="1649"/>
      <c r="F10" s="1650"/>
      <c r="G10" s="1649"/>
      <c r="H10" s="1650"/>
      <c r="I10" s="1650"/>
      <c r="J10" s="1651"/>
      <c r="K10" s="1650"/>
      <c r="L10" s="1650"/>
      <c r="M10" s="1651"/>
    </row>
    <row r="11" spans="1:13" ht="16.5" customHeight="1" x14ac:dyDescent="0.2">
      <c r="A11" s="1918" t="s">
        <v>1176</v>
      </c>
      <c r="B11" s="1921" t="s">
        <v>1177</v>
      </c>
      <c r="C11" s="1652"/>
      <c r="D11" s="1642" t="s">
        <v>209</v>
      </c>
      <c r="E11" s="1642" t="s">
        <v>764</v>
      </c>
      <c r="F11" s="1642" t="s">
        <v>765</v>
      </c>
      <c r="G11" s="1642" t="s">
        <v>6</v>
      </c>
      <c r="H11" s="1642" t="s">
        <v>764</v>
      </c>
      <c r="I11" s="1642" t="s">
        <v>765</v>
      </c>
      <c r="J11" s="1642" t="s">
        <v>6</v>
      </c>
      <c r="K11" s="1642" t="s">
        <v>764</v>
      </c>
      <c r="L11" s="1642" t="s">
        <v>765</v>
      </c>
      <c r="M11" s="1642" t="s">
        <v>6</v>
      </c>
    </row>
    <row r="12" spans="1:13" ht="12.75" customHeight="1" x14ac:dyDescent="0.2">
      <c r="A12" s="1919"/>
      <c r="B12" s="1922"/>
      <c r="C12" s="1654">
        <v>93</v>
      </c>
      <c r="D12" s="1655" t="s">
        <v>210</v>
      </c>
      <c r="E12" s="1656">
        <v>7817296863.214365</v>
      </c>
      <c r="F12" s="1656">
        <v>18645757336.710567</v>
      </c>
      <c r="G12" s="1656">
        <v>26463054199.924934</v>
      </c>
      <c r="H12" s="1656">
        <v>5443251000</v>
      </c>
      <c r="I12" s="1656">
        <v>10434517000</v>
      </c>
      <c r="J12" s="1656">
        <v>15877768000</v>
      </c>
      <c r="K12" s="1657">
        <v>2374045863.214365</v>
      </c>
      <c r="L12" s="1657">
        <v>8211240336.7105675</v>
      </c>
      <c r="M12" s="1657">
        <v>10585286199.924932</v>
      </c>
    </row>
    <row r="13" spans="1:13" ht="12.75" customHeight="1" x14ac:dyDescent="0.2">
      <c r="A13" s="1919"/>
      <c r="B13" s="1922"/>
      <c r="C13" s="1654">
        <v>4</v>
      </c>
      <c r="D13" s="1655" t="s">
        <v>211</v>
      </c>
      <c r="E13" s="1656">
        <v>11498567951.90799</v>
      </c>
      <c r="F13" s="1656">
        <v>28072267992.506622</v>
      </c>
      <c r="G13" s="1656">
        <v>39570835944.414612</v>
      </c>
      <c r="H13" s="1656">
        <v>9127490000</v>
      </c>
      <c r="I13" s="1656">
        <v>13324783000</v>
      </c>
      <c r="J13" s="1656">
        <v>22452273000</v>
      </c>
      <c r="K13" s="1657">
        <v>2371077951.9079895</v>
      </c>
      <c r="L13" s="1657">
        <v>14747484992.506622</v>
      </c>
      <c r="M13" s="1657">
        <v>17118562944.414612</v>
      </c>
    </row>
    <row r="14" spans="1:13" ht="12.75" customHeight="1" x14ac:dyDescent="0.2">
      <c r="A14" s="1919"/>
      <c r="B14" s="1922"/>
      <c r="C14" s="1654">
        <v>14</v>
      </c>
      <c r="D14" s="1655" t="s">
        <v>212</v>
      </c>
      <c r="E14" s="1656">
        <v>32116000</v>
      </c>
      <c r="F14" s="1656">
        <v>504958825.49779969</v>
      </c>
      <c r="G14" s="1656">
        <v>537074825.49779963</v>
      </c>
      <c r="H14" s="1656">
        <v>32116000</v>
      </c>
      <c r="I14" s="1656">
        <v>74377000</v>
      </c>
      <c r="J14" s="1656">
        <v>106493000</v>
      </c>
      <c r="K14" s="1657">
        <v>0</v>
      </c>
      <c r="L14" s="1657">
        <v>430581825.49779969</v>
      </c>
      <c r="M14" s="1657">
        <v>430581825.49779969</v>
      </c>
    </row>
    <row r="15" spans="1:13" ht="12.75" customHeight="1" x14ac:dyDescent="0.2">
      <c r="A15" s="1919"/>
      <c r="B15" s="1922"/>
      <c r="C15" s="1654">
        <v>22</v>
      </c>
      <c r="D15" s="1655" t="s">
        <v>213</v>
      </c>
      <c r="E15" s="1656">
        <v>607992000</v>
      </c>
      <c r="F15" s="1656">
        <v>1571626264.4707758</v>
      </c>
      <c r="G15" s="1656">
        <v>2179618264.4707756</v>
      </c>
      <c r="H15" s="1656">
        <v>486637000</v>
      </c>
      <c r="I15" s="1656">
        <v>1178896000</v>
      </c>
      <c r="J15" s="1656">
        <v>1665533000</v>
      </c>
      <c r="K15" s="1657">
        <v>121355000</v>
      </c>
      <c r="L15" s="1657">
        <v>392730264.47077584</v>
      </c>
      <c r="M15" s="1657">
        <v>514085264.47077584</v>
      </c>
    </row>
    <row r="16" spans="1:13" ht="12.75" customHeight="1" x14ac:dyDescent="0.2">
      <c r="A16" s="1919"/>
      <c r="B16" s="1922"/>
      <c r="C16" s="1654">
        <v>26</v>
      </c>
      <c r="D16" s="1655" t="s">
        <v>215</v>
      </c>
      <c r="E16" s="1656">
        <v>343228000</v>
      </c>
      <c r="F16" s="1656">
        <v>514662174.58943444</v>
      </c>
      <c r="G16" s="1656">
        <v>857890174.58943439</v>
      </c>
      <c r="H16" s="1656">
        <v>80376000</v>
      </c>
      <c r="I16" s="1656">
        <v>190331000</v>
      </c>
      <c r="J16" s="1656">
        <v>270707000</v>
      </c>
      <c r="K16" s="1657">
        <v>262852000</v>
      </c>
      <c r="L16" s="1657">
        <v>324331174.58943444</v>
      </c>
      <c r="M16" s="1657">
        <v>587183174.58943439</v>
      </c>
    </row>
    <row r="17" spans="1:13" ht="12.6" customHeight="1" x14ac:dyDescent="0.2">
      <c r="A17" s="1919"/>
      <c r="B17" s="1922"/>
      <c r="C17" s="1654">
        <v>27</v>
      </c>
      <c r="D17" s="1655" t="s">
        <v>216</v>
      </c>
      <c r="E17" s="1656">
        <v>1057741000</v>
      </c>
      <c r="F17" s="1656">
        <v>3093034545.9039059</v>
      </c>
      <c r="G17" s="1656">
        <v>4150775545.9039059</v>
      </c>
      <c r="H17" s="1656">
        <v>744351000</v>
      </c>
      <c r="I17" s="1656">
        <v>1751182000</v>
      </c>
      <c r="J17" s="1656">
        <v>2495533000</v>
      </c>
      <c r="K17" s="1657">
        <v>313390000</v>
      </c>
      <c r="L17" s="1657">
        <v>1341852545.9039059</v>
      </c>
      <c r="M17" s="1657">
        <v>1655242545.9039059</v>
      </c>
    </row>
    <row r="18" spans="1:13" ht="12" customHeight="1" x14ac:dyDescent="0.2">
      <c r="A18" s="1919"/>
      <c r="B18" s="1922"/>
      <c r="C18" s="1654">
        <v>28</v>
      </c>
      <c r="D18" s="1655" t="s">
        <v>217</v>
      </c>
      <c r="E18" s="1656">
        <v>4588948651.0446081</v>
      </c>
      <c r="F18" s="1656">
        <v>6649832214.1829576</v>
      </c>
      <c r="G18" s="1656">
        <v>11238780865.227566</v>
      </c>
      <c r="H18" s="1656">
        <v>2693883000</v>
      </c>
      <c r="I18" s="1656">
        <v>4665589000</v>
      </c>
      <c r="J18" s="1656">
        <v>7359472000</v>
      </c>
      <c r="K18" s="1657">
        <v>1895065651.0446081</v>
      </c>
      <c r="L18" s="1657">
        <v>1984243214.1829576</v>
      </c>
      <c r="M18" s="1657">
        <v>3879308865.2275658</v>
      </c>
    </row>
    <row r="19" spans="1:13" ht="12.75" customHeight="1" x14ac:dyDescent="0.2">
      <c r="A19" s="1919"/>
      <c r="B19" s="1922"/>
      <c r="C19" s="1654">
        <v>32</v>
      </c>
      <c r="D19" s="1655" t="s">
        <v>218</v>
      </c>
      <c r="E19" s="1656">
        <v>681815000</v>
      </c>
      <c r="F19" s="1656">
        <v>5150269631.6727705</v>
      </c>
      <c r="G19" s="1656">
        <v>5832084631.6727705</v>
      </c>
      <c r="H19" s="1656">
        <v>663242000</v>
      </c>
      <c r="I19" s="1656">
        <v>1809767000</v>
      </c>
      <c r="J19" s="1656">
        <v>2473009000</v>
      </c>
      <c r="K19" s="1657">
        <v>18573000</v>
      </c>
      <c r="L19" s="1657">
        <v>3340502631.6727705</v>
      </c>
      <c r="M19" s="1657">
        <v>3359075631.6727705</v>
      </c>
    </row>
    <row r="20" spans="1:13" ht="12.75" customHeight="1" x14ac:dyDescent="0.2">
      <c r="A20" s="1919"/>
      <c r="B20" s="1922"/>
      <c r="C20" s="1654">
        <v>87</v>
      </c>
      <c r="D20" s="1655" t="s">
        <v>219</v>
      </c>
      <c r="E20" s="1656">
        <v>2148170000</v>
      </c>
      <c r="F20" s="1656">
        <v>4129635092.5615253</v>
      </c>
      <c r="G20" s="1656">
        <v>6277805092.5615253</v>
      </c>
      <c r="H20" s="1656">
        <v>1781829000</v>
      </c>
      <c r="I20" s="1656">
        <v>1882348000</v>
      </c>
      <c r="J20" s="1656">
        <v>3664177000</v>
      </c>
      <c r="K20" s="1657">
        <v>366341000</v>
      </c>
      <c r="L20" s="1657">
        <v>2247287092.5615253</v>
      </c>
      <c r="M20" s="1657">
        <v>2613628092.5615253</v>
      </c>
    </row>
    <row r="21" spans="1:13" ht="12.75" customHeight="1" x14ac:dyDescent="0.2">
      <c r="A21" s="1919"/>
      <c r="B21" s="1922"/>
      <c r="C21" s="1654">
        <v>88</v>
      </c>
      <c r="D21" s="1655" t="s">
        <v>177</v>
      </c>
      <c r="E21" s="1656">
        <v>1300419000</v>
      </c>
      <c r="F21" s="1656">
        <v>3046460044.6447186</v>
      </c>
      <c r="G21" s="1656">
        <v>4346879044.6447182</v>
      </c>
      <c r="H21" s="1656">
        <v>1018645000</v>
      </c>
      <c r="I21" s="1656">
        <v>1256680000</v>
      </c>
      <c r="J21" s="1656">
        <v>2275325000</v>
      </c>
      <c r="K21" s="1657">
        <v>281774000</v>
      </c>
      <c r="L21" s="1657">
        <v>1789780044.6447186</v>
      </c>
      <c r="M21" s="1657">
        <v>2071554044.6447186</v>
      </c>
    </row>
    <row r="22" spans="1:13" ht="12.75" customHeight="1" x14ac:dyDescent="0.2">
      <c r="A22" s="1919"/>
      <c r="B22" s="1922"/>
      <c r="C22" s="1654">
        <v>90</v>
      </c>
      <c r="D22" s="1655" t="s">
        <v>220</v>
      </c>
      <c r="E22" s="1656">
        <v>0</v>
      </c>
      <c r="F22" s="1656">
        <v>0</v>
      </c>
      <c r="G22" s="1656">
        <v>0</v>
      </c>
      <c r="H22" s="1656">
        <v>0</v>
      </c>
      <c r="I22" s="1656">
        <v>0</v>
      </c>
      <c r="J22" s="1656">
        <v>0</v>
      </c>
      <c r="K22" s="1657">
        <v>0</v>
      </c>
      <c r="L22" s="1657">
        <v>0</v>
      </c>
      <c r="M22" s="1657">
        <v>0</v>
      </c>
    </row>
    <row r="23" spans="1:13" ht="12.6" customHeight="1" x14ac:dyDescent="0.2">
      <c r="A23" s="1919"/>
      <c r="B23" s="1922"/>
      <c r="C23" s="1654">
        <v>94</v>
      </c>
      <c r="D23" s="1655" t="s">
        <v>221</v>
      </c>
      <c r="E23" s="1656">
        <v>120263000</v>
      </c>
      <c r="F23" s="1656">
        <v>529507993.39631081</v>
      </c>
      <c r="G23" s="1656">
        <v>649770993.39631081</v>
      </c>
      <c r="H23" s="1656">
        <v>106313000</v>
      </c>
      <c r="I23" s="1656">
        <v>134057000</v>
      </c>
      <c r="J23" s="1656">
        <v>240370000</v>
      </c>
      <c r="K23" s="1657">
        <v>13950000</v>
      </c>
      <c r="L23" s="1657">
        <v>395450993.39631081</v>
      </c>
      <c r="M23" s="1657">
        <v>409400993.39631081</v>
      </c>
    </row>
    <row r="24" spans="1:13" ht="12.75" customHeight="1" x14ac:dyDescent="0.2">
      <c r="A24" s="1919"/>
      <c r="B24" s="1922"/>
      <c r="C24" s="1654">
        <v>92</v>
      </c>
      <c r="D24" s="1658" t="s">
        <v>225</v>
      </c>
      <c r="E24" s="1656">
        <v>372836000</v>
      </c>
      <c r="F24" s="1656">
        <v>505310179.42130971</v>
      </c>
      <c r="G24" s="1656">
        <v>878146179.42130971</v>
      </c>
      <c r="H24" s="1656">
        <v>119836000</v>
      </c>
      <c r="I24" s="1656">
        <v>265235000</v>
      </c>
      <c r="J24" s="1656">
        <v>385071000</v>
      </c>
      <c r="K24" s="1657">
        <v>253000000</v>
      </c>
      <c r="L24" s="1657">
        <v>240075179.42130971</v>
      </c>
      <c r="M24" s="1657">
        <v>493075179.42130971</v>
      </c>
    </row>
    <row r="25" spans="1:13" ht="12.6" customHeight="1" x14ac:dyDescent="0.2">
      <c r="A25" s="1919"/>
      <c r="B25" s="1922"/>
      <c r="C25" s="1654">
        <v>96</v>
      </c>
      <c r="D25" s="1655" t="s">
        <v>227</v>
      </c>
      <c r="E25" s="1656">
        <v>1633237000</v>
      </c>
      <c r="F25" s="1656">
        <v>3122679179.035181</v>
      </c>
      <c r="G25" s="1656">
        <v>4755916179.035181</v>
      </c>
      <c r="H25" s="1656">
        <v>1510753000</v>
      </c>
      <c r="I25" s="1656">
        <v>861452000</v>
      </c>
      <c r="J25" s="1656">
        <v>2372205000</v>
      </c>
      <c r="K25" s="1657">
        <v>122484000</v>
      </c>
      <c r="L25" s="1657">
        <v>2261227179.035181</v>
      </c>
      <c r="M25" s="1657">
        <v>2383711179.035181</v>
      </c>
    </row>
    <row r="26" spans="1:13" ht="12.75" customHeight="1" x14ac:dyDescent="0.2">
      <c r="A26" s="1919"/>
      <c r="B26" s="1922"/>
      <c r="C26" s="1654">
        <v>101</v>
      </c>
      <c r="D26" s="1655" t="s">
        <v>163</v>
      </c>
      <c r="E26" s="1656">
        <v>2718914937.639751</v>
      </c>
      <c r="F26" s="1656">
        <v>2757988344.6076779</v>
      </c>
      <c r="G26" s="1656">
        <v>5476903282.2474289</v>
      </c>
      <c r="H26" s="1656">
        <v>1861504000</v>
      </c>
      <c r="I26" s="1656">
        <v>1413111000</v>
      </c>
      <c r="J26" s="1656">
        <v>3274615000</v>
      </c>
      <c r="K26" s="1657">
        <v>857410937.63975096</v>
      </c>
      <c r="L26" s="1657">
        <v>1344877344.6076779</v>
      </c>
      <c r="M26" s="1657">
        <v>2202288282.2474289</v>
      </c>
    </row>
    <row r="27" spans="1:13" ht="12.75" customHeight="1" x14ac:dyDescent="0.2">
      <c r="A27" s="1919"/>
      <c r="B27" s="1922"/>
      <c r="C27" s="1654">
        <v>120</v>
      </c>
      <c r="D27" s="1655" t="s">
        <v>547</v>
      </c>
      <c r="E27" s="1656">
        <v>43914000</v>
      </c>
      <c r="F27" s="1656">
        <v>511709728.23540127</v>
      </c>
      <c r="G27" s="1656">
        <v>555623728.23540127</v>
      </c>
      <c r="H27" s="1656">
        <v>36281000</v>
      </c>
      <c r="I27" s="1656">
        <v>55123000</v>
      </c>
      <c r="J27" s="1656">
        <v>91404000</v>
      </c>
      <c r="K27" s="1657">
        <v>7633000</v>
      </c>
      <c r="L27" s="1657">
        <v>456586728.23540127</v>
      </c>
      <c r="M27" s="1657">
        <v>464219728.23540127</v>
      </c>
    </row>
    <row r="28" spans="1:13" ht="12.75" customHeight="1" x14ac:dyDescent="0.2">
      <c r="A28" s="1919"/>
      <c r="B28" s="1922"/>
      <c r="C28" s="1654">
        <v>105</v>
      </c>
      <c r="D28" s="1655" t="s">
        <v>230</v>
      </c>
      <c r="E28" s="1656">
        <v>1944019000</v>
      </c>
      <c r="F28" s="1656">
        <v>1936717042.4924378</v>
      </c>
      <c r="G28" s="1656">
        <v>3880736042.4924378</v>
      </c>
      <c r="H28" s="1656">
        <v>1722207000</v>
      </c>
      <c r="I28" s="1656">
        <v>871210000</v>
      </c>
      <c r="J28" s="1656">
        <v>2593417000</v>
      </c>
      <c r="K28" s="1657">
        <v>221812000</v>
      </c>
      <c r="L28" s="1657">
        <v>1065507042.4924378</v>
      </c>
      <c r="M28" s="1657">
        <v>1287319042.4924378</v>
      </c>
    </row>
    <row r="29" spans="1:13" ht="12.75" customHeight="1" x14ac:dyDescent="0.2">
      <c r="A29" s="1919"/>
      <c r="B29" s="1922"/>
      <c r="C29" s="1654">
        <v>108</v>
      </c>
      <c r="D29" s="1655" t="s">
        <v>178</v>
      </c>
      <c r="E29" s="1656">
        <v>55001000</v>
      </c>
      <c r="F29" s="1656">
        <v>502328270.89609927</v>
      </c>
      <c r="G29" s="1656">
        <v>557329270.89609933</v>
      </c>
      <c r="H29" s="1656">
        <v>55001000</v>
      </c>
      <c r="I29" s="1656">
        <v>146482000</v>
      </c>
      <c r="J29" s="1656">
        <v>201483000</v>
      </c>
      <c r="K29" s="1657">
        <v>0</v>
      </c>
      <c r="L29" s="1657">
        <v>355846270.89609927</v>
      </c>
      <c r="M29" s="1657">
        <v>355846270.89609927</v>
      </c>
    </row>
    <row r="30" spans="1:13" ht="12.75" customHeight="1" x14ac:dyDescent="0.2">
      <c r="A30" s="1919"/>
      <c r="B30" s="1922"/>
      <c r="C30" s="1654">
        <v>116</v>
      </c>
      <c r="D30" s="1655" t="s">
        <v>279</v>
      </c>
      <c r="E30" s="1656">
        <v>957067000</v>
      </c>
      <c r="F30" s="1656">
        <v>1557031237.1742196</v>
      </c>
      <c r="G30" s="1656">
        <v>2514098237.1742196</v>
      </c>
      <c r="H30" s="1656">
        <v>549467000</v>
      </c>
      <c r="I30" s="1656">
        <v>1273776000</v>
      </c>
      <c r="J30" s="1656">
        <v>1823243000</v>
      </c>
      <c r="K30" s="1657">
        <v>407600000</v>
      </c>
      <c r="L30" s="1657">
        <v>283255237.17421961</v>
      </c>
      <c r="M30" s="1657">
        <v>690855237.17421961</v>
      </c>
    </row>
    <row r="31" spans="1:13" ht="12.75" customHeight="1" x14ac:dyDescent="0.2">
      <c r="A31" s="1919"/>
      <c r="B31" s="1922"/>
      <c r="C31" s="1654">
        <v>115</v>
      </c>
      <c r="D31" s="1655" t="s">
        <v>280</v>
      </c>
      <c r="E31" s="1656">
        <v>0</v>
      </c>
      <c r="F31" s="1656">
        <v>0</v>
      </c>
      <c r="G31" s="1656">
        <v>0</v>
      </c>
      <c r="H31" s="1656">
        <v>0</v>
      </c>
      <c r="I31" s="1656">
        <v>0</v>
      </c>
      <c r="J31" s="1656">
        <v>0</v>
      </c>
      <c r="K31" s="1657">
        <v>0</v>
      </c>
      <c r="L31" s="1657">
        <v>0</v>
      </c>
      <c r="M31" s="1657">
        <v>0</v>
      </c>
    </row>
    <row r="32" spans="1:13" ht="12.6" customHeight="1" x14ac:dyDescent="0.2">
      <c r="A32" s="1919"/>
      <c r="B32" s="1922"/>
      <c r="C32" s="1654">
        <v>110</v>
      </c>
      <c r="D32" s="1655" t="s">
        <v>162</v>
      </c>
      <c r="E32" s="1656">
        <v>0</v>
      </c>
      <c r="F32" s="1656">
        <v>0</v>
      </c>
      <c r="G32" s="1656">
        <v>0</v>
      </c>
      <c r="H32" s="1656">
        <v>0</v>
      </c>
      <c r="I32" s="1656">
        <v>0</v>
      </c>
      <c r="J32" s="1656">
        <v>0</v>
      </c>
      <c r="K32" s="1657">
        <v>0</v>
      </c>
      <c r="L32" s="1657">
        <v>0</v>
      </c>
      <c r="M32" s="1657">
        <v>0</v>
      </c>
    </row>
    <row r="33" spans="1:13" ht="12.75" customHeight="1" x14ac:dyDescent="0.2">
      <c r="A33" s="1919"/>
      <c r="B33" s="1922"/>
      <c r="C33" s="1654">
        <v>112</v>
      </c>
      <c r="D33" s="1655" t="s">
        <v>167</v>
      </c>
      <c r="E33" s="1656">
        <v>0</v>
      </c>
      <c r="F33" s="1656">
        <v>0</v>
      </c>
      <c r="G33" s="1656">
        <v>0</v>
      </c>
      <c r="H33" s="1656">
        <v>0</v>
      </c>
      <c r="I33" s="1656">
        <v>0</v>
      </c>
      <c r="J33" s="1656">
        <v>0</v>
      </c>
      <c r="K33" s="1657">
        <v>0</v>
      </c>
      <c r="L33" s="1657">
        <v>0</v>
      </c>
      <c r="M33" s="1657">
        <v>0</v>
      </c>
    </row>
    <row r="34" spans="1:13" ht="12.75" customHeight="1" x14ac:dyDescent="0.2">
      <c r="A34" s="1919"/>
      <c r="B34" s="1922"/>
      <c r="C34" s="1654">
        <v>114</v>
      </c>
      <c r="D34" s="1655" t="s">
        <v>281</v>
      </c>
      <c r="E34" s="1656">
        <v>0</v>
      </c>
      <c r="F34" s="1656">
        <v>0</v>
      </c>
      <c r="G34" s="1656">
        <v>0</v>
      </c>
      <c r="H34" s="1656">
        <v>0</v>
      </c>
      <c r="I34" s="1656">
        <v>0</v>
      </c>
      <c r="J34" s="1656">
        <v>0</v>
      </c>
      <c r="K34" s="1657">
        <v>0</v>
      </c>
      <c r="L34" s="1657">
        <v>0</v>
      </c>
      <c r="M34" s="1657">
        <v>0</v>
      </c>
    </row>
    <row r="35" spans="1:13" ht="12.75" customHeight="1" x14ac:dyDescent="0.2">
      <c r="A35" s="1919"/>
      <c r="B35" s="1922"/>
      <c r="C35" s="1654">
        <v>117</v>
      </c>
      <c r="D35" s="1655" t="s">
        <v>282</v>
      </c>
      <c r="E35" s="1656">
        <v>1124740000</v>
      </c>
      <c r="F35" s="1656">
        <v>1237528539.2224159</v>
      </c>
      <c r="G35" s="1656">
        <v>2362268539.2224159</v>
      </c>
      <c r="H35" s="1656">
        <v>779360000</v>
      </c>
      <c r="I35" s="1656">
        <v>967356000</v>
      </c>
      <c r="J35" s="1656">
        <v>1746716000</v>
      </c>
      <c r="K35" s="1657">
        <v>345380000</v>
      </c>
      <c r="L35" s="1657">
        <v>270172539.22241592</v>
      </c>
      <c r="M35" s="1657">
        <v>615552539.22241592</v>
      </c>
    </row>
    <row r="36" spans="1:13" ht="12.75" customHeight="1" x14ac:dyDescent="0.2">
      <c r="A36" s="1919"/>
      <c r="B36" s="1922"/>
      <c r="C36" s="1654">
        <v>121</v>
      </c>
      <c r="D36" s="1655" t="s">
        <v>766</v>
      </c>
      <c r="E36" s="1656">
        <v>1885728000</v>
      </c>
      <c r="F36" s="1656">
        <v>1000000000</v>
      </c>
      <c r="G36" s="1659">
        <v>2885728000</v>
      </c>
      <c r="H36" s="1656">
        <v>1117128000</v>
      </c>
      <c r="I36" s="1656">
        <v>996915000</v>
      </c>
      <c r="J36" s="1656">
        <v>2114043000</v>
      </c>
      <c r="K36" s="1657">
        <v>768600000</v>
      </c>
      <c r="L36" s="1657">
        <v>3085000</v>
      </c>
      <c r="M36" s="1657">
        <v>771685000</v>
      </c>
    </row>
    <row r="37" spans="1:13" ht="12.75" customHeight="1" x14ac:dyDescent="0.2">
      <c r="A37" s="1919"/>
      <c r="B37" s="1922"/>
      <c r="C37" s="1654">
        <v>122</v>
      </c>
      <c r="D37" s="1655" t="s">
        <v>752</v>
      </c>
      <c r="E37" s="1656">
        <v>0</v>
      </c>
      <c r="F37" s="1656">
        <v>1000000000</v>
      </c>
      <c r="G37" s="1659">
        <v>1000000000</v>
      </c>
      <c r="H37" s="1656">
        <v>0</v>
      </c>
      <c r="I37" s="1656">
        <v>0</v>
      </c>
      <c r="J37" s="1656">
        <v>0</v>
      </c>
      <c r="K37" s="1657">
        <v>0</v>
      </c>
      <c r="L37" s="1657">
        <v>1000000000</v>
      </c>
      <c r="M37" s="1657">
        <v>1000000000</v>
      </c>
    </row>
    <row r="38" spans="1:13" x14ac:dyDescent="0.2">
      <c r="A38" s="1919"/>
      <c r="B38" s="1922"/>
      <c r="C38" s="1653"/>
      <c r="D38" s="1660" t="s">
        <v>233</v>
      </c>
      <c r="E38" s="1661">
        <v>40932014403.806709</v>
      </c>
      <c r="F38" s="1661">
        <v>86039304637.222153</v>
      </c>
      <c r="G38" s="1661">
        <v>126971319041.02884</v>
      </c>
      <c r="H38" s="1661">
        <v>29929670000</v>
      </c>
      <c r="I38" s="1661">
        <v>43553187000</v>
      </c>
      <c r="J38" s="1661">
        <v>73482857000</v>
      </c>
      <c r="K38" s="1662">
        <v>11002344403.806713</v>
      </c>
      <c r="L38" s="1663">
        <v>42486117637.222137</v>
      </c>
      <c r="M38" s="1662">
        <v>53488462041.028839</v>
      </c>
    </row>
    <row r="39" spans="1:13" x14ac:dyDescent="0.2">
      <c r="A39" s="1919"/>
      <c r="B39" s="1922"/>
      <c r="C39" s="1664"/>
      <c r="E39" s="1641">
        <v>0</v>
      </c>
      <c r="F39" s="1665"/>
      <c r="G39" s="1665"/>
      <c r="H39" s="1641"/>
      <c r="I39" s="1666"/>
      <c r="J39" s="1665"/>
      <c r="K39" s="1667"/>
      <c r="L39" s="1667"/>
      <c r="M39" s="1668"/>
    </row>
    <row r="40" spans="1:13" ht="16.5" customHeight="1" x14ac:dyDescent="0.2">
      <c r="A40" s="1919"/>
      <c r="B40" s="1922"/>
      <c r="C40" s="1653"/>
      <c r="D40" s="1642" t="s">
        <v>234</v>
      </c>
      <c r="E40" s="1642" t="s">
        <v>764</v>
      </c>
      <c r="F40" s="1642" t="s">
        <v>765</v>
      </c>
      <c r="G40" s="1642" t="s">
        <v>6</v>
      </c>
      <c r="H40" s="1642" t="s">
        <v>764</v>
      </c>
      <c r="I40" s="1642" t="s">
        <v>765</v>
      </c>
      <c r="J40" s="1642" t="s">
        <v>6</v>
      </c>
      <c r="K40" s="1669" t="s">
        <v>764</v>
      </c>
      <c r="L40" s="1669" t="s">
        <v>765</v>
      </c>
      <c r="M40" s="1669" t="s">
        <v>6</v>
      </c>
    </row>
    <row r="41" spans="1:13" x14ac:dyDescent="0.2">
      <c r="A41" s="1919"/>
      <c r="B41" s="1922"/>
      <c r="C41" s="1654">
        <v>93</v>
      </c>
      <c r="D41" s="1655" t="s">
        <v>210</v>
      </c>
      <c r="E41" s="1656">
        <v>1200756919.7099998</v>
      </c>
      <c r="F41" s="1656">
        <v>1367875000</v>
      </c>
      <c r="G41" s="1656">
        <v>2568631919.71</v>
      </c>
      <c r="H41" s="1656">
        <v>853055088.81000006</v>
      </c>
      <c r="I41" s="1656">
        <v>0</v>
      </c>
      <c r="J41" s="1656">
        <v>853055088.81000006</v>
      </c>
      <c r="K41" s="1657">
        <v>1200756919.7099998</v>
      </c>
      <c r="L41" s="1657">
        <v>1367875000</v>
      </c>
      <c r="M41" s="1657">
        <v>2568631919.71</v>
      </c>
    </row>
    <row r="42" spans="1:13" x14ac:dyDescent="0.2">
      <c r="A42" s="1919"/>
      <c r="B42" s="1922"/>
      <c r="C42" s="1654">
        <v>4</v>
      </c>
      <c r="D42" s="1655" t="s">
        <v>1454</v>
      </c>
      <c r="E42" s="1656">
        <v>3101856890.0445423</v>
      </c>
      <c r="F42" s="1656">
        <v>0</v>
      </c>
      <c r="G42" s="1656">
        <v>3101856890.0445423</v>
      </c>
      <c r="H42" s="1656">
        <v>132558601.22999999</v>
      </c>
      <c r="I42" s="1656">
        <v>0</v>
      </c>
      <c r="J42" s="1656">
        <v>132558601.22999999</v>
      </c>
      <c r="K42" s="1657">
        <v>2969298288.8145423</v>
      </c>
      <c r="L42" s="1657">
        <v>0</v>
      </c>
      <c r="M42" s="1657">
        <v>2969298288.8145423</v>
      </c>
    </row>
    <row r="43" spans="1:13" x14ac:dyDescent="0.2">
      <c r="A43" s="1919"/>
      <c r="B43" s="1922"/>
      <c r="C43" s="1654">
        <v>14</v>
      </c>
      <c r="D43" s="1655" t="s">
        <v>212</v>
      </c>
      <c r="E43" s="1656">
        <v>6464426945.6099997</v>
      </c>
      <c r="F43" s="1656">
        <v>961538461.53846145</v>
      </c>
      <c r="G43" s="1656">
        <v>7425965407.1484613</v>
      </c>
      <c r="H43" s="1656">
        <v>755964020.73000002</v>
      </c>
      <c r="I43" s="1656">
        <v>0</v>
      </c>
      <c r="J43" s="1656">
        <v>755964020.73000002</v>
      </c>
      <c r="K43" s="1657">
        <v>5708462924.8799992</v>
      </c>
      <c r="L43" s="1657">
        <v>961538461.53846145</v>
      </c>
      <c r="M43" s="1657">
        <v>6670001386.4184608</v>
      </c>
    </row>
    <row r="44" spans="1:13" x14ac:dyDescent="0.2">
      <c r="A44" s="1919"/>
      <c r="B44" s="1922"/>
      <c r="C44" s="1654">
        <v>28</v>
      </c>
      <c r="D44" s="1655" t="s">
        <v>217</v>
      </c>
      <c r="E44" s="1656">
        <v>92474560.677000269</v>
      </c>
      <c r="F44" s="1656">
        <v>0</v>
      </c>
      <c r="G44" s="1656">
        <v>92474560.677000269</v>
      </c>
      <c r="H44" s="1656">
        <v>44298422.75999999</v>
      </c>
      <c r="I44" s="1656">
        <v>0</v>
      </c>
      <c r="J44" s="1656">
        <v>44298422.75999999</v>
      </c>
      <c r="K44" s="1657">
        <v>48176137.917000279</v>
      </c>
      <c r="L44" s="1657">
        <v>0</v>
      </c>
      <c r="M44" s="1657">
        <v>48176137.917000279</v>
      </c>
    </row>
    <row r="45" spans="1:13" x14ac:dyDescent="0.2">
      <c r="A45" s="1919"/>
      <c r="B45" s="1922"/>
      <c r="C45" s="1654">
        <v>32</v>
      </c>
      <c r="D45" s="1655" t="s">
        <v>218</v>
      </c>
      <c r="E45" s="1656">
        <v>5113480435.2200012</v>
      </c>
      <c r="F45" s="1656">
        <v>0</v>
      </c>
      <c r="G45" s="1656">
        <v>5113480435.2200012</v>
      </c>
      <c r="H45" s="1656">
        <v>467188188.73000002</v>
      </c>
      <c r="I45" s="1656">
        <v>0</v>
      </c>
      <c r="J45" s="1656">
        <v>467188188.73000002</v>
      </c>
      <c r="K45" s="1657">
        <v>4646292246.4900017</v>
      </c>
      <c r="L45" s="1657">
        <v>0</v>
      </c>
      <c r="M45" s="1657">
        <v>4646292246.4900017</v>
      </c>
    </row>
    <row r="46" spans="1:13" x14ac:dyDescent="0.2">
      <c r="A46" s="1919"/>
      <c r="B46" s="1922"/>
      <c r="C46" s="1653"/>
      <c r="D46" s="1660" t="s">
        <v>431</v>
      </c>
      <c r="E46" s="1661">
        <v>15972995751.261543</v>
      </c>
      <c r="F46" s="1661">
        <v>2329413461.5384617</v>
      </c>
      <c r="G46" s="1661">
        <v>18302409212.800003</v>
      </c>
      <c r="H46" s="1661">
        <v>2253064322.2600002</v>
      </c>
      <c r="I46" s="1661">
        <v>0</v>
      </c>
      <c r="J46" s="1661">
        <v>2253064322.2600002</v>
      </c>
      <c r="K46" s="1670">
        <v>14572986517.811543</v>
      </c>
      <c r="L46" s="1670">
        <v>2329413461.5384617</v>
      </c>
      <c r="M46" s="1670">
        <v>16902399979.350004</v>
      </c>
    </row>
    <row r="47" spans="1:13" x14ac:dyDescent="0.2">
      <c r="A47" s="1919"/>
      <c r="B47" s="1922"/>
      <c r="C47" s="1664"/>
      <c r="D47" s="1671"/>
      <c r="E47" s="1666"/>
      <c r="F47" s="1666"/>
      <c r="G47" s="1665"/>
      <c r="H47" s="1666"/>
      <c r="I47" s="1666"/>
      <c r="J47" s="1665"/>
      <c r="K47" s="1667"/>
      <c r="L47" s="1667"/>
      <c r="M47" s="1668"/>
    </row>
    <row r="48" spans="1:13" ht="16.5" customHeight="1" x14ac:dyDescent="0.2">
      <c r="A48" s="1919"/>
      <c r="B48" s="1923" t="s">
        <v>1178</v>
      </c>
      <c r="C48" s="1672"/>
      <c r="D48" s="1642" t="s">
        <v>235</v>
      </c>
      <c r="E48" s="1642" t="s">
        <v>764</v>
      </c>
      <c r="F48" s="1642" t="s">
        <v>765</v>
      </c>
      <c r="G48" s="1642" t="s">
        <v>6</v>
      </c>
      <c r="H48" s="1642" t="s">
        <v>764</v>
      </c>
      <c r="I48" s="1642" t="s">
        <v>765</v>
      </c>
      <c r="J48" s="1642" t="s">
        <v>6</v>
      </c>
      <c r="K48" s="1669" t="s">
        <v>764</v>
      </c>
      <c r="L48" s="1669" t="s">
        <v>765</v>
      </c>
      <c r="M48" s="1669" t="s">
        <v>6</v>
      </c>
    </row>
    <row r="49" spans="1:13" ht="12.75" customHeight="1" x14ac:dyDescent="0.2">
      <c r="A49" s="1919"/>
      <c r="B49" s="1923"/>
      <c r="C49" s="1654">
        <v>93</v>
      </c>
      <c r="D49" s="1655" t="s">
        <v>210</v>
      </c>
      <c r="E49" s="1656">
        <v>24757881115.721176</v>
      </c>
      <c r="F49" s="1656">
        <v>22383437204.363995</v>
      </c>
      <c r="G49" s="1656">
        <v>47141318320.085175</v>
      </c>
      <c r="H49" s="1656">
        <v>19560606628.074268</v>
      </c>
      <c r="I49" s="1656">
        <v>12246920934.890001</v>
      </c>
      <c r="J49" s="1656">
        <v>31807527562.964272</v>
      </c>
      <c r="K49" s="1657">
        <v>5197274487.6469078</v>
      </c>
      <c r="L49" s="1657">
        <v>10136516269.473993</v>
      </c>
      <c r="M49" s="1657">
        <v>15333790757.120901</v>
      </c>
    </row>
    <row r="50" spans="1:13" ht="12.75" customHeight="1" x14ac:dyDescent="0.2">
      <c r="A50" s="1919"/>
      <c r="B50" s="1923"/>
      <c r="C50" s="1654">
        <v>4</v>
      </c>
      <c r="D50" s="1655" t="s">
        <v>211</v>
      </c>
      <c r="E50" s="1656">
        <v>14260704965.27</v>
      </c>
      <c r="F50" s="1656">
        <v>6637271136.0797968</v>
      </c>
      <c r="G50" s="1656">
        <v>20897976101.349796</v>
      </c>
      <c r="H50" s="1656">
        <v>5372544066.7700005</v>
      </c>
      <c r="I50" s="1656">
        <v>3942279999.8922615</v>
      </c>
      <c r="J50" s="1656">
        <v>9314824066.662262</v>
      </c>
      <c r="K50" s="1657">
        <v>8888160898.5</v>
      </c>
      <c r="L50" s="1657">
        <v>2694991136.1875353</v>
      </c>
      <c r="M50" s="1657">
        <v>11583152034.687534</v>
      </c>
    </row>
    <row r="51" spans="1:13" ht="12.75" customHeight="1" x14ac:dyDescent="0.2">
      <c r="A51" s="1919"/>
      <c r="B51" s="1923"/>
      <c r="C51" s="1654">
        <v>14</v>
      </c>
      <c r="D51" s="1655" t="s">
        <v>212</v>
      </c>
      <c r="E51" s="1656">
        <v>1491792084.704</v>
      </c>
      <c r="F51" s="1656">
        <v>963671441.92367852</v>
      </c>
      <c r="G51" s="1656">
        <v>2455463526.6276784</v>
      </c>
      <c r="H51" s="1656">
        <v>83610999.719999999</v>
      </c>
      <c r="I51" s="1656">
        <v>764610841.67000008</v>
      </c>
      <c r="J51" s="1656">
        <v>848221841.3900001</v>
      </c>
      <c r="K51" s="1657">
        <v>1408181084.984</v>
      </c>
      <c r="L51" s="1657">
        <v>199060600.25367844</v>
      </c>
      <c r="M51" s="1657">
        <v>1607241685.2376785</v>
      </c>
    </row>
    <row r="52" spans="1:13" ht="12.75" customHeight="1" x14ac:dyDescent="0.2">
      <c r="A52" s="1919"/>
      <c r="B52" s="1923"/>
      <c r="C52" s="1654">
        <v>22</v>
      </c>
      <c r="D52" s="1655" t="s">
        <v>213</v>
      </c>
      <c r="E52" s="1656">
        <v>1874178316.9699998</v>
      </c>
      <c r="F52" s="1656">
        <v>3585062686.9830298</v>
      </c>
      <c r="G52" s="1656">
        <v>5459241003.9530296</v>
      </c>
      <c r="H52" s="1656">
        <v>624390343.05999994</v>
      </c>
      <c r="I52" s="1656">
        <v>3585004119.1999993</v>
      </c>
      <c r="J52" s="1656">
        <v>4209394462.2599993</v>
      </c>
      <c r="K52" s="1657">
        <v>1249787973.9099998</v>
      </c>
      <c r="L52" s="1657">
        <v>58567.783030509949</v>
      </c>
      <c r="M52" s="1657">
        <v>1249846541.6930304</v>
      </c>
    </row>
    <row r="53" spans="1:13" ht="12.75" customHeight="1" x14ac:dyDescent="0.2">
      <c r="A53" s="1919"/>
      <c r="B53" s="1923"/>
      <c r="C53" s="1654">
        <v>26</v>
      </c>
      <c r="D53" s="1655" t="s">
        <v>54</v>
      </c>
      <c r="E53" s="1656">
        <v>0</v>
      </c>
      <c r="F53" s="1656">
        <v>0</v>
      </c>
      <c r="G53" s="1656">
        <v>0</v>
      </c>
      <c r="H53" s="1656">
        <v>0</v>
      </c>
      <c r="I53" s="1656">
        <v>0</v>
      </c>
      <c r="J53" s="1656">
        <v>0</v>
      </c>
      <c r="K53" s="1657">
        <v>0</v>
      </c>
      <c r="L53" s="1657">
        <v>0</v>
      </c>
      <c r="M53" s="1657">
        <v>0</v>
      </c>
    </row>
    <row r="54" spans="1:13" ht="12.75" customHeight="1" x14ac:dyDescent="0.2">
      <c r="A54" s="1919"/>
      <c r="B54" s="1923"/>
      <c r="C54" s="1654">
        <v>27</v>
      </c>
      <c r="D54" s="1655" t="s">
        <v>216</v>
      </c>
      <c r="E54" s="1656">
        <v>526355229.51000017</v>
      </c>
      <c r="F54" s="1656">
        <v>503872868.53966689</v>
      </c>
      <c r="G54" s="1656">
        <v>1030228098.0496671</v>
      </c>
      <c r="H54" s="1656">
        <v>161699610.25</v>
      </c>
      <c r="I54" s="1656">
        <v>53874568.019999996</v>
      </c>
      <c r="J54" s="1656">
        <v>215574178.26999998</v>
      </c>
      <c r="K54" s="1657">
        <v>364655619.26000017</v>
      </c>
      <c r="L54" s="1657">
        <v>449998300.51966691</v>
      </c>
      <c r="M54" s="1657">
        <v>814653919.77966714</v>
      </c>
    </row>
    <row r="55" spans="1:13" ht="12.75" customHeight="1" x14ac:dyDescent="0.2">
      <c r="A55" s="1919"/>
      <c r="B55" s="1923"/>
      <c r="C55" s="1654">
        <v>28</v>
      </c>
      <c r="D55" s="1655" t="s">
        <v>217</v>
      </c>
      <c r="E55" s="1656">
        <v>4111294434.6401238</v>
      </c>
      <c r="F55" s="1656">
        <v>6732204772.4039001</v>
      </c>
      <c r="G55" s="1656">
        <v>10843499207.044024</v>
      </c>
      <c r="H55" s="1656">
        <v>1185367235.1226399</v>
      </c>
      <c r="I55" s="1656">
        <v>1762659279.6500003</v>
      </c>
      <c r="J55" s="1656">
        <v>2948026514.7726402</v>
      </c>
      <c r="K55" s="1657">
        <v>2925927199.5174837</v>
      </c>
      <c r="L55" s="1657">
        <v>4969545492.7538996</v>
      </c>
      <c r="M55" s="1657">
        <v>7895472692.2713833</v>
      </c>
    </row>
    <row r="56" spans="1:13" ht="12.75" customHeight="1" x14ac:dyDescent="0.2">
      <c r="A56" s="1919"/>
      <c r="B56" s="1923"/>
      <c r="C56" s="1654">
        <v>32</v>
      </c>
      <c r="D56" s="1655" t="s">
        <v>218</v>
      </c>
      <c r="E56" s="1656">
        <v>10003922582.740398</v>
      </c>
      <c r="F56" s="1656">
        <v>7041989181.3030796</v>
      </c>
      <c r="G56" s="1656">
        <v>17045911764.043478</v>
      </c>
      <c r="H56" s="1656">
        <v>5239065503.4219999</v>
      </c>
      <c r="I56" s="1656">
        <v>3357220987.6599984</v>
      </c>
      <c r="J56" s="1656">
        <v>8596286491.0819988</v>
      </c>
      <c r="K56" s="1657">
        <v>4764857079.3183985</v>
      </c>
      <c r="L56" s="1657">
        <v>3684768193.6430812</v>
      </c>
      <c r="M56" s="1657">
        <v>8449625272.9614792</v>
      </c>
    </row>
    <row r="57" spans="1:13" ht="12.75" customHeight="1" x14ac:dyDescent="0.2">
      <c r="A57" s="1919"/>
      <c r="B57" s="1923"/>
      <c r="C57" s="1654">
        <v>87</v>
      </c>
      <c r="D57" s="1655" t="s">
        <v>219</v>
      </c>
      <c r="E57" s="1656">
        <v>3546852122.5509982</v>
      </c>
      <c r="F57" s="1656">
        <v>4888357264.7640104</v>
      </c>
      <c r="G57" s="1656">
        <v>8435209387.3150082</v>
      </c>
      <c r="H57" s="1656">
        <v>1962782095.7959344</v>
      </c>
      <c r="I57" s="1656">
        <v>1965739096.5177228</v>
      </c>
      <c r="J57" s="1656">
        <v>3928521192.3136573</v>
      </c>
      <c r="K57" s="1657">
        <v>1584070026.7550638</v>
      </c>
      <c r="L57" s="1657">
        <v>2922618168.2462873</v>
      </c>
      <c r="M57" s="1657">
        <v>4506688195.0013514</v>
      </c>
    </row>
    <row r="58" spans="1:13" ht="12.75" customHeight="1" x14ac:dyDescent="0.2">
      <c r="A58" s="1919"/>
      <c r="B58" s="1923"/>
      <c r="C58" s="1654">
        <v>88</v>
      </c>
      <c r="D58" s="1655" t="s">
        <v>177</v>
      </c>
      <c r="E58" s="1656">
        <v>1689187292.5200002</v>
      </c>
      <c r="F58" s="1656">
        <v>1484985236.8179219</v>
      </c>
      <c r="G58" s="1656">
        <v>3174172529.3379221</v>
      </c>
      <c r="H58" s="1656">
        <v>1138713954.3500001</v>
      </c>
      <c r="I58" s="1656">
        <v>1484892545.4299998</v>
      </c>
      <c r="J58" s="1656">
        <v>2623606499.7799997</v>
      </c>
      <c r="K58" s="1657">
        <v>550473338.17000008</v>
      </c>
      <c r="L58" s="1657">
        <v>92691.387922048569</v>
      </c>
      <c r="M58" s="1657">
        <v>550566029.55792212</v>
      </c>
    </row>
    <row r="59" spans="1:13" ht="12.75" customHeight="1" x14ac:dyDescent="0.2">
      <c r="A59" s="1919"/>
      <c r="B59" s="1923"/>
      <c r="C59" s="1654">
        <v>90</v>
      </c>
      <c r="D59" s="1655" t="s">
        <v>220</v>
      </c>
      <c r="E59" s="1656">
        <v>0</v>
      </c>
      <c r="F59" s="1656">
        <v>0</v>
      </c>
      <c r="G59" s="1656">
        <v>0</v>
      </c>
      <c r="H59" s="1656">
        <v>0</v>
      </c>
      <c r="I59" s="1656">
        <v>0</v>
      </c>
      <c r="J59" s="1656">
        <v>0</v>
      </c>
      <c r="K59" s="1657">
        <v>0</v>
      </c>
      <c r="L59" s="1657">
        <v>0</v>
      </c>
      <c r="M59" s="1657">
        <v>0</v>
      </c>
    </row>
    <row r="60" spans="1:13" ht="12.75" customHeight="1" x14ac:dyDescent="0.2">
      <c r="A60" s="1919"/>
      <c r="B60" s="1923"/>
      <c r="C60" s="1654">
        <v>92</v>
      </c>
      <c r="D60" s="1658" t="s">
        <v>225</v>
      </c>
      <c r="E60" s="1656">
        <v>0</v>
      </c>
      <c r="F60" s="1656">
        <v>300000000</v>
      </c>
      <c r="G60" s="1656">
        <v>300000000</v>
      </c>
      <c r="H60" s="1656">
        <v>0</v>
      </c>
      <c r="I60" s="1656">
        <v>13725433.42</v>
      </c>
      <c r="J60" s="1656">
        <v>13725433.42</v>
      </c>
      <c r="K60" s="1657">
        <v>0</v>
      </c>
      <c r="L60" s="1657">
        <v>286274566.57999998</v>
      </c>
      <c r="M60" s="1657">
        <v>286274566.57999998</v>
      </c>
    </row>
    <row r="61" spans="1:13" ht="12.75" customHeight="1" x14ac:dyDescent="0.2">
      <c r="A61" s="1919"/>
      <c r="B61" s="1923"/>
      <c r="C61" s="1654">
        <v>94</v>
      </c>
      <c r="D61" s="1655" t="s">
        <v>221</v>
      </c>
      <c r="E61" s="1656">
        <v>110814927.64000002</v>
      </c>
      <c r="F61" s="1656">
        <v>3801008049.0139699</v>
      </c>
      <c r="G61" s="1656">
        <v>3911822976.6539698</v>
      </c>
      <c r="H61" s="1656">
        <v>64769181.439999998</v>
      </c>
      <c r="I61" s="1656">
        <v>14176898.960000001</v>
      </c>
      <c r="J61" s="1656">
        <v>78946080.400000006</v>
      </c>
      <c r="K61" s="1657">
        <v>46045746.200000018</v>
      </c>
      <c r="L61" s="1657">
        <v>3786831150.0539699</v>
      </c>
      <c r="M61" s="1657">
        <v>3832876896.2539697</v>
      </c>
    </row>
    <row r="62" spans="1:13" ht="12.75" customHeight="1" x14ac:dyDescent="0.2">
      <c r="A62" s="1919"/>
      <c r="B62" s="1923"/>
      <c r="C62" s="1654">
        <v>96</v>
      </c>
      <c r="D62" s="1655" t="s">
        <v>227</v>
      </c>
      <c r="E62" s="1656">
        <v>698070570.06999993</v>
      </c>
      <c r="F62" s="1656">
        <v>536157308.10743946</v>
      </c>
      <c r="G62" s="1656">
        <v>1234227878.1774395</v>
      </c>
      <c r="H62" s="1656">
        <v>462132933.73000002</v>
      </c>
      <c r="I62" s="1656">
        <v>480680153.99000001</v>
      </c>
      <c r="J62" s="1656">
        <v>942813087.72000003</v>
      </c>
      <c r="K62" s="1657">
        <v>235937636.33999991</v>
      </c>
      <c r="L62" s="1657">
        <v>55477154.117439449</v>
      </c>
      <c r="M62" s="1657">
        <v>291414790.45743936</v>
      </c>
    </row>
    <row r="63" spans="1:13" ht="12.75" customHeight="1" x14ac:dyDescent="0.2">
      <c r="A63" s="1919"/>
      <c r="B63" s="1923"/>
      <c r="C63" s="1654">
        <v>101</v>
      </c>
      <c r="D63" s="1655" t="s">
        <v>163</v>
      </c>
      <c r="E63" s="1656">
        <v>251697080.76000011</v>
      </c>
      <c r="F63" s="1656">
        <v>510664770.25953132</v>
      </c>
      <c r="G63" s="1656">
        <v>762361851.01953149</v>
      </c>
      <c r="H63" s="1656">
        <v>177710475.76000002</v>
      </c>
      <c r="I63" s="1656">
        <v>455035287.02999997</v>
      </c>
      <c r="J63" s="1656">
        <v>632745762.78999996</v>
      </c>
      <c r="K63" s="1657">
        <v>73986605.000000089</v>
      </c>
      <c r="L63" s="1657">
        <v>55629483.229531348</v>
      </c>
      <c r="M63" s="1657">
        <v>129616088.22953144</v>
      </c>
    </row>
    <row r="64" spans="1:13" ht="12.75" customHeight="1" x14ac:dyDescent="0.2">
      <c r="A64" s="1919"/>
      <c r="B64" s="1923"/>
      <c r="C64" s="1654">
        <v>105</v>
      </c>
      <c r="D64" s="1655" t="s">
        <v>230</v>
      </c>
      <c r="E64" s="1656">
        <v>303647112.89999998</v>
      </c>
      <c r="F64" s="1656">
        <v>622775366.31814718</v>
      </c>
      <c r="G64" s="1656">
        <v>926422479.21814716</v>
      </c>
      <c r="H64" s="1656">
        <v>296151113</v>
      </c>
      <c r="I64" s="1656">
        <v>298643848.10000008</v>
      </c>
      <c r="J64" s="1656">
        <v>594794961.10000014</v>
      </c>
      <c r="K64" s="1657">
        <v>7495999.8999999762</v>
      </c>
      <c r="L64" s="1657">
        <v>324131518.2181471</v>
      </c>
      <c r="M64" s="1657">
        <v>331627518.11814708</v>
      </c>
    </row>
    <row r="65" spans="1:13" ht="12.75" customHeight="1" x14ac:dyDescent="0.2">
      <c r="A65" s="1919"/>
      <c r="B65" s="1923"/>
      <c r="C65" s="1654">
        <v>108</v>
      </c>
      <c r="D65" s="1655" t="s">
        <v>178</v>
      </c>
      <c r="E65" s="1656">
        <v>0</v>
      </c>
      <c r="F65" s="1656">
        <v>0</v>
      </c>
      <c r="G65" s="1656">
        <v>0</v>
      </c>
      <c r="H65" s="1656">
        <v>0</v>
      </c>
      <c r="I65" s="1656">
        <v>0</v>
      </c>
      <c r="J65" s="1656">
        <v>0</v>
      </c>
      <c r="K65" s="1657">
        <v>0</v>
      </c>
      <c r="L65" s="1657">
        <v>0</v>
      </c>
      <c r="M65" s="1657">
        <v>0</v>
      </c>
    </row>
    <row r="66" spans="1:13" ht="12.75" customHeight="1" x14ac:dyDescent="0.2">
      <c r="A66" s="1919"/>
      <c r="B66" s="1923"/>
      <c r="C66" s="1654">
        <v>120</v>
      </c>
      <c r="D66" s="1673" t="s">
        <v>748</v>
      </c>
      <c r="E66" s="1656">
        <v>0</v>
      </c>
      <c r="F66" s="1656">
        <v>500000000</v>
      </c>
      <c r="G66" s="1656">
        <v>500000000</v>
      </c>
      <c r="H66" s="1656">
        <v>0</v>
      </c>
      <c r="I66" s="1656">
        <v>0</v>
      </c>
      <c r="J66" s="1656">
        <v>0</v>
      </c>
      <c r="K66" s="1657">
        <v>0</v>
      </c>
      <c r="L66" s="1657">
        <v>500000000</v>
      </c>
      <c r="M66" s="1657">
        <v>500000000</v>
      </c>
    </row>
    <row r="67" spans="1:13" ht="12.75" customHeight="1" x14ac:dyDescent="0.2">
      <c r="A67" s="1919"/>
      <c r="B67" s="1923"/>
      <c r="C67" s="1654">
        <v>116</v>
      </c>
      <c r="D67" s="1655" t="s">
        <v>279</v>
      </c>
      <c r="E67" s="1656">
        <v>275636064.18000001</v>
      </c>
      <c r="F67" s="1656">
        <v>1004305940.3260868</v>
      </c>
      <c r="G67" s="1656">
        <v>1279942004.5060868</v>
      </c>
      <c r="H67" s="1656">
        <v>175652825.54000002</v>
      </c>
      <c r="I67" s="1656">
        <v>668413939.13999999</v>
      </c>
      <c r="J67" s="1656">
        <v>844066764.68000007</v>
      </c>
      <c r="K67" s="1657">
        <v>99983238.639999986</v>
      </c>
      <c r="L67" s="1657">
        <v>335892001.18608677</v>
      </c>
      <c r="M67" s="1657">
        <v>435875239.82608676</v>
      </c>
    </row>
    <row r="68" spans="1:13" ht="12.75" customHeight="1" x14ac:dyDescent="0.2">
      <c r="A68" s="1919"/>
      <c r="B68" s="1923"/>
      <c r="C68" s="1654">
        <v>115</v>
      </c>
      <c r="D68" s="1655" t="s">
        <v>280</v>
      </c>
      <c r="E68" s="1656">
        <v>0</v>
      </c>
      <c r="F68" s="1656">
        <v>0</v>
      </c>
      <c r="G68" s="1656">
        <v>0</v>
      </c>
      <c r="H68" s="1656">
        <v>0</v>
      </c>
      <c r="I68" s="1656">
        <v>0</v>
      </c>
      <c r="J68" s="1656">
        <v>0</v>
      </c>
      <c r="K68" s="1657">
        <v>0</v>
      </c>
      <c r="L68" s="1657">
        <v>0</v>
      </c>
      <c r="M68" s="1657">
        <v>0</v>
      </c>
    </row>
    <row r="69" spans="1:13" ht="12.75" customHeight="1" x14ac:dyDescent="0.2">
      <c r="A69" s="1919"/>
      <c r="B69" s="1923"/>
      <c r="C69" s="1654">
        <v>110</v>
      </c>
      <c r="D69" s="1655" t="s">
        <v>162</v>
      </c>
      <c r="E69" s="1656">
        <v>70868000.679999903</v>
      </c>
      <c r="F69" s="1656">
        <v>0</v>
      </c>
      <c r="G69" s="1656">
        <v>70868000.679999903</v>
      </c>
      <c r="H69" s="1656">
        <v>35044386.969999999</v>
      </c>
      <c r="I69" s="1656">
        <v>0</v>
      </c>
      <c r="J69" s="1656">
        <v>35044386.969999999</v>
      </c>
      <c r="K69" s="1657">
        <v>35823613.709999904</v>
      </c>
      <c r="L69" s="1657">
        <v>0</v>
      </c>
      <c r="M69" s="1657">
        <v>35823613.709999904</v>
      </c>
    </row>
    <row r="70" spans="1:13" ht="12.75" customHeight="1" x14ac:dyDescent="0.2">
      <c r="A70" s="1919"/>
      <c r="B70" s="1923"/>
      <c r="C70" s="1654">
        <v>112</v>
      </c>
      <c r="D70" s="1655" t="s">
        <v>167</v>
      </c>
      <c r="E70" s="1656">
        <v>0</v>
      </c>
      <c r="F70" s="1656">
        <v>0</v>
      </c>
      <c r="G70" s="1656">
        <v>0</v>
      </c>
      <c r="H70" s="1656">
        <v>0</v>
      </c>
      <c r="I70" s="1656">
        <v>0</v>
      </c>
      <c r="J70" s="1656">
        <v>0</v>
      </c>
      <c r="K70" s="1657">
        <v>0</v>
      </c>
      <c r="L70" s="1657">
        <v>0</v>
      </c>
      <c r="M70" s="1657">
        <v>0</v>
      </c>
    </row>
    <row r="71" spans="1:13" ht="12.75" customHeight="1" x14ac:dyDescent="0.2">
      <c r="A71" s="1919"/>
      <c r="B71" s="1923"/>
      <c r="C71" s="1654">
        <v>117</v>
      </c>
      <c r="D71" s="1655" t="s">
        <v>282</v>
      </c>
      <c r="E71" s="1656">
        <v>177536850.37000003</v>
      </c>
      <c r="F71" s="1656">
        <v>500000000</v>
      </c>
      <c r="G71" s="1656">
        <v>677536850.37</v>
      </c>
      <c r="H71" s="1656">
        <v>177536850.34999999</v>
      </c>
      <c r="I71" s="1656">
        <v>323533946.17000002</v>
      </c>
      <c r="J71" s="1656">
        <v>501070796.51999998</v>
      </c>
      <c r="K71" s="1657">
        <v>2.0000040531158447E-2</v>
      </c>
      <c r="L71" s="1657">
        <v>176466053.82999998</v>
      </c>
      <c r="M71" s="1657">
        <v>176466053.85000002</v>
      </c>
    </row>
    <row r="72" spans="1:13" ht="12.75" customHeight="1" x14ac:dyDescent="0.2">
      <c r="A72" s="1919"/>
      <c r="B72" s="1923"/>
      <c r="C72" s="1654">
        <v>121</v>
      </c>
      <c r="D72" s="1655" t="s">
        <v>766</v>
      </c>
      <c r="E72" s="1656">
        <v>248042580.68999994</v>
      </c>
      <c r="F72" s="1656">
        <v>601334891.71826017</v>
      </c>
      <c r="G72" s="1656">
        <v>849377472.40826011</v>
      </c>
      <c r="H72" s="1656">
        <v>248042580.68000001</v>
      </c>
      <c r="I72" s="1656">
        <v>551547236.84000003</v>
      </c>
      <c r="J72" s="1656">
        <v>799589817.51999998</v>
      </c>
      <c r="K72" s="1657">
        <v>9.9999308586120605E-3</v>
      </c>
      <c r="L72" s="1657">
        <v>49787654.878260136</v>
      </c>
      <c r="M72" s="1657">
        <v>49787654.888260067</v>
      </c>
    </row>
    <row r="73" spans="1:13" ht="12.6" customHeight="1" x14ac:dyDescent="0.2">
      <c r="A73" s="1919"/>
      <c r="B73" s="1923"/>
      <c r="C73" s="1654">
        <v>122</v>
      </c>
      <c r="D73" s="1655" t="s">
        <v>752</v>
      </c>
      <c r="E73" s="1656">
        <v>0</v>
      </c>
      <c r="F73" s="1656">
        <v>500000000</v>
      </c>
      <c r="G73" s="1656">
        <v>500000000</v>
      </c>
      <c r="H73" s="1656">
        <v>0</v>
      </c>
      <c r="I73" s="1656">
        <v>0</v>
      </c>
      <c r="J73" s="1656">
        <v>0</v>
      </c>
      <c r="K73" s="1657">
        <v>0</v>
      </c>
      <c r="L73" s="1657">
        <v>500000000</v>
      </c>
      <c r="M73" s="1657">
        <v>500000000</v>
      </c>
    </row>
    <row r="74" spans="1:13" x14ac:dyDescent="0.2">
      <c r="A74" s="1920"/>
      <c r="B74" s="1924"/>
      <c r="C74" s="1654"/>
      <c r="D74" s="1660" t="s">
        <v>236</v>
      </c>
      <c r="E74" s="1661">
        <v>64398481331.91671</v>
      </c>
      <c r="F74" s="1661">
        <v>63097098118.922508</v>
      </c>
      <c r="G74" s="1661">
        <v>127495579450.8392</v>
      </c>
      <c r="H74" s="1661">
        <v>36965820784.034851</v>
      </c>
      <c r="I74" s="1661">
        <v>31968959116.579983</v>
      </c>
      <c r="J74" s="1661">
        <v>68934779900.614822</v>
      </c>
      <c r="K74" s="1661">
        <v>27432660547.881851</v>
      </c>
      <c r="L74" s="1661">
        <v>31128139002.342537</v>
      </c>
      <c r="M74" s="1661">
        <v>58560799550.224373</v>
      </c>
    </row>
    <row r="75" spans="1:13" hidden="1" x14ac:dyDescent="0.2">
      <c r="C75" s="1654"/>
      <c r="E75" s="1665"/>
      <c r="F75" s="1665"/>
      <c r="G75" s="1674"/>
      <c r="H75" s="1665"/>
      <c r="I75" s="1665"/>
      <c r="J75" s="1641"/>
      <c r="K75" s="1667"/>
      <c r="L75" s="1667"/>
      <c r="M75" s="1668"/>
    </row>
    <row r="76" spans="1:13" ht="17.649999999999999" hidden="1" customHeight="1" x14ac:dyDescent="0.2">
      <c r="C76" s="1675"/>
      <c r="D76" s="1676" t="s">
        <v>685</v>
      </c>
      <c r="E76" s="1656">
        <v>0</v>
      </c>
      <c r="F76" s="1656">
        <v>0</v>
      </c>
      <c r="G76" s="1656">
        <v>0</v>
      </c>
      <c r="H76" s="1656">
        <v>0</v>
      </c>
      <c r="I76" s="1656">
        <v>0</v>
      </c>
      <c r="J76" s="1656">
        <v>0</v>
      </c>
      <c r="K76" s="1657">
        <v>0</v>
      </c>
      <c r="L76" s="1657">
        <v>0</v>
      </c>
      <c r="M76" s="1657">
        <v>0</v>
      </c>
    </row>
    <row r="77" spans="1:13" ht="12.75" customHeight="1" x14ac:dyDescent="0.2">
      <c r="D77" s="1677"/>
      <c r="E77" s="1678"/>
      <c r="F77" s="1665"/>
      <c r="G77" s="1679"/>
      <c r="H77" s="1679"/>
      <c r="I77" s="1679"/>
      <c r="J77" s="1679"/>
      <c r="K77" s="1679"/>
      <c r="L77" s="1679"/>
      <c r="M77" s="1679"/>
    </row>
    <row r="78" spans="1:13" s="1640" customFormat="1" x14ac:dyDescent="0.2">
      <c r="C78" s="1639"/>
      <c r="D78" s="1660" t="s">
        <v>29</v>
      </c>
      <c r="E78" s="1680">
        <v>121303491486.98495</v>
      </c>
      <c r="F78" s="1680">
        <v>151465816217.68314</v>
      </c>
      <c r="G78" s="1680">
        <v>272769307704.66806</v>
      </c>
      <c r="H78" s="1680">
        <v>69148555106.294861</v>
      </c>
      <c r="I78" s="1680">
        <v>75522146116.579987</v>
      </c>
      <c r="J78" s="1680">
        <v>144670701222.87482</v>
      </c>
      <c r="K78" s="1681">
        <v>53007991469.500107</v>
      </c>
      <c r="L78" s="1681">
        <v>75943670101.103134</v>
      </c>
      <c r="M78" s="1682">
        <v>128951661570.60321</v>
      </c>
    </row>
    <row r="79" spans="1:13" ht="13.5" thickBot="1" x14ac:dyDescent="0.25">
      <c r="E79" s="1641"/>
      <c r="F79" s="1641"/>
      <c r="G79" s="1683"/>
      <c r="H79" s="1684"/>
      <c r="I79" s="1684"/>
      <c r="J79" s="1641"/>
      <c r="K79" s="1667"/>
      <c r="L79" s="1667"/>
      <c r="M79" s="1668"/>
    </row>
    <row r="80" spans="1:13" ht="13.5" hidden="1" thickBot="1" x14ac:dyDescent="0.25">
      <c r="D80" s="1639" t="s">
        <v>237</v>
      </c>
      <c r="J80" s="1641"/>
      <c r="K80" s="1667"/>
      <c r="L80" s="1667"/>
      <c r="M80" s="1667"/>
    </row>
    <row r="81" spans="4:13" ht="17.649999999999999" hidden="1" customHeight="1" x14ac:dyDescent="0.2">
      <c r="J81" s="1641"/>
      <c r="K81" s="1667"/>
      <c r="L81" s="1667"/>
      <c r="M81" s="1667"/>
    </row>
    <row r="82" spans="4:13" ht="13.5" hidden="1" thickBot="1" x14ac:dyDescent="0.25">
      <c r="D82" s="1639" t="s">
        <v>238</v>
      </c>
      <c r="J82" s="1641"/>
      <c r="K82" s="1667"/>
      <c r="L82" s="1667"/>
      <c r="M82" s="1667"/>
    </row>
    <row r="83" spans="4:13" ht="13.5" hidden="1" thickBot="1" x14ac:dyDescent="0.25">
      <c r="J83" s="1641"/>
      <c r="K83" s="1667"/>
      <c r="L83" s="1667"/>
      <c r="M83" s="1667"/>
    </row>
    <row r="84" spans="4:13" ht="13.5" hidden="1" thickBot="1" x14ac:dyDescent="0.25">
      <c r="D84" s="1685" t="s">
        <v>239</v>
      </c>
      <c r="J84" s="1641"/>
      <c r="K84" s="1667"/>
      <c r="L84" s="1667"/>
      <c r="M84" s="1667"/>
    </row>
    <row r="85" spans="4:13" ht="13.5" hidden="1" thickBot="1" x14ac:dyDescent="0.25">
      <c r="J85" s="1641"/>
      <c r="K85" s="1667"/>
      <c r="L85" s="1667"/>
      <c r="M85" s="1667"/>
    </row>
    <row r="86" spans="4:13" ht="13.5" hidden="1" thickBot="1" x14ac:dyDescent="0.25">
      <c r="J86" s="1641"/>
      <c r="K86" s="1667"/>
      <c r="L86" s="1667"/>
      <c r="M86" s="1667"/>
    </row>
    <row r="87" spans="4:13" ht="13.5" hidden="1" thickBot="1" x14ac:dyDescent="0.25">
      <c r="J87" s="1641"/>
      <c r="K87" s="1667"/>
      <c r="L87" s="1667"/>
      <c r="M87" s="1667"/>
    </row>
    <row r="88" spans="4:13" ht="13.5" hidden="1" thickBot="1" x14ac:dyDescent="0.25">
      <c r="J88" s="1641"/>
      <c r="K88" s="1667"/>
      <c r="L88" s="1667"/>
      <c r="M88" s="1667"/>
    </row>
    <row r="89" spans="4:13" ht="13.5" hidden="1" thickBot="1" x14ac:dyDescent="0.25">
      <c r="D89" s="1685" t="s">
        <v>239</v>
      </c>
      <c r="J89" s="1641"/>
      <c r="K89" s="1667"/>
      <c r="L89" s="1667"/>
      <c r="M89" s="1667"/>
    </row>
    <row r="90" spans="4:13" ht="13.5" hidden="1" thickBot="1" x14ac:dyDescent="0.25">
      <c r="J90" s="1641"/>
      <c r="K90" s="1667"/>
      <c r="L90" s="1667"/>
      <c r="M90" s="1667"/>
    </row>
    <row r="91" spans="4:13" ht="13.5" hidden="1" thickBot="1" x14ac:dyDescent="0.25">
      <c r="J91" s="1641"/>
      <c r="K91" s="1667"/>
      <c r="L91" s="1667"/>
      <c r="M91" s="1667"/>
    </row>
    <row r="92" spans="4:13" ht="13.5" hidden="1" thickBot="1" x14ac:dyDescent="0.25">
      <c r="J92" s="1641"/>
      <c r="K92" s="1667"/>
      <c r="L92" s="1667"/>
      <c r="M92" s="1667"/>
    </row>
    <row r="93" spans="4:13" ht="13.5" hidden="1" thickBot="1" x14ac:dyDescent="0.25">
      <c r="J93" s="1641"/>
      <c r="K93" s="1667"/>
      <c r="L93" s="1667"/>
      <c r="M93" s="1667"/>
    </row>
    <row r="94" spans="4:13" ht="13.5" hidden="1" thickBot="1" x14ac:dyDescent="0.25">
      <c r="D94" s="1639" t="s">
        <v>240</v>
      </c>
      <c r="G94" s="1665"/>
      <c r="J94" s="1665"/>
      <c r="K94" s="1667"/>
      <c r="L94" s="1667"/>
      <c r="M94" s="1667"/>
    </row>
    <row r="95" spans="4:13" ht="13.5" hidden="1" thickBot="1" x14ac:dyDescent="0.25">
      <c r="D95" s="1639" t="s">
        <v>686</v>
      </c>
      <c r="K95" s="1667"/>
      <c r="L95" s="1667"/>
      <c r="M95" s="1667"/>
    </row>
    <row r="96" spans="4:13" ht="13.5" thickBot="1" x14ac:dyDescent="0.25">
      <c r="D96" s="1686" t="s">
        <v>433</v>
      </c>
      <c r="E96" s="1687">
        <v>3221427254.870944</v>
      </c>
      <c r="F96" s="1687">
        <v>2841473377.8490562</v>
      </c>
      <c r="G96" s="1687">
        <v>6062900632.7200003</v>
      </c>
      <c r="H96" s="1687">
        <v>1511838091.7191875</v>
      </c>
      <c r="I96" s="1687">
        <v>1585452913.0465763</v>
      </c>
      <c r="J96" s="1687">
        <v>3097291004.7657638</v>
      </c>
      <c r="K96" s="1688">
        <v>1709589163.1517565</v>
      </c>
      <c r="L96" s="1688">
        <v>1256020464.80248</v>
      </c>
      <c r="M96" s="1689">
        <v>2965609627.9542365</v>
      </c>
    </row>
    <row r="97" spans="4:13" ht="13.5" thickBot="1" x14ac:dyDescent="0.25">
      <c r="E97" s="1665"/>
      <c r="F97" s="1665"/>
      <c r="G97" s="1641"/>
      <c r="H97" s="1684"/>
      <c r="I97" s="1684"/>
      <c r="J97" s="1641"/>
      <c r="K97" s="1668"/>
      <c r="L97" s="1668"/>
      <c r="M97" s="1668"/>
    </row>
    <row r="98" spans="4:13" ht="13.5" thickBot="1" x14ac:dyDescent="0.25">
      <c r="D98" s="1686" t="s">
        <v>434</v>
      </c>
      <c r="E98" s="1687">
        <v>2736218264.0767636</v>
      </c>
      <c r="F98" s="1687">
        <v>2224743746.1400366</v>
      </c>
      <c r="G98" s="1687">
        <v>4960962010.2168007</v>
      </c>
      <c r="H98" s="1687">
        <v>2675819631.3613939</v>
      </c>
      <c r="I98" s="1687">
        <v>3222055285.2710524</v>
      </c>
      <c r="J98" s="1687">
        <v>5897874916.6324463</v>
      </c>
      <c r="K98" s="1688">
        <v>60398632.715369701</v>
      </c>
      <c r="L98" s="1690">
        <v>-997311539.13101578</v>
      </c>
      <c r="M98" s="1690">
        <v>-936912906.41564608</v>
      </c>
    </row>
    <row r="99" spans="4:13" ht="13.5" thickBot="1" x14ac:dyDescent="0.25">
      <c r="E99" s="1665"/>
      <c r="F99" s="1665"/>
      <c r="G99" s="1641"/>
      <c r="H99" s="1684"/>
      <c r="I99" s="1684"/>
      <c r="J99" s="1641"/>
      <c r="K99" s="1668"/>
      <c r="L99" s="1668"/>
      <c r="M99" s="1668"/>
    </row>
    <row r="100" spans="4:13" ht="13.5" thickBot="1" x14ac:dyDescent="0.25">
      <c r="D100" s="1691" t="s">
        <v>708</v>
      </c>
      <c r="E100" s="1687">
        <v>127261137005.93266</v>
      </c>
      <c r="F100" s="1687">
        <v>156532033341.67224</v>
      </c>
      <c r="G100" s="1687">
        <v>283793170347.60486</v>
      </c>
      <c r="H100" s="1687">
        <v>73336212829.375443</v>
      </c>
      <c r="I100" s="1687">
        <v>80329654314.897614</v>
      </c>
      <c r="J100" s="1687">
        <v>153665867144.27304</v>
      </c>
      <c r="K100" s="1688">
        <v>54777979265.367233</v>
      </c>
      <c r="L100" s="1688">
        <v>76202379026.774597</v>
      </c>
      <c r="M100" s="1688">
        <v>130980358292.1418</v>
      </c>
    </row>
    <row r="101" spans="4:13" hidden="1" x14ac:dyDescent="0.2">
      <c r="G101" s="1641"/>
      <c r="J101" s="1641"/>
    </row>
    <row r="102" spans="4:13" hidden="1" x14ac:dyDescent="0.2"/>
    <row r="103" spans="4:13" hidden="1" x14ac:dyDescent="0.2"/>
    <row r="104" spans="4:13" hidden="1" x14ac:dyDescent="0.2">
      <c r="G104" s="1665">
        <v>218378627110.62152</v>
      </c>
    </row>
    <row r="105" spans="4:13" hidden="1" x14ac:dyDescent="0.2">
      <c r="G105" s="1665">
        <v>123208582372</v>
      </c>
    </row>
    <row r="106" spans="4:13" hidden="1" x14ac:dyDescent="0.2">
      <c r="G106" s="1665">
        <v>-95170044738.621521</v>
      </c>
    </row>
    <row r="107" spans="4:13" hidden="1" x14ac:dyDescent="0.2"/>
    <row r="108" spans="4:13" hidden="1" x14ac:dyDescent="0.2"/>
    <row r="109" spans="4:13" hidden="1" x14ac:dyDescent="0.2">
      <c r="D109" s="1642" t="s">
        <v>689</v>
      </c>
      <c r="E109" s="1692" t="s">
        <v>690</v>
      </c>
      <c r="F109" s="1642" t="s">
        <v>691</v>
      </c>
      <c r="G109" s="1642" t="s">
        <v>6</v>
      </c>
      <c r="H109" s="1693" t="s">
        <v>692</v>
      </c>
    </row>
    <row r="110" spans="4:13" hidden="1" x14ac:dyDescent="0.2">
      <c r="D110" s="1654" t="s">
        <v>210</v>
      </c>
      <c r="E110" s="1656">
        <v>603898939.68297827</v>
      </c>
      <c r="F110" s="1656">
        <v>718193493.98702168</v>
      </c>
      <c r="G110" s="1656">
        <v>1322092433.6700001</v>
      </c>
      <c r="H110" s="1665">
        <v>500004869.44</v>
      </c>
      <c r="I110" s="1665">
        <v>822087564.23000002</v>
      </c>
      <c r="K110" s="1665"/>
    </row>
    <row r="111" spans="4:13" hidden="1" x14ac:dyDescent="0.2">
      <c r="D111" s="1654" t="s">
        <v>211</v>
      </c>
      <c r="E111" s="1656">
        <v>609208363.85143912</v>
      </c>
      <c r="F111" s="1656">
        <v>566969100.46856093</v>
      </c>
      <c r="G111" s="1656">
        <v>1176177464.3200002</v>
      </c>
      <c r="H111" s="1665">
        <v>292889309.67000002</v>
      </c>
      <c r="I111" s="1665">
        <v>883288154.6500001</v>
      </c>
      <c r="K111" s="1665"/>
    </row>
    <row r="112" spans="4:13" hidden="1" x14ac:dyDescent="0.2">
      <c r="D112" s="1654" t="s">
        <v>212</v>
      </c>
      <c r="E112" s="1656">
        <v>27712194.000337683</v>
      </c>
      <c r="F112" s="1656">
        <v>175017711.40966234</v>
      </c>
      <c r="G112" s="1656">
        <v>202729905.41000003</v>
      </c>
      <c r="H112" s="1665">
        <v>354129420.95999998</v>
      </c>
      <c r="I112" s="1665">
        <v>-151399515.54999995</v>
      </c>
      <c r="K112" s="1665"/>
    </row>
    <row r="113" spans="4:11" hidden="1" x14ac:dyDescent="0.2">
      <c r="D113" s="1654" t="s">
        <v>213</v>
      </c>
      <c r="E113" s="1656">
        <v>101861991.45182696</v>
      </c>
      <c r="F113" s="1656">
        <v>49582437.838173047</v>
      </c>
      <c r="G113" s="1656">
        <v>151444429.29000002</v>
      </c>
      <c r="H113" s="1665">
        <v>68533521.620000005</v>
      </c>
      <c r="I113" s="1665">
        <v>82910907.670000017</v>
      </c>
      <c r="K113" s="1665"/>
    </row>
    <row r="114" spans="4:11" hidden="1" x14ac:dyDescent="0.2">
      <c r="D114" s="1654" t="s">
        <v>214</v>
      </c>
      <c r="E114" s="1656">
        <v>0</v>
      </c>
      <c r="F114" s="1656">
        <v>0</v>
      </c>
      <c r="G114" s="1656">
        <v>0</v>
      </c>
      <c r="H114" s="1665">
        <v>10579870.050000001</v>
      </c>
      <c r="I114" s="1665">
        <v>-10579870.050000001</v>
      </c>
      <c r="K114" s="1665"/>
    </row>
    <row r="115" spans="4:11" hidden="1" x14ac:dyDescent="0.2">
      <c r="D115" s="1654" t="s">
        <v>215</v>
      </c>
      <c r="E115" s="1656">
        <v>5159274.51448783</v>
      </c>
      <c r="F115" s="1656">
        <v>4550855.8455121703</v>
      </c>
      <c r="G115" s="1656">
        <v>9710130.3599999994</v>
      </c>
      <c r="H115" s="1665">
        <v>6351695.54</v>
      </c>
      <c r="I115" s="1665">
        <v>3358434.8199999994</v>
      </c>
      <c r="K115" s="1665"/>
    </row>
    <row r="116" spans="4:11" hidden="1" x14ac:dyDescent="0.2">
      <c r="D116" s="1654" t="s">
        <v>216</v>
      </c>
      <c r="E116" s="1656">
        <v>54713100.342690371</v>
      </c>
      <c r="F116" s="1656">
        <v>35708556.687309615</v>
      </c>
      <c r="G116" s="1656">
        <v>90421657.029999986</v>
      </c>
      <c r="H116" s="1665">
        <v>190919438.38999999</v>
      </c>
      <c r="I116" s="1665">
        <v>-100497781.36</v>
      </c>
      <c r="K116" s="1665"/>
    </row>
    <row r="117" spans="4:11" hidden="1" x14ac:dyDescent="0.2">
      <c r="D117" s="1654" t="s">
        <v>217</v>
      </c>
      <c r="E117" s="1656">
        <v>148913278.80259308</v>
      </c>
      <c r="F117" s="1656">
        <v>180882520.73740688</v>
      </c>
      <c r="G117" s="1656">
        <v>329795799.53999996</v>
      </c>
      <c r="H117" s="1665">
        <v>98064706.269999996</v>
      </c>
      <c r="I117" s="1665">
        <v>231731093.26999998</v>
      </c>
      <c r="K117" s="1665"/>
    </row>
    <row r="118" spans="4:11" hidden="1" x14ac:dyDescent="0.2">
      <c r="D118" s="1654" t="s">
        <v>218</v>
      </c>
      <c r="E118" s="1656">
        <v>325832651.97161293</v>
      </c>
      <c r="F118" s="1656">
        <v>638536512.38838661</v>
      </c>
      <c r="G118" s="1656">
        <v>964369164.35999954</v>
      </c>
      <c r="H118" s="1665">
        <v>545269837.86000001</v>
      </c>
      <c r="I118" s="1665">
        <v>419099326.49999952</v>
      </c>
      <c r="K118" s="1665"/>
    </row>
    <row r="119" spans="4:11" hidden="1" x14ac:dyDescent="0.2">
      <c r="D119" s="1654" t="s">
        <v>219</v>
      </c>
      <c r="E119" s="1656">
        <v>238341637.05502039</v>
      </c>
      <c r="F119" s="1656">
        <v>265158511.01497957</v>
      </c>
      <c r="G119" s="1656">
        <v>503500148.06999993</v>
      </c>
      <c r="H119" s="1665">
        <v>65740302.140000001</v>
      </c>
      <c r="I119" s="1665">
        <v>437759845.92999995</v>
      </c>
      <c r="K119" s="1665"/>
    </row>
    <row r="120" spans="4:11" hidden="1" x14ac:dyDescent="0.2">
      <c r="D120" s="1654" t="s">
        <v>177</v>
      </c>
      <c r="E120" s="1656">
        <v>67965509.620407522</v>
      </c>
      <c r="F120" s="1656">
        <v>43375251.089592457</v>
      </c>
      <c r="G120" s="1656">
        <v>111340760.70999998</v>
      </c>
      <c r="H120" s="1665">
        <v>175715281.75999999</v>
      </c>
      <c r="I120" s="1665">
        <v>-64374521.050000012</v>
      </c>
      <c r="K120" s="1665"/>
    </row>
    <row r="121" spans="4:11" hidden="1" x14ac:dyDescent="0.2">
      <c r="D121" s="1654" t="s">
        <v>220</v>
      </c>
      <c r="E121" s="1656">
        <v>53287938.185126811</v>
      </c>
      <c r="F121" s="1656">
        <v>44376317.494873188</v>
      </c>
      <c r="G121" s="1656">
        <v>97664255.680000007</v>
      </c>
      <c r="H121" s="1665">
        <v>111995719.06999999</v>
      </c>
      <c r="I121" s="1665">
        <v>-14331463.389999986</v>
      </c>
      <c r="K121" s="1665"/>
    </row>
    <row r="122" spans="4:11" hidden="1" x14ac:dyDescent="0.2">
      <c r="D122" s="1654" t="s">
        <v>221</v>
      </c>
      <c r="E122" s="1656">
        <v>9979395.4589222427</v>
      </c>
      <c r="F122" s="1656">
        <v>7870580.0610777549</v>
      </c>
      <c r="G122" s="1656">
        <v>17849975.519999996</v>
      </c>
      <c r="H122" s="1665">
        <v>13924496.58</v>
      </c>
      <c r="I122" s="1665">
        <v>3925478.9399999958</v>
      </c>
      <c r="K122" s="1665"/>
    </row>
    <row r="123" spans="4:11" hidden="1" x14ac:dyDescent="0.2">
      <c r="D123" s="1654" t="s">
        <v>222</v>
      </c>
      <c r="E123" s="1656">
        <v>0</v>
      </c>
      <c r="F123" s="1656">
        <v>0</v>
      </c>
      <c r="G123" s="1656">
        <v>0</v>
      </c>
      <c r="H123" s="1665">
        <v>7960476.5814024806</v>
      </c>
      <c r="I123" s="1665">
        <v>-7960476.5814024806</v>
      </c>
      <c r="K123" s="1665"/>
    </row>
    <row r="124" spans="4:11" hidden="1" x14ac:dyDescent="0.2">
      <c r="D124" s="1654" t="s">
        <v>223</v>
      </c>
      <c r="E124" s="1656">
        <v>0</v>
      </c>
      <c r="F124" s="1656">
        <v>0</v>
      </c>
      <c r="G124" s="1656">
        <v>0</v>
      </c>
      <c r="H124" s="1665">
        <v>6368381.2651219843</v>
      </c>
      <c r="I124" s="1665">
        <v>-6368381.2651219843</v>
      </c>
      <c r="K124" s="1665"/>
    </row>
    <row r="125" spans="4:11" hidden="1" x14ac:dyDescent="0.2">
      <c r="D125" s="1654" t="s">
        <v>224</v>
      </c>
      <c r="E125" s="1656">
        <v>0</v>
      </c>
      <c r="F125" s="1656">
        <v>0</v>
      </c>
      <c r="G125" s="1656">
        <v>0</v>
      </c>
      <c r="H125" s="1665">
        <v>6368381.2651219834</v>
      </c>
      <c r="I125" s="1665">
        <v>-6368381.2651219834</v>
      </c>
      <c r="K125" s="1665"/>
    </row>
    <row r="126" spans="4:11" hidden="1" x14ac:dyDescent="0.2">
      <c r="D126" s="1654" t="s">
        <v>664</v>
      </c>
      <c r="E126" s="1656">
        <v>6515177.4500431772</v>
      </c>
      <c r="F126" s="1656">
        <v>3853588.559956823</v>
      </c>
      <c r="G126" s="1656">
        <v>10368766.01</v>
      </c>
      <c r="H126" s="1665">
        <v>10485798.84</v>
      </c>
      <c r="I126" s="1665">
        <v>-117032.83000000007</v>
      </c>
      <c r="K126" s="1665"/>
    </row>
    <row r="127" spans="4:11" hidden="1" x14ac:dyDescent="0.2">
      <c r="D127" s="1654" t="s">
        <v>226</v>
      </c>
      <c r="E127" s="1656">
        <v>0</v>
      </c>
      <c r="F127" s="1656">
        <v>0</v>
      </c>
      <c r="G127" s="1656">
        <v>0</v>
      </c>
      <c r="H127" s="1665">
        <v>34146239.520000003</v>
      </c>
      <c r="I127" s="1665">
        <v>-34146239.520000003</v>
      </c>
      <c r="K127" s="1665"/>
    </row>
    <row r="128" spans="4:11" hidden="1" x14ac:dyDescent="0.2">
      <c r="D128" s="1654" t="s">
        <v>227</v>
      </c>
      <c r="E128" s="1656">
        <v>48844638.04145135</v>
      </c>
      <c r="F128" s="1656">
        <v>34890935.014426664</v>
      </c>
      <c r="G128" s="1656">
        <v>83735573.055878013</v>
      </c>
      <c r="H128" s="1665">
        <v>17825146.399999999</v>
      </c>
      <c r="I128" s="1665">
        <v>65910426.655878015</v>
      </c>
      <c r="K128" s="1665"/>
    </row>
    <row r="129" spans="4:11" hidden="1" x14ac:dyDescent="0.2">
      <c r="D129" s="1654" t="s">
        <v>163</v>
      </c>
      <c r="E129" s="1656">
        <v>68543054.597006992</v>
      </c>
      <c r="F129" s="1656">
        <v>40782000.872993007</v>
      </c>
      <c r="G129" s="1656">
        <v>109325055.47</v>
      </c>
      <c r="H129" s="1665">
        <v>4772495.16</v>
      </c>
      <c r="I129" s="1665">
        <v>104552560.31</v>
      </c>
      <c r="K129" s="1665"/>
    </row>
    <row r="130" spans="4:11" hidden="1" x14ac:dyDescent="0.2">
      <c r="D130" s="1654" t="s">
        <v>228</v>
      </c>
      <c r="E130" s="1656">
        <v>2890540</v>
      </c>
      <c r="F130" s="1656">
        <v>615985.15139000013</v>
      </c>
      <c r="G130" s="1656">
        <v>3506525.1513900002</v>
      </c>
      <c r="H130" s="1665">
        <v>9544990.3200000003</v>
      </c>
      <c r="I130" s="1665">
        <v>-6038465.1686100001</v>
      </c>
      <c r="K130" s="1665"/>
    </row>
    <row r="131" spans="4:11" hidden="1" x14ac:dyDescent="0.2">
      <c r="D131" s="1654" t="s">
        <v>229</v>
      </c>
      <c r="E131" s="1656">
        <v>0</v>
      </c>
      <c r="F131" s="1656">
        <v>0</v>
      </c>
      <c r="G131" s="1656">
        <v>0</v>
      </c>
      <c r="H131" s="1665">
        <v>9544990.3200000003</v>
      </c>
      <c r="I131" s="1665">
        <v>-9544990.3200000003</v>
      </c>
      <c r="K131" s="1665"/>
    </row>
    <row r="132" spans="4:11" hidden="1" x14ac:dyDescent="0.2">
      <c r="D132" s="1654" t="s">
        <v>230</v>
      </c>
      <c r="E132" s="1656">
        <v>48206002.565072671</v>
      </c>
      <c r="F132" s="1656">
        <v>5876227.4249273306</v>
      </c>
      <c r="G132" s="1656">
        <v>54082229.990000002</v>
      </c>
      <c r="H132" s="1665">
        <v>6368381.2599999998</v>
      </c>
      <c r="I132" s="1665">
        <v>47713848.730000004</v>
      </c>
      <c r="K132" s="1665"/>
    </row>
    <row r="133" spans="4:11" hidden="1" x14ac:dyDescent="0.2">
      <c r="D133" s="1694" t="s">
        <v>178</v>
      </c>
      <c r="E133" s="1695">
        <v>2504868.879344251</v>
      </c>
      <c r="F133" s="1695">
        <v>3098509.6906557493</v>
      </c>
      <c r="G133" s="1695">
        <v>5603378.5700000003</v>
      </c>
      <c r="H133" s="1665">
        <v>4505930.1399999997</v>
      </c>
      <c r="I133" s="1665">
        <v>1097448.4300000006</v>
      </c>
      <c r="K133" s="1665"/>
    </row>
    <row r="134" spans="4:11" hidden="1" x14ac:dyDescent="0.2">
      <c r="D134" s="1694" t="s">
        <v>430</v>
      </c>
      <c r="E134" s="1695">
        <v>22352144.851511113</v>
      </c>
      <c r="F134" s="1695">
        <v>12414699.734515607</v>
      </c>
      <c r="G134" s="1695">
        <v>34766844.586026721</v>
      </c>
      <c r="H134" s="1665">
        <v>4505930.1399999997</v>
      </c>
      <c r="I134" s="1665">
        <v>30260914.44602672</v>
      </c>
      <c r="K134" s="1665"/>
    </row>
    <row r="135" spans="4:11" hidden="1" x14ac:dyDescent="0.2">
      <c r="D135" s="1696" t="s">
        <v>232</v>
      </c>
      <c r="E135" s="1695">
        <v>0</v>
      </c>
      <c r="F135" s="1695">
        <v>0</v>
      </c>
      <c r="G135" s="1695">
        <v>0</v>
      </c>
      <c r="H135" s="1665">
        <v>23334333.41</v>
      </c>
      <c r="I135" s="1665">
        <v>-23334333.41</v>
      </c>
      <c r="K135" s="1665"/>
    </row>
    <row r="136" spans="4:11" hidden="1" x14ac:dyDescent="0.2">
      <c r="D136" s="1697" t="s">
        <v>693</v>
      </c>
      <c r="E136" s="1661">
        <v>2446730701.3218727</v>
      </c>
      <c r="F136" s="1661">
        <v>2831753795.4714212</v>
      </c>
      <c r="G136" s="1661">
        <v>5278484496.7932959</v>
      </c>
      <c r="H136" s="1698">
        <v>2579849943.9716468</v>
      </c>
      <c r="I136" s="1665">
        <v>2698634552.8216491</v>
      </c>
      <c r="K136" s="1665"/>
    </row>
    <row r="137" spans="4:11" hidden="1" x14ac:dyDescent="0.2"/>
    <row r="138" spans="4:11" hidden="1" x14ac:dyDescent="0.2">
      <c r="D138" s="1699" t="s">
        <v>688</v>
      </c>
      <c r="E138" s="1700" t="s">
        <v>690</v>
      </c>
      <c r="F138" s="1699" t="s">
        <v>691</v>
      </c>
      <c r="G138" s="1699" t="s">
        <v>6</v>
      </c>
      <c r="H138" s="1693" t="s">
        <v>694</v>
      </c>
    </row>
    <row r="139" spans="4:11" hidden="1" x14ac:dyDescent="0.2">
      <c r="D139" s="1696" t="s">
        <v>210</v>
      </c>
      <c r="E139" s="1695">
        <v>26821192021.37072</v>
      </c>
      <c r="F139" s="1695">
        <v>29329601088.169281</v>
      </c>
      <c r="G139" s="1695">
        <v>56150793109.540001</v>
      </c>
      <c r="H139" s="1665">
        <v>22344390603.91</v>
      </c>
      <c r="I139" s="1665">
        <v>33961402505.630001</v>
      </c>
    </row>
    <row r="140" spans="4:11" hidden="1" x14ac:dyDescent="0.2">
      <c r="D140" s="1696" t="s">
        <v>211</v>
      </c>
      <c r="E140" s="1695">
        <v>26956122294.311466</v>
      </c>
      <c r="F140" s="1695">
        <v>15170479414.340103</v>
      </c>
      <c r="G140" s="1695">
        <v>42126601708.651566</v>
      </c>
      <c r="H140" s="1665">
        <v>13149689481.77</v>
      </c>
      <c r="I140" s="1665">
        <v>29551912226.881565</v>
      </c>
    </row>
    <row r="141" spans="4:11" hidden="1" x14ac:dyDescent="0.2">
      <c r="D141" s="1696" t="s">
        <v>212</v>
      </c>
      <c r="E141" s="1695">
        <v>1226203274.3512249</v>
      </c>
      <c r="F141" s="1695">
        <v>9856613548.5787792</v>
      </c>
      <c r="G141" s="1695">
        <v>11082816822.930004</v>
      </c>
      <c r="H141" s="1665">
        <v>10433626755.08</v>
      </c>
      <c r="I141" s="1665">
        <v>879190067.8500042</v>
      </c>
    </row>
    <row r="142" spans="4:11" hidden="1" x14ac:dyDescent="0.2">
      <c r="D142" s="1696" t="s">
        <v>213</v>
      </c>
      <c r="E142" s="1695">
        <v>4507167763.355175</v>
      </c>
      <c r="F142" s="1695">
        <v>2140996909.1548245</v>
      </c>
      <c r="G142" s="1695">
        <v>6648164672.5099993</v>
      </c>
      <c r="H142" s="1665">
        <v>3377589921.52</v>
      </c>
      <c r="I142" s="1665">
        <v>3280574750.9899993</v>
      </c>
    </row>
    <row r="143" spans="4:11" hidden="1" x14ac:dyDescent="0.2">
      <c r="D143" s="1696" t="s">
        <v>214</v>
      </c>
      <c r="E143" s="1695">
        <v>0</v>
      </c>
      <c r="F143" s="1695">
        <v>0</v>
      </c>
      <c r="G143" s="1695">
        <v>0</v>
      </c>
      <c r="H143" s="1665">
        <v>488431375.05000001</v>
      </c>
      <c r="I143" s="1665">
        <v>-488431375.05000001</v>
      </c>
    </row>
    <row r="144" spans="4:11" hidden="1" x14ac:dyDescent="0.2">
      <c r="D144" s="1696" t="s">
        <v>215</v>
      </c>
      <c r="E144" s="1695">
        <v>228286482.94193941</v>
      </c>
      <c r="F144" s="1695">
        <v>102218302.71806064</v>
      </c>
      <c r="G144" s="1695">
        <v>330504785.66000009</v>
      </c>
      <c r="H144" s="1665">
        <v>327584776.91000003</v>
      </c>
      <c r="I144" s="1665">
        <v>12920008.75000006</v>
      </c>
    </row>
    <row r="145" spans="4:9" hidden="1" x14ac:dyDescent="0.2">
      <c r="D145" s="1696" t="s">
        <v>216</v>
      </c>
      <c r="E145" s="1695">
        <v>2420933643.4818749</v>
      </c>
      <c r="F145" s="1695">
        <v>1301632217.8581252</v>
      </c>
      <c r="G145" s="1695">
        <v>3722565861.3400002</v>
      </c>
      <c r="H145" s="1665">
        <v>7869333537.9399996</v>
      </c>
      <c r="I145" s="1665">
        <v>-4031767676.5999994</v>
      </c>
    </row>
    <row r="146" spans="4:9" hidden="1" x14ac:dyDescent="0.2">
      <c r="D146" s="1696" t="s">
        <v>217</v>
      </c>
      <c r="E146" s="1695">
        <v>6600440353.3981009</v>
      </c>
      <c r="F146" s="1695">
        <v>7667980361.6118984</v>
      </c>
      <c r="G146" s="1695">
        <v>14268420715.009998</v>
      </c>
      <c r="H146" s="1665">
        <v>4941239816.5</v>
      </c>
      <c r="I146" s="1665">
        <v>9372180898.5099983</v>
      </c>
    </row>
    <row r="147" spans="4:9" hidden="1" x14ac:dyDescent="0.2">
      <c r="D147" s="1696" t="s">
        <v>218</v>
      </c>
      <c r="E147" s="1695">
        <v>15545871010.50482</v>
      </c>
      <c r="F147" s="1695">
        <v>22988887033.345177</v>
      </c>
      <c r="G147" s="1695">
        <v>38534758043.849998</v>
      </c>
      <c r="H147" s="1665">
        <v>24481807689.669998</v>
      </c>
      <c r="I147" s="1665">
        <v>14117950354.18</v>
      </c>
    </row>
    <row r="148" spans="4:9" hidden="1" x14ac:dyDescent="0.2">
      <c r="D148" s="1696" t="s">
        <v>219</v>
      </c>
      <c r="E148" s="1695">
        <v>10546090135.177895</v>
      </c>
      <c r="F148" s="1695">
        <v>6808072035.4121046</v>
      </c>
      <c r="G148" s="1695">
        <v>17354162170.59</v>
      </c>
      <c r="H148" s="1665">
        <v>3194299693.6500001</v>
      </c>
      <c r="I148" s="1665">
        <v>14209862476.940001</v>
      </c>
    </row>
    <row r="149" spans="4:9" hidden="1" x14ac:dyDescent="0.2">
      <c r="D149" s="1696" t="s">
        <v>177</v>
      </c>
      <c r="E149" s="1695">
        <v>3007323434.5313067</v>
      </c>
      <c r="F149" s="1695">
        <v>1919258897.9786932</v>
      </c>
      <c r="G149" s="1695">
        <v>4926582332.5100002</v>
      </c>
      <c r="H149" s="1665">
        <v>8964526478.1299992</v>
      </c>
      <c r="I149" s="1665">
        <v>-3947944145.6199989</v>
      </c>
    </row>
    <row r="150" spans="4:9" hidden="1" x14ac:dyDescent="0.2">
      <c r="D150" s="1696" t="s">
        <v>220</v>
      </c>
      <c r="E150" s="1695">
        <v>2357873371.0233102</v>
      </c>
      <c r="F150" s="1695">
        <v>1464531871.3066897</v>
      </c>
      <c r="G150" s="1695">
        <v>3822405242.3299999</v>
      </c>
      <c r="H150" s="1665">
        <v>5386622593.7399998</v>
      </c>
      <c r="I150" s="1665">
        <v>-1514217351.4099998</v>
      </c>
    </row>
    <row r="151" spans="4:9" hidden="1" x14ac:dyDescent="0.2">
      <c r="D151" s="1696" t="s">
        <v>221</v>
      </c>
      <c r="E151" s="1695">
        <v>441566170.74877179</v>
      </c>
      <c r="F151" s="1695">
        <v>348255754.96122819</v>
      </c>
      <c r="G151" s="1695">
        <v>789821925.71000004</v>
      </c>
      <c r="H151" s="1665">
        <v>621369829.07000005</v>
      </c>
      <c r="I151" s="1665">
        <v>258452096.63999999</v>
      </c>
    </row>
    <row r="152" spans="4:9" hidden="1" x14ac:dyDescent="0.2">
      <c r="D152" s="1696" t="s">
        <v>222</v>
      </c>
      <c r="E152" s="1695">
        <v>0</v>
      </c>
      <c r="F152" s="1695">
        <v>0</v>
      </c>
      <c r="G152" s="1695">
        <v>0</v>
      </c>
      <c r="H152" s="1665">
        <v>406023829.06999999</v>
      </c>
      <c r="I152" s="1665">
        <v>-406023829.06999999</v>
      </c>
    </row>
    <row r="153" spans="4:9" hidden="1" x14ac:dyDescent="0.2">
      <c r="D153" s="1696" t="s">
        <v>223</v>
      </c>
      <c r="E153" s="1695">
        <v>0</v>
      </c>
      <c r="F153" s="1695">
        <v>0</v>
      </c>
      <c r="G153" s="1695">
        <v>0</v>
      </c>
      <c r="H153" s="1665">
        <v>326419063.25999999</v>
      </c>
      <c r="I153" s="1665">
        <v>-326419063.25999999</v>
      </c>
    </row>
    <row r="154" spans="4:9" hidden="1" x14ac:dyDescent="0.2">
      <c r="D154" s="1696" t="s">
        <v>224</v>
      </c>
      <c r="E154" s="1695">
        <v>0</v>
      </c>
      <c r="F154" s="1695">
        <v>0</v>
      </c>
      <c r="G154" s="1695">
        <v>0</v>
      </c>
      <c r="H154" s="1665">
        <v>326419063.25999999</v>
      </c>
      <c r="I154" s="1665">
        <v>-326419063.25999999</v>
      </c>
    </row>
    <row r="155" spans="4:9" hidden="1" x14ac:dyDescent="0.2">
      <c r="D155" s="1696" t="s">
        <v>664</v>
      </c>
      <c r="E155" s="1695">
        <v>288282188.05500787</v>
      </c>
      <c r="F155" s="1695">
        <v>136427768.20499215</v>
      </c>
      <c r="G155" s="1695">
        <v>424709956.25999999</v>
      </c>
      <c r="H155" s="1665">
        <v>521855441.75999999</v>
      </c>
      <c r="I155" s="1665">
        <v>-82145485.5</v>
      </c>
    </row>
    <row r="156" spans="4:9" hidden="1" x14ac:dyDescent="0.2">
      <c r="D156" s="1696" t="s">
        <v>226</v>
      </c>
      <c r="E156" s="1695">
        <v>0</v>
      </c>
      <c r="F156" s="1695">
        <v>0</v>
      </c>
      <c r="G156" s="1695">
        <v>0</v>
      </c>
      <c r="H156" s="1665">
        <v>1689812976.0999999</v>
      </c>
      <c r="I156" s="1665">
        <v>-1689812976.0999999</v>
      </c>
    </row>
    <row r="157" spans="4:9" hidden="1" x14ac:dyDescent="0.2">
      <c r="D157" s="1696" t="s">
        <v>227</v>
      </c>
      <c r="E157" s="1695">
        <v>2161267169.9757233</v>
      </c>
      <c r="F157" s="1695">
        <v>1543846682.0542769</v>
      </c>
      <c r="G157" s="1695">
        <v>3705113852.0300002</v>
      </c>
      <c r="H157" s="1665">
        <v>870462758.87</v>
      </c>
      <c r="I157" s="1665">
        <v>2854651093.1600003</v>
      </c>
    </row>
    <row r="158" spans="4:9" hidden="1" x14ac:dyDescent="0.2">
      <c r="D158" s="1696" t="s">
        <v>163</v>
      </c>
      <c r="E158" s="1695">
        <v>3032878521.9914603</v>
      </c>
      <c r="F158" s="1695">
        <v>1574707187.2785401</v>
      </c>
      <c r="G158" s="1695">
        <v>4607585709.2700005</v>
      </c>
      <c r="H158" s="1665">
        <v>246624757.97</v>
      </c>
      <c r="I158" s="1665">
        <v>4375960951.3000002</v>
      </c>
    </row>
    <row r="159" spans="4:9" hidden="1" x14ac:dyDescent="0.2">
      <c r="D159" s="1696" t="s">
        <v>228</v>
      </c>
      <c r="E159" s="1695">
        <v>127900000</v>
      </c>
      <c r="F159" s="1695">
        <v>27255980.15000001</v>
      </c>
      <c r="G159" s="1695">
        <v>155155980.15000001</v>
      </c>
      <c r="H159" s="1665">
        <v>485249515.94999999</v>
      </c>
      <c r="I159" s="1665">
        <v>-320093535.79999995</v>
      </c>
    </row>
    <row r="160" spans="4:9" hidden="1" x14ac:dyDescent="0.2">
      <c r="D160" s="1696" t="s">
        <v>229</v>
      </c>
      <c r="E160" s="1695">
        <v>0</v>
      </c>
      <c r="F160" s="1695">
        <v>0</v>
      </c>
      <c r="G160" s="1695">
        <v>0</v>
      </c>
      <c r="H160" s="1665">
        <v>485249515.94999999</v>
      </c>
      <c r="I160" s="1665">
        <v>-485249515.94999999</v>
      </c>
    </row>
    <row r="161" spans="4:11" hidden="1" x14ac:dyDescent="0.2">
      <c r="D161" s="1696" t="s">
        <v>230</v>
      </c>
      <c r="E161" s="1695">
        <v>2133008963.056313</v>
      </c>
      <c r="F161" s="1695">
        <v>218152063.03368691</v>
      </c>
      <c r="G161" s="1695">
        <v>2351161026.0900002</v>
      </c>
      <c r="H161" s="1665">
        <v>326419063.25999999</v>
      </c>
      <c r="I161" s="1665">
        <v>2034741962.8300002</v>
      </c>
    </row>
    <row r="162" spans="4:11" hidden="1" x14ac:dyDescent="0.2">
      <c r="D162" s="1694" t="s">
        <v>178</v>
      </c>
      <c r="E162" s="1695">
        <v>110834906.16567484</v>
      </c>
      <c r="F162" s="1695">
        <v>137102202.69432518</v>
      </c>
      <c r="G162" s="1695">
        <v>247937108.86000001</v>
      </c>
      <c r="H162" s="1665">
        <v>230296507.02000001</v>
      </c>
      <c r="I162" s="1665">
        <v>27640601.840000004</v>
      </c>
    </row>
    <row r="163" spans="4:11" hidden="1" x14ac:dyDescent="0.2">
      <c r="D163" s="1694" t="s">
        <v>430</v>
      </c>
      <c r="E163" s="1695">
        <v>989032958.03146529</v>
      </c>
      <c r="F163" s="1695">
        <v>549322997.1024605</v>
      </c>
      <c r="G163" s="1695">
        <v>1538355955.1339259</v>
      </c>
      <c r="H163" s="1665">
        <v>230296507.02000001</v>
      </c>
      <c r="I163" s="1665">
        <v>1333059448.1139259</v>
      </c>
    </row>
    <row r="164" spans="4:11" hidden="1" x14ac:dyDescent="0.2">
      <c r="D164" s="1696" t="s">
        <v>232</v>
      </c>
      <c r="E164" s="1695">
        <v>0</v>
      </c>
      <c r="F164" s="1695">
        <v>0</v>
      </c>
      <c r="G164" s="1695">
        <v>0</v>
      </c>
      <c r="H164" s="1665">
        <v>951403726.05999994</v>
      </c>
      <c r="I164" s="1665">
        <v>-951403726.05999994</v>
      </c>
    </row>
    <row r="165" spans="4:11" hidden="1" x14ac:dyDescent="0.2">
      <c r="D165" s="1697" t="s">
        <v>695</v>
      </c>
      <c r="E165" s="1661">
        <v>109502274662.47227</v>
      </c>
      <c r="F165" s="1661">
        <v>103285342315.95323</v>
      </c>
      <c r="G165" s="1661">
        <v>212787616978.42542</v>
      </c>
      <c r="H165" s="1698">
        <v>112677045278.49001</v>
      </c>
      <c r="I165" s="1665"/>
    </row>
    <row r="166" spans="4:11" hidden="1" x14ac:dyDescent="0.2"/>
    <row r="167" spans="4:11" hidden="1" x14ac:dyDescent="0.2"/>
    <row r="168" spans="4:11" x14ac:dyDescent="0.2">
      <c r="K168" s="1665"/>
    </row>
    <row r="169" spans="4:11" x14ac:dyDescent="0.2">
      <c r="D169" s="1701" t="s">
        <v>1348</v>
      </c>
    </row>
    <row r="170" spans="4:11" x14ac:dyDescent="0.2">
      <c r="D170" s="1639" t="s">
        <v>1349</v>
      </c>
      <c r="E170" s="1641"/>
      <c r="J170" s="1641"/>
    </row>
    <row r="171" spans="4:11" x14ac:dyDescent="0.2">
      <c r="E171" s="1641"/>
      <c r="J171" s="1641"/>
    </row>
    <row r="173" spans="4:11" x14ac:dyDescent="0.2">
      <c r="H173" s="1641"/>
      <c r="J173" s="1702"/>
    </row>
    <row r="174" spans="4:11" x14ac:dyDescent="0.2">
      <c r="F174" s="1702"/>
    </row>
    <row r="175" spans="4:11" x14ac:dyDescent="0.2">
      <c r="E175" s="1702"/>
    </row>
    <row r="176" spans="4:11" x14ac:dyDescent="0.2">
      <c r="E176" s="1702"/>
    </row>
    <row r="177" spans="6:8" x14ac:dyDescent="0.2">
      <c r="H177" s="1665"/>
    </row>
    <row r="178" spans="6:8" x14ac:dyDescent="0.2">
      <c r="F178" s="1702"/>
      <c r="H178" s="1702"/>
    </row>
  </sheetData>
  <mergeCells count="10">
    <mergeCell ref="A11:A74"/>
    <mergeCell ref="B11:B47"/>
    <mergeCell ref="B48:B74"/>
    <mergeCell ref="A1:M1"/>
    <mergeCell ref="A2:M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91036-A5AC-43B8-AD88-919B1E2895E6}">
  <sheetPr>
    <tabColor theme="0"/>
    <pageSetUpPr fitToPage="1"/>
  </sheetPr>
  <dimension ref="A1:U74"/>
  <sheetViews>
    <sheetView showGridLines="0" topLeftCell="B1" zoomScale="80" zoomScaleNormal="80" workbookViewId="0">
      <selection activeCell="G24" sqref="G24"/>
    </sheetView>
  </sheetViews>
  <sheetFormatPr baseColWidth="10" defaultColWidth="11.42578125" defaultRowHeight="12.75" x14ac:dyDescent="0.2"/>
  <cols>
    <col min="1" max="1" width="5.42578125" style="1592" hidden="1" customWidth="1"/>
    <col min="2" max="2" width="27.5703125" style="1592" customWidth="1"/>
    <col min="3" max="3" width="13.5703125" style="1592" customWidth="1"/>
    <col min="4" max="5" width="11.5703125" style="1592" customWidth="1"/>
    <col min="6" max="6" width="11.5703125" style="1280" customWidth="1"/>
    <col min="7" max="7" width="13.42578125" style="1592" customWidth="1"/>
    <col min="8" max="9" width="11.5703125" style="1592" customWidth="1"/>
    <col min="10" max="10" width="12.28515625" style="1281" customWidth="1"/>
    <col min="11" max="11" width="14.42578125" style="1592" customWidth="1"/>
    <col min="12" max="13" width="11.5703125" style="1592" customWidth="1"/>
    <col min="14" max="14" width="14.42578125" style="1281" customWidth="1"/>
    <col min="15" max="219" width="11.42578125" style="1592"/>
    <col min="220" max="220" width="27.5703125" style="1592" customWidth="1"/>
    <col min="221" max="226" width="11.5703125" style="1592" customWidth="1"/>
    <col min="227" max="227" width="16" style="1592" customWidth="1"/>
    <col min="228" max="230" width="8.5703125" style="1592" customWidth="1"/>
    <col min="231" max="231" width="10.5703125" style="1592" customWidth="1"/>
    <col min="232" max="233" width="9.42578125" style="1592" customWidth="1"/>
    <col min="234" max="234" width="8.5703125" style="1592" customWidth="1"/>
    <col min="235" max="235" width="9.42578125" style="1592" customWidth="1"/>
    <col min="236" max="236" width="1.42578125" style="1592" customWidth="1"/>
    <col min="237" max="238" width="8.5703125" style="1592" customWidth="1"/>
    <col min="239" max="239" width="9.42578125" style="1592" customWidth="1"/>
    <col min="240" max="242" width="8.5703125" style="1592" customWidth="1"/>
    <col min="243" max="243" width="10.42578125" style="1592" customWidth="1"/>
    <col min="244" max="244" width="11.42578125" style="1592"/>
    <col min="245" max="246" width="8.5703125" style="1592" customWidth="1"/>
    <col min="247" max="247" width="9.42578125" style="1592" customWidth="1"/>
    <col min="248" max="248" width="11.5703125" style="1592" customWidth="1"/>
    <col min="249" max="249" width="11.42578125" style="1592"/>
    <col min="250" max="250" width="16" style="1592" customWidth="1"/>
    <col min="251" max="267" width="11.42578125" style="1592"/>
    <col min="268" max="268" width="10.5703125" style="1592" customWidth="1"/>
    <col min="269" max="475" width="11.42578125" style="1592"/>
    <col min="476" max="476" width="27.5703125" style="1592" customWidth="1"/>
    <col min="477" max="482" width="11.5703125" style="1592" customWidth="1"/>
    <col min="483" max="483" width="16" style="1592" customWidth="1"/>
    <col min="484" max="486" width="8.5703125" style="1592" customWidth="1"/>
    <col min="487" max="487" width="10.5703125" style="1592" customWidth="1"/>
    <col min="488" max="489" width="9.42578125" style="1592" customWidth="1"/>
    <col min="490" max="490" width="8.5703125" style="1592" customWidth="1"/>
    <col min="491" max="491" width="9.42578125" style="1592" customWidth="1"/>
    <col min="492" max="492" width="1.42578125" style="1592" customWidth="1"/>
    <col min="493" max="494" width="8.5703125" style="1592" customWidth="1"/>
    <col min="495" max="495" width="9.42578125" style="1592" customWidth="1"/>
    <col min="496" max="498" width="8.5703125" style="1592" customWidth="1"/>
    <col min="499" max="499" width="10.42578125" style="1592" customWidth="1"/>
    <col min="500" max="500" width="11.42578125" style="1592"/>
    <col min="501" max="502" width="8.5703125" style="1592" customWidth="1"/>
    <col min="503" max="503" width="9.42578125" style="1592" customWidth="1"/>
    <col min="504" max="504" width="11.5703125" style="1592" customWidth="1"/>
    <col min="505" max="505" width="11.42578125" style="1592"/>
    <col min="506" max="506" width="16" style="1592" customWidth="1"/>
    <col min="507" max="523" width="11.42578125" style="1592"/>
    <col min="524" max="524" width="10.5703125" style="1592" customWidth="1"/>
    <col min="525" max="731" width="11.42578125" style="1592"/>
    <col min="732" max="732" width="27.5703125" style="1592" customWidth="1"/>
    <col min="733" max="738" width="11.5703125" style="1592" customWidth="1"/>
    <col min="739" max="739" width="16" style="1592" customWidth="1"/>
    <col min="740" max="742" width="8.5703125" style="1592" customWidth="1"/>
    <col min="743" max="743" width="10.5703125" style="1592" customWidth="1"/>
    <col min="744" max="745" width="9.42578125" style="1592" customWidth="1"/>
    <col min="746" max="746" width="8.5703125" style="1592" customWidth="1"/>
    <col min="747" max="747" width="9.42578125" style="1592" customWidth="1"/>
    <col min="748" max="748" width="1.42578125" style="1592" customWidth="1"/>
    <col min="749" max="750" width="8.5703125" style="1592" customWidth="1"/>
    <col min="751" max="751" width="9.42578125" style="1592" customWidth="1"/>
    <col min="752" max="754" width="8.5703125" style="1592" customWidth="1"/>
    <col min="755" max="755" width="10.42578125" style="1592" customWidth="1"/>
    <col min="756" max="756" width="11.42578125" style="1592"/>
    <col min="757" max="758" width="8.5703125" style="1592" customWidth="1"/>
    <col min="759" max="759" width="9.42578125" style="1592" customWidth="1"/>
    <col min="760" max="760" width="11.5703125" style="1592" customWidth="1"/>
    <col min="761" max="761" width="11.42578125" style="1592"/>
    <col min="762" max="762" width="16" style="1592" customWidth="1"/>
    <col min="763" max="779" width="11.42578125" style="1592"/>
    <col min="780" max="780" width="10.5703125" style="1592" customWidth="1"/>
    <col min="781" max="987" width="11.42578125" style="1592"/>
    <col min="988" max="988" width="27.5703125" style="1592" customWidth="1"/>
    <col min="989" max="994" width="11.5703125" style="1592" customWidth="1"/>
    <col min="995" max="995" width="16" style="1592" customWidth="1"/>
    <col min="996" max="998" width="8.5703125" style="1592" customWidth="1"/>
    <col min="999" max="999" width="10.5703125" style="1592" customWidth="1"/>
    <col min="1000" max="1001" width="9.42578125" style="1592" customWidth="1"/>
    <col min="1002" max="1002" width="8.5703125" style="1592" customWidth="1"/>
    <col min="1003" max="1003" width="9.42578125" style="1592" customWidth="1"/>
    <col min="1004" max="1004" width="1.42578125" style="1592" customWidth="1"/>
    <col min="1005" max="1006" width="8.5703125" style="1592" customWidth="1"/>
    <col min="1007" max="1007" width="9.42578125" style="1592" customWidth="1"/>
    <col min="1008" max="1010" width="8.5703125" style="1592" customWidth="1"/>
    <col min="1011" max="1011" width="10.42578125" style="1592" customWidth="1"/>
    <col min="1012" max="1012" width="11.42578125" style="1592"/>
    <col min="1013" max="1014" width="8.5703125" style="1592" customWidth="1"/>
    <col min="1015" max="1015" width="9.42578125" style="1592" customWidth="1"/>
    <col min="1016" max="1016" width="11.5703125" style="1592" customWidth="1"/>
    <col min="1017" max="1017" width="11.42578125" style="1592"/>
    <col min="1018" max="1018" width="16" style="1592" customWidth="1"/>
    <col min="1019" max="1035" width="11.42578125" style="1592"/>
    <col min="1036" max="1036" width="10.5703125" style="1592" customWidth="1"/>
    <col min="1037" max="1243" width="11.42578125" style="1592"/>
    <col min="1244" max="1244" width="27.5703125" style="1592" customWidth="1"/>
    <col min="1245" max="1250" width="11.5703125" style="1592" customWidth="1"/>
    <col min="1251" max="1251" width="16" style="1592" customWidth="1"/>
    <col min="1252" max="1254" width="8.5703125" style="1592" customWidth="1"/>
    <col min="1255" max="1255" width="10.5703125" style="1592" customWidth="1"/>
    <col min="1256" max="1257" width="9.42578125" style="1592" customWidth="1"/>
    <col min="1258" max="1258" width="8.5703125" style="1592" customWidth="1"/>
    <col min="1259" max="1259" width="9.42578125" style="1592" customWidth="1"/>
    <col min="1260" max="1260" width="1.42578125" style="1592" customWidth="1"/>
    <col min="1261" max="1262" width="8.5703125" style="1592" customWidth="1"/>
    <col min="1263" max="1263" width="9.42578125" style="1592" customWidth="1"/>
    <col min="1264" max="1266" width="8.5703125" style="1592" customWidth="1"/>
    <col min="1267" max="1267" width="10.42578125" style="1592" customWidth="1"/>
    <col min="1268" max="1268" width="11.42578125" style="1592"/>
    <col min="1269" max="1270" width="8.5703125" style="1592" customWidth="1"/>
    <col min="1271" max="1271" width="9.42578125" style="1592" customWidth="1"/>
    <col min="1272" max="1272" width="11.5703125" style="1592" customWidth="1"/>
    <col min="1273" max="1273" width="11.42578125" style="1592"/>
    <col min="1274" max="1274" width="16" style="1592" customWidth="1"/>
    <col min="1275" max="1291" width="11.42578125" style="1592"/>
    <col min="1292" max="1292" width="10.5703125" style="1592" customWidth="1"/>
    <col min="1293" max="1499" width="11.42578125" style="1592"/>
    <col min="1500" max="1500" width="27.5703125" style="1592" customWidth="1"/>
    <col min="1501" max="1506" width="11.5703125" style="1592" customWidth="1"/>
    <col min="1507" max="1507" width="16" style="1592" customWidth="1"/>
    <col min="1508" max="1510" width="8.5703125" style="1592" customWidth="1"/>
    <col min="1511" max="1511" width="10.5703125" style="1592" customWidth="1"/>
    <col min="1512" max="1513" width="9.42578125" style="1592" customWidth="1"/>
    <col min="1514" max="1514" width="8.5703125" style="1592" customWidth="1"/>
    <col min="1515" max="1515" width="9.42578125" style="1592" customWidth="1"/>
    <col min="1516" max="1516" width="1.42578125" style="1592" customWidth="1"/>
    <col min="1517" max="1518" width="8.5703125" style="1592" customWidth="1"/>
    <col min="1519" max="1519" width="9.42578125" style="1592" customWidth="1"/>
    <col min="1520" max="1522" width="8.5703125" style="1592" customWidth="1"/>
    <col min="1523" max="1523" width="10.42578125" style="1592" customWidth="1"/>
    <col min="1524" max="1524" width="11.42578125" style="1592"/>
    <col min="1525" max="1526" width="8.5703125" style="1592" customWidth="1"/>
    <col min="1527" max="1527" width="9.42578125" style="1592" customWidth="1"/>
    <col min="1528" max="1528" width="11.5703125" style="1592" customWidth="1"/>
    <col min="1529" max="1529" width="11.42578125" style="1592"/>
    <col min="1530" max="1530" width="16" style="1592" customWidth="1"/>
    <col min="1531" max="1547" width="11.42578125" style="1592"/>
    <col min="1548" max="1548" width="10.5703125" style="1592" customWidth="1"/>
    <col min="1549" max="1755" width="11.42578125" style="1592"/>
    <col min="1756" max="1756" width="27.5703125" style="1592" customWidth="1"/>
    <col min="1757" max="1762" width="11.5703125" style="1592" customWidth="1"/>
    <col min="1763" max="1763" width="16" style="1592" customWidth="1"/>
    <col min="1764" max="1766" width="8.5703125" style="1592" customWidth="1"/>
    <col min="1767" max="1767" width="10.5703125" style="1592" customWidth="1"/>
    <col min="1768" max="1769" width="9.42578125" style="1592" customWidth="1"/>
    <col min="1770" max="1770" width="8.5703125" style="1592" customWidth="1"/>
    <col min="1771" max="1771" width="9.42578125" style="1592" customWidth="1"/>
    <col min="1772" max="1772" width="1.42578125" style="1592" customWidth="1"/>
    <col min="1773" max="1774" width="8.5703125" style="1592" customWidth="1"/>
    <col min="1775" max="1775" width="9.42578125" style="1592" customWidth="1"/>
    <col min="1776" max="1778" width="8.5703125" style="1592" customWidth="1"/>
    <col min="1779" max="1779" width="10.42578125" style="1592" customWidth="1"/>
    <col min="1780" max="1780" width="11.42578125" style="1592"/>
    <col min="1781" max="1782" width="8.5703125" style="1592" customWidth="1"/>
    <col min="1783" max="1783" width="9.42578125" style="1592" customWidth="1"/>
    <col min="1784" max="1784" width="11.5703125" style="1592" customWidth="1"/>
    <col min="1785" max="1785" width="11.42578125" style="1592"/>
    <col min="1786" max="1786" width="16" style="1592" customWidth="1"/>
    <col min="1787" max="1803" width="11.42578125" style="1592"/>
    <col min="1804" max="1804" width="10.5703125" style="1592" customWidth="1"/>
    <col min="1805" max="2011" width="11.42578125" style="1592"/>
    <col min="2012" max="2012" width="27.5703125" style="1592" customWidth="1"/>
    <col min="2013" max="2018" width="11.5703125" style="1592" customWidth="1"/>
    <col min="2019" max="2019" width="16" style="1592" customWidth="1"/>
    <col min="2020" max="2022" width="8.5703125" style="1592" customWidth="1"/>
    <col min="2023" max="2023" width="10.5703125" style="1592" customWidth="1"/>
    <col min="2024" max="2025" width="9.42578125" style="1592" customWidth="1"/>
    <col min="2026" max="2026" width="8.5703125" style="1592" customWidth="1"/>
    <col min="2027" max="2027" width="9.42578125" style="1592" customWidth="1"/>
    <col min="2028" max="2028" width="1.42578125" style="1592" customWidth="1"/>
    <col min="2029" max="2030" width="8.5703125" style="1592" customWidth="1"/>
    <col min="2031" max="2031" width="9.42578125" style="1592" customWidth="1"/>
    <col min="2032" max="2034" width="8.5703125" style="1592" customWidth="1"/>
    <col min="2035" max="2035" width="10.42578125" style="1592" customWidth="1"/>
    <col min="2036" max="2036" width="11.42578125" style="1592"/>
    <col min="2037" max="2038" width="8.5703125" style="1592" customWidth="1"/>
    <col min="2039" max="2039" width="9.42578125" style="1592" customWidth="1"/>
    <col min="2040" max="2040" width="11.5703125" style="1592" customWidth="1"/>
    <col min="2041" max="2041" width="11.42578125" style="1592"/>
    <col min="2042" max="2042" width="16" style="1592" customWidth="1"/>
    <col min="2043" max="2059" width="11.42578125" style="1592"/>
    <col min="2060" max="2060" width="10.5703125" style="1592" customWidth="1"/>
    <col min="2061" max="2267" width="11.42578125" style="1592"/>
    <col min="2268" max="2268" width="27.5703125" style="1592" customWidth="1"/>
    <col min="2269" max="2274" width="11.5703125" style="1592" customWidth="1"/>
    <col min="2275" max="2275" width="16" style="1592" customWidth="1"/>
    <col min="2276" max="2278" width="8.5703125" style="1592" customWidth="1"/>
    <col min="2279" max="2279" width="10.5703125" style="1592" customWidth="1"/>
    <col min="2280" max="2281" width="9.42578125" style="1592" customWidth="1"/>
    <col min="2282" max="2282" width="8.5703125" style="1592" customWidth="1"/>
    <col min="2283" max="2283" width="9.42578125" style="1592" customWidth="1"/>
    <col min="2284" max="2284" width="1.42578125" style="1592" customWidth="1"/>
    <col min="2285" max="2286" width="8.5703125" style="1592" customWidth="1"/>
    <col min="2287" max="2287" width="9.42578125" style="1592" customWidth="1"/>
    <col min="2288" max="2290" width="8.5703125" style="1592" customWidth="1"/>
    <col min="2291" max="2291" width="10.42578125" style="1592" customWidth="1"/>
    <col min="2292" max="2292" width="11.42578125" style="1592"/>
    <col min="2293" max="2294" width="8.5703125" style="1592" customWidth="1"/>
    <col min="2295" max="2295" width="9.42578125" style="1592" customWidth="1"/>
    <col min="2296" max="2296" width="11.5703125" style="1592" customWidth="1"/>
    <col min="2297" max="2297" width="11.42578125" style="1592"/>
    <col min="2298" max="2298" width="16" style="1592" customWidth="1"/>
    <col min="2299" max="2315" width="11.42578125" style="1592"/>
    <col min="2316" max="2316" width="10.5703125" style="1592" customWidth="1"/>
    <col min="2317" max="2523" width="11.42578125" style="1592"/>
    <col min="2524" max="2524" width="27.5703125" style="1592" customWidth="1"/>
    <col min="2525" max="2530" width="11.5703125" style="1592" customWidth="1"/>
    <col min="2531" max="2531" width="16" style="1592" customWidth="1"/>
    <col min="2532" max="2534" width="8.5703125" style="1592" customWidth="1"/>
    <col min="2535" max="2535" width="10.5703125" style="1592" customWidth="1"/>
    <col min="2536" max="2537" width="9.42578125" style="1592" customWidth="1"/>
    <col min="2538" max="2538" width="8.5703125" style="1592" customWidth="1"/>
    <col min="2539" max="2539" width="9.42578125" style="1592" customWidth="1"/>
    <col min="2540" max="2540" width="1.42578125" style="1592" customWidth="1"/>
    <col min="2541" max="2542" width="8.5703125" style="1592" customWidth="1"/>
    <col min="2543" max="2543" width="9.42578125" style="1592" customWidth="1"/>
    <col min="2544" max="2546" width="8.5703125" style="1592" customWidth="1"/>
    <col min="2547" max="2547" width="10.42578125" style="1592" customWidth="1"/>
    <col min="2548" max="2548" width="11.42578125" style="1592"/>
    <col min="2549" max="2550" width="8.5703125" style="1592" customWidth="1"/>
    <col min="2551" max="2551" width="9.42578125" style="1592" customWidth="1"/>
    <col min="2552" max="2552" width="11.5703125" style="1592" customWidth="1"/>
    <col min="2553" max="2553" width="11.42578125" style="1592"/>
    <col min="2554" max="2554" width="16" style="1592" customWidth="1"/>
    <col min="2555" max="2571" width="11.42578125" style="1592"/>
    <col min="2572" max="2572" width="10.5703125" style="1592" customWidth="1"/>
    <col min="2573" max="2779" width="11.42578125" style="1592"/>
    <col min="2780" max="2780" width="27.5703125" style="1592" customWidth="1"/>
    <col min="2781" max="2786" width="11.5703125" style="1592" customWidth="1"/>
    <col min="2787" max="2787" width="16" style="1592" customWidth="1"/>
    <col min="2788" max="2790" width="8.5703125" style="1592" customWidth="1"/>
    <col min="2791" max="2791" width="10.5703125" style="1592" customWidth="1"/>
    <col min="2792" max="2793" width="9.42578125" style="1592" customWidth="1"/>
    <col min="2794" max="2794" width="8.5703125" style="1592" customWidth="1"/>
    <col min="2795" max="2795" width="9.42578125" style="1592" customWidth="1"/>
    <col min="2796" max="2796" width="1.42578125" style="1592" customWidth="1"/>
    <col min="2797" max="2798" width="8.5703125" style="1592" customWidth="1"/>
    <col min="2799" max="2799" width="9.42578125" style="1592" customWidth="1"/>
    <col min="2800" max="2802" width="8.5703125" style="1592" customWidth="1"/>
    <col min="2803" max="2803" width="10.42578125" style="1592" customWidth="1"/>
    <col min="2804" max="2804" width="11.42578125" style="1592"/>
    <col min="2805" max="2806" width="8.5703125" style="1592" customWidth="1"/>
    <col min="2807" max="2807" width="9.42578125" style="1592" customWidth="1"/>
    <col min="2808" max="2808" width="11.5703125" style="1592" customWidth="1"/>
    <col min="2809" max="2809" width="11.42578125" style="1592"/>
    <col min="2810" max="2810" width="16" style="1592" customWidth="1"/>
    <col min="2811" max="2827" width="11.42578125" style="1592"/>
    <col min="2828" max="2828" width="10.5703125" style="1592" customWidth="1"/>
    <col min="2829" max="3035" width="11.42578125" style="1592"/>
    <col min="3036" max="3036" width="27.5703125" style="1592" customWidth="1"/>
    <col min="3037" max="3042" width="11.5703125" style="1592" customWidth="1"/>
    <col min="3043" max="3043" width="16" style="1592" customWidth="1"/>
    <col min="3044" max="3046" width="8.5703125" style="1592" customWidth="1"/>
    <col min="3047" max="3047" width="10.5703125" style="1592" customWidth="1"/>
    <col min="3048" max="3049" width="9.42578125" style="1592" customWidth="1"/>
    <col min="3050" max="3050" width="8.5703125" style="1592" customWidth="1"/>
    <col min="3051" max="3051" width="9.42578125" style="1592" customWidth="1"/>
    <col min="3052" max="3052" width="1.42578125" style="1592" customWidth="1"/>
    <col min="3053" max="3054" width="8.5703125" style="1592" customWidth="1"/>
    <col min="3055" max="3055" width="9.42578125" style="1592" customWidth="1"/>
    <col min="3056" max="3058" width="8.5703125" style="1592" customWidth="1"/>
    <col min="3059" max="3059" width="10.42578125" style="1592" customWidth="1"/>
    <col min="3060" max="3060" width="11.42578125" style="1592"/>
    <col min="3061" max="3062" width="8.5703125" style="1592" customWidth="1"/>
    <col min="3063" max="3063" width="9.42578125" style="1592" customWidth="1"/>
    <col min="3064" max="3064" width="11.5703125" style="1592" customWidth="1"/>
    <col min="3065" max="3065" width="11.42578125" style="1592"/>
    <col min="3066" max="3066" width="16" style="1592" customWidth="1"/>
    <col min="3067" max="3083" width="11.42578125" style="1592"/>
    <col min="3084" max="3084" width="10.5703125" style="1592" customWidth="1"/>
    <col min="3085" max="3291" width="11.42578125" style="1592"/>
    <col min="3292" max="3292" width="27.5703125" style="1592" customWidth="1"/>
    <col min="3293" max="3298" width="11.5703125" style="1592" customWidth="1"/>
    <col min="3299" max="3299" width="16" style="1592" customWidth="1"/>
    <col min="3300" max="3302" width="8.5703125" style="1592" customWidth="1"/>
    <col min="3303" max="3303" width="10.5703125" style="1592" customWidth="1"/>
    <col min="3304" max="3305" width="9.42578125" style="1592" customWidth="1"/>
    <col min="3306" max="3306" width="8.5703125" style="1592" customWidth="1"/>
    <col min="3307" max="3307" width="9.42578125" style="1592" customWidth="1"/>
    <col min="3308" max="3308" width="1.42578125" style="1592" customWidth="1"/>
    <col min="3309" max="3310" width="8.5703125" style="1592" customWidth="1"/>
    <col min="3311" max="3311" width="9.42578125" style="1592" customWidth="1"/>
    <col min="3312" max="3314" width="8.5703125" style="1592" customWidth="1"/>
    <col min="3315" max="3315" width="10.42578125" style="1592" customWidth="1"/>
    <col min="3316" max="3316" width="11.42578125" style="1592"/>
    <col min="3317" max="3318" width="8.5703125" style="1592" customWidth="1"/>
    <col min="3319" max="3319" width="9.42578125" style="1592" customWidth="1"/>
    <col min="3320" max="3320" width="11.5703125" style="1592" customWidth="1"/>
    <col min="3321" max="3321" width="11.42578125" style="1592"/>
    <col min="3322" max="3322" width="16" style="1592" customWidth="1"/>
    <col min="3323" max="3339" width="11.42578125" style="1592"/>
    <col min="3340" max="3340" width="10.5703125" style="1592" customWidth="1"/>
    <col min="3341" max="3547" width="11.42578125" style="1592"/>
    <col min="3548" max="3548" width="27.5703125" style="1592" customWidth="1"/>
    <col min="3549" max="3554" width="11.5703125" style="1592" customWidth="1"/>
    <col min="3555" max="3555" width="16" style="1592" customWidth="1"/>
    <col min="3556" max="3558" width="8.5703125" style="1592" customWidth="1"/>
    <col min="3559" max="3559" width="10.5703125" style="1592" customWidth="1"/>
    <col min="3560" max="3561" width="9.42578125" style="1592" customWidth="1"/>
    <col min="3562" max="3562" width="8.5703125" style="1592" customWidth="1"/>
    <col min="3563" max="3563" width="9.42578125" style="1592" customWidth="1"/>
    <col min="3564" max="3564" width="1.42578125" style="1592" customWidth="1"/>
    <col min="3565" max="3566" width="8.5703125" style="1592" customWidth="1"/>
    <col min="3567" max="3567" width="9.42578125" style="1592" customWidth="1"/>
    <col min="3568" max="3570" width="8.5703125" style="1592" customWidth="1"/>
    <col min="3571" max="3571" width="10.42578125" style="1592" customWidth="1"/>
    <col min="3572" max="3572" width="11.42578125" style="1592"/>
    <col min="3573" max="3574" width="8.5703125" style="1592" customWidth="1"/>
    <col min="3575" max="3575" width="9.42578125" style="1592" customWidth="1"/>
    <col min="3576" max="3576" width="11.5703125" style="1592" customWidth="1"/>
    <col min="3577" max="3577" width="11.42578125" style="1592"/>
    <col min="3578" max="3578" width="16" style="1592" customWidth="1"/>
    <col min="3579" max="3595" width="11.42578125" style="1592"/>
    <col min="3596" max="3596" width="10.5703125" style="1592" customWidth="1"/>
    <col min="3597" max="3803" width="11.42578125" style="1592"/>
    <col min="3804" max="3804" width="27.5703125" style="1592" customWidth="1"/>
    <col min="3805" max="3810" width="11.5703125" style="1592" customWidth="1"/>
    <col min="3811" max="3811" width="16" style="1592" customWidth="1"/>
    <col min="3812" max="3814" width="8.5703125" style="1592" customWidth="1"/>
    <col min="3815" max="3815" width="10.5703125" style="1592" customWidth="1"/>
    <col min="3816" max="3817" width="9.42578125" style="1592" customWidth="1"/>
    <col min="3818" max="3818" width="8.5703125" style="1592" customWidth="1"/>
    <col min="3819" max="3819" width="9.42578125" style="1592" customWidth="1"/>
    <col min="3820" max="3820" width="1.42578125" style="1592" customWidth="1"/>
    <col min="3821" max="3822" width="8.5703125" style="1592" customWidth="1"/>
    <col min="3823" max="3823" width="9.42578125" style="1592" customWidth="1"/>
    <col min="3824" max="3826" width="8.5703125" style="1592" customWidth="1"/>
    <col min="3827" max="3827" width="10.42578125" style="1592" customWidth="1"/>
    <col min="3828" max="3828" width="11.42578125" style="1592"/>
    <col min="3829" max="3830" width="8.5703125" style="1592" customWidth="1"/>
    <col min="3831" max="3831" width="9.42578125" style="1592" customWidth="1"/>
    <col min="3832" max="3832" width="11.5703125" style="1592" customWidth="1"/>
    <col min="3833" max="3833" width="11.42578125" style="1592"/>
    <col min="3834" max="3834" width="16" style="1592" customWidth="1"/>
    <col min="3835" max="3851" width="11.42578125" style="1592"/>
    <col min="3852" max="3852" width="10.5703125" style="1592" customWidth="1"/>
    <col min="3853" max="4059" width="11.42578125" style="1592"/>
    <col min="4060" max="4060" width="27.5703125" style="1592" customWidth="1"/>
    <col min="4061" max="4066" width="11.5703125" style="1592" customWidth="1"/>
    <col min="4067" max="4067" width="16" style="1592" customWidth="1"/>
    <col min="4068" max="4070" width="8.5703125" style="1592" customWidth="1"/>
    <col min="4071" max="4071" width="10.5703125" style="1592" customWidth="1"/>
    <col min="4072" max="4073" width="9.42578125" style="1592" customWidth="1"/>
    <col min="4074" max="4074" width="8.5703125" style="1592" customWidth="1"/>
    <col min="4075" max="4075" width="9.42578125" style="1592" customWidth="1"/>
    <col min="4076" max="4076" width="1.42578125" style="1592" customWidth="1"/>
    <col min="4077" max="4078" width="8.5703125" style="1592" customWidth="1"/>
    <col min="4079" max="4079" width="9.42578125" style="1592" customWidth="1"/>
    <col min="4080" max="4082" width="8.5703125" style="1592" customWidth="1"/>
    <col min="4083" max="4083" width="10.42578125" style="1592" customWidth="1"/>
    <col min="4084" max="4084" width="11.42578125" style="1592"/>
    <col min="4085" max="4086" width="8.5703125" style="1592" customWidth="1"/>
    <col min="4087" max="4087" width="9.42578125" style="1592" customWidth="1"/>
    <col min="4088" max="4088" width="11.5703125" style="1592" customWidth="1"/>
    <col min="4089" max="4089" width="11.42578125" style="1592"/>
    <col min="4090" max="4090" width="16" style="1592" customWidth="1"/>
    <col min="4091" max="4107" width="11.42578125" style="1592"/>
    <col min="4108" max="4108" width="10.5703125" style="1592" customWidth="1"/>
    <col min="4109" max="4315" width="11.42578125" style="1592"/>
    <col min="4316" max="4316" width="27.5703125" style="1592" customWidth="1"/>
    <col min="4317" max="4322" width="11.5703125" style="1592" customWidth="1"/>
    <col min="4323" max="4323" width="16" style="1592" customWidth="1"/>
    <col min="4324" max="4326" width="8.5703125" style="1592" customWidth="1"/>
    <col min="4327" max="4327" width="10.5703125" style="1592" customWidth="1"/>
    <col min="4328" max="4329" width="9.42578125" style="1592" customWidth="1"/>
    <col min="4330" max="4330" width="8.5703125" style="1592" customWidth="1"/>
    <col min="4331" max="4331" width="9.42578125" style="1592" customWidth="1"/>
    <col min="4332" max="4332" width="1.42578125" style="1592" customWidth="1"/>
    <col min="4333" max="4334" width="8.5703125" style="1592" customWidth="1"/>
    <col min="4335" max="4335" width="9.42578125" style="1592" customWidth="1"/>
    <col min="4336" max="4338" width="8.5703125" style="1592" customWidth="1"/>
    <col min="4339" max="4339" width="10.42578125" style="1592" customWidth="1"/>
    <col min="4340" max="4340" width="11.42578125" style="1592"/>
    <col min="4341" max="4342" width="8.5703125" style="1592" customWidth="1"/>
    <col min="4343" max="4343" width="9.42578125" style="1592" customWidth="1"/>
    <col min="4344" max="4344" width="11.5703125" style="1592" customWidth="1"/>
    <col min="4345" max="4345" width="11.42578125" style="1592"/>
    <col min="4346" max="4346" width="16" style="1592" customWidth="1"/>
    <col min="4347" max="4363" width="11.42578125" style="1592"/>
    <col min="4364" max="4364" width="10.5703125" style="1592" customWidth="1"/>
    <col min="4365" max="4571" width="11.42578125" style="1592"/>
    <col min="4572" max="4572" width="27.5703125" style="1592" customWidth="1"/>
    <col min="4573" max="4578" width="11.5703125" style="1592" customWidth="1"/>
    <col min="4579" max="4579" width="16" style="1592" customWidth="1"/>
    <col min="4580" max="4582" width="8.5703125" style="1592" customWidth="1"/>
    <col min="4583" max="4583" width="10.5703125" style="1592" customWidth="1"/>
    <col min="4584" max="4585" width="9.42578125" style="1592" customWidth="1"/>
    <col min="4586" max="4586" width="8.5703125" style="1592" customWidth="1"/>
    <col min="4587" max="4587" width="9.42578125" style="1592" customWidth="1"/>
    <col min="4588" max="4588" width="1.42578125" style="1592" customWidth="1"/>
    <col min="4589" max="4590" width="8.5703125" style="1592" customWidth="1"/>
    <col min="4591" max="4591" width="9.42578125" style="1592" customWidth="1"/>
    <col min="4592" max="4594" width="8.5703125" style="1592" customWidth="1"/>
    <col min="4595" max="4595" width="10.42578125" style="1592" customWidth="1"/>
    <col min="4596" max="4596" width="11.42578125" style="1592"/>
    <col min="4597" max="4598" width="8.5703125" style="1592" customWidth="1"/>
    <col min="4599" max="4599" width="9.42578125" style="1592" customWidth="1"/>
    <col min="4600" max="4600" width="11.5703125" style="1592" customWidth="1"/>
    <col min="4601" max="4601" width="11.42578125" style="1592"/>
    <col min="4602" max="4602" width="16" style="1592" customWidth="1"/>
    <col min="4603" max="4619" width="11.42578125" style="1592"/>
    <col min="4620" max="4620" width="10.5703125" style="1592" customWidth="1"/>
    <col min="4621" max="4827" width="11.42578125" style="1592"/>
    <col min="4828" max="4828" width="27.5703125" style="1592" customWidth="1"/>
    <col min="4829" max="4834" width="11.5703125" style="1592" customWidth="1"/>
    <col min="4835" max="4835" width="16" style="1592" customWidth="1"/>
    <col min="4836" max="4838" width="8.5703125" style="1592" customWidth="1"/>
    <col min="4839" max="4839" width="10.5703125" style="1592" customWidth="1"/>
    <col min="4840" max="4841" width="9.42578125" style="1592" customWidth="1"/>
    <col min="4842" max="4842" width="8.5703125" style="1592" customWidth="1"/>
    <col min="4843" max="4843" width="9.42578125" style="1592" customWidth="1"/>
    <col min="4844" max="4844" width="1.42578125" style="1592" customWidth="1"/>
    <col min="4845" max="4846" width="8.5703125" style="1592" customWidth="1"/>
    <col min="4847" max="4847" width="9.42578125" style="1592" customWidth="1"/>
    <col min="4848" max="4850" width="8.5703125" style="1592" customWidth="1"/>
    <col min="4851" max="4851" width="10.42578125" style="1592" customWidth="1"/>
    <col min="4852" max="4852" width="11.42578125" style="1592"/>
    <col min="4853" max="4854" width="8.5703125" style="1592" customWidth="1"/>
    <col min="4855" max="4855" width="9.42578125" style="1592" customWidth="1"/>
    <col min="4856" max="4856" width="11.5703125" style="1592" customWidth="1"/>
    <col min="4857" max="4857" width="11.42578125" style="1592"/>
    <col min="4858" max="4858" width="16" style="1592" customWidth="1"/>
    <col min="4859" max="4875" width="11.42578125" style="1592"/>
    <col min="4876" max="4876" width="10.5703125" style="1592" customWidth="1"/>
    <col min="4877" max="5083" width="11.42578125" style="1592"/>
    <col min="5084" max="5084" width="27.5703125" style="1592" customWidth="1"/>
    <col min="5085" max="5090" width="11.5703125" style="1592" customWidth="1"/>
    <col min="5091" max="5091" width="16" style="1592" customWidth="1"/>
    <col min="5092" max="5094" width="8.5703125" style="1592" customWidth="1"/>
    <col min="5095" max="5095" width="10.5703125" style="1592" customWidth="1"/>
    <col min="5096" max="5097" width="9.42578125" style="1592" customWidth="1"/>
    <col min="5098" max="5098" width="8.5703125" style="1592" customWidth="1"/>
    <col min="5099" max="5099" width="9.42578125" style="1592" customWidth="1"/>
    <col min="5100" max="5100" width="1.42578125" style="1592" customWidth="1"/>
    <col min="5101" max="5102" width="8.5703125" style="1592" customWidth="1"/>
    <col min="5103" max="5103" width="9.42578125" style="1592" customWidth="1"/>
    <col min="5104" max="5106" width="8.5703125" style="1592" customWidth="1"/>
    <col min="5107" max="5107" width="10.42578125" style="1592" customWidth="1"/>
    <col min="5108" max="5108" width="11.42578125" style="1592"/>
    <col min="5109" max="5110" width="8.5703125" style="1592" customWidth="1"/>
    <col min="5111" max="5111" width="9.42578125" style="1592" customWidth="1"/>
    <col min="5112" max="5112" width="11.5703125" style="1592" customWidth="1"/>
    <col min="5113" max="5113" width="11.42578125" style="1592"/>
    <col min="5114" max="5114" width="16" style="1592" customWidth="1"/>
    <col min="5115" max="5131" width="11.42578125" style="1592"/>
    <col min="5132" max="5132" width="10.5703125" style="1592" customWidth="1"/>
    <col min="5133" max="5339" width="11.42578125" style="1592"/>
    <col min="5340" max="5340" width="27.5703125" style="1592" customWidth="1"/>
    <col min="5341" max="5346" width="11.5703125" style="1592" customWidth="1"/>
    <col min="5347" max="5347" width="16" style="1592" customWidth="1"/>
    <col min="5348" max="5350" width="8.5703125" style="1592" customWidth="1"/>
    <col min="5351" max="5351" width="10.5703125" style="1592" customWidth="1"/>
    <col min="5352" max="5353" width="9.42578125" style="1592" customWidth="1"/>
    <col min="5354" max="5354" width="8.5703125" style="1592" customWidth="1"/>
    <col min="5355" max="5355" width="9.42578125" style="1592" customWidth="1"/>
    <col min="5356" max="5356" width="1.42578125" style="1592" customWidth="1"/>
    <col min="5357" max="5358" width="8.5703125" style="1592" customWidth="1"/>
    <col min="5359" max="5359" width="9.42578125" style="1592" customWidth="1"/>
    <col min="5360" max="5362" width="8.5703125" style="1592" customWidth="1"/>
    <col min="5363" max="5363" width="10.42578125" style="1592" customWidth="1"/>
    <col min="5364" max="5364" width="11.42578125" style="1592"/>
    <col min="5365" max="5366" width="8.5703125" style="1592" customWidth="1"/>
    <col min="5367" max="5367" width="9.42578125" style="1592" customWidth="1"/>
    <col min="5368" max="5368" width="11.5703125" style="1592" customWidth="1"/>
    <col min="5369" max="5369" width="11.42578125" style="1592"/>
    <col min="5370" max="5370" width="16" style="1592" customWidth="1"/>
    <col min="5371" max="5387" width="11.42578125" style="1592"/>
    <col min="5388" max="5388" width="10.5703125" style="1592" customWidth="1"/>
    <col min="5389" max="5595" width="11.42578125" style="1592"/>
    <col min="5596" max="5596" width="27.5703125" style="1592" customWidth="1"/>
    <col min="5597" max="5602" width="11.5703125" style="1592" customWidth="1"/>
    <col min="5603" max="5603" width="16" style="1592" customWidth="1"/>
    <col min="5604" max="5606" width="8.5703125" style="1592" customWidth="1"/>
    <col min="5607" max="5607" width="10.5703125" style="1592" customWidth="1"/>
    <col min="5608" max="5609" width="9.42578125" style="1592" customWidth="1"/>
    <col min="5610" max="5610" width="8.5703125" style="1592" customWidth="1"/>
    <col min="5611" max="5611" width="9.42578125" style="1592" customWidth="1"/>
    <col min="5612" max="5612" width="1.42578125" style="1592" customWidth="1"/>
    <col min="5613" max="5614" width="8.5703125" style="1592" customWidth="1"/>
    <col min="5615" max="5615" width="9.42578125" style="1592" customWidth="1"/>
    <col min="5616" max="5618" width="8.5703125" style="1592" customWidth="1"/>
    <col min="5619" max="5619" width="10.42578125" style="1592" customWidth="1"/>
    <col min="5620" max="5620" width="11.42578125" style="1592"/>
    <col min="5621" max="5622" width="8.5703125" style="1592" customWidth="1"/>
    <col min="5623" max="5623" width="9.42578125" style="1592" customWidth="1"/>
    <col min="5624" max="5624" width="11.5703125" style="1592" customWidth="1"/>
    <col min="5625" max="5625" width="11.42578125" style="1592"/>
    <col min="5626" max="5626" width="16" style="1592" customWidth="1"/>
    <col min="5627" max="5643" width="11.42578125" style="1592"/>
    <col min="5644" max="5644" width="10.5703125" style="1592" customWidth="1"/>
    <col min="5645" max="5851" width="11.42578125" style="1592"/>
    <col min="5852" max="5852" width="27.5703125" style="1592" customWidth="1"/>
    <col min="5853" max="5858" width="11.5703125" style="1592" customWidth="1"/>
    <col min="5859" max="5859" width="16" style="1592" customWidth="1"/>
    <col min="5860" max="5862" width="8.5703125" style="1592" customWidth="1"/>
    <col min="5863" max="5863" width="10.5703125" style="1592" customWidth="1"/>
    <col min="5864" max="5865" width="9.42578125" style="1592" customWidth="1"/>
    <col min="5866" max="5866" width="8.5703125" style="1592" customWidth="1"/>
    <col min="5867" max="5867" width="9.42578125" style="1592" customWidth="1"/>
    <col min="5868" max="5868" width="1.42578125" style="1592" customWidth="1"/>
    <col min="5869" max="5870" width="8.5703125" style="1592" customWidth="1"/>
    <col min="5871" max="5871" width="9.42578125" style="1592" customWidth="1"/>
    <col min="5872" max="5874" width="8.5703125" style="1592" customWidth="1"/>
    <col min="5875" max="5875" width="10.42578125" style="1592" customWidth="1"/>
    <col min="5876" max="5876" width="11.42578125" style="1592"/>
    <col min="5877" max="5878" width="8.5703125" style="1592" customWidth="1"/>
    <col min="5879" max="5879" width="9.42578125" style="1592" customWidth="1"/>
    <col min="5880" max="5880" width="11.5703125" style="1592" customWidth="1"/>
    <col min="5881" max="5881" width="11.42578125" style="1592"/>
    <col min="5882" max="5882" width="16" style="1592" customWidth="1"/>
    <col min="5883" max="5899" width="11.42578125" style="1592"/>
    <col min="5900" max="5900" width="10.5703125" style="1592" customWidth="1"/>
    <col min="5901" max="6107" width="11.42578125" style="1592"/>
    <col min="6108" max="6108" width="27.5703125" style="1592" customWidth="1"/>
    <col min="6109" max="6114" width="11.5703125" style="1592" customWidth="1"/>
    <col min="6115" max="6115" width="16" style="1592" customWidth="1"/>
    <col min="6116" max="6118" width="8.5703125" style="1592" customWidth="1"/>
    <col min="6119" max="6119" width="10.5703125" style="1592" customWidth="1"/>
    <col min="6120" max="6121" width="9.42578125" style="1592" customWidth="1"/>
    <col min="6122" max="6122" width="8.5703125" style="1592" customWidth="1"/>
    <col min="6123" max="6123" width="9.42578125" style="1592" customWidth="1"/>
    <col min="6124" max="6124" width="1.42578125" style="1592" customWidth="1"/>
    <col min="6125" max="6126" width="8.5703125" style="1592" customWidth="1"/>
    <col min="6127" max="6127" width="9.42578125" style="1592" customWidth="1"/>
    <col min="6128" max="6130" width="8.5703125" style="1592" customWidth="1"/>
    <col min="6131" max="6131" width="10.42578125" style="1592" customWidth="1"/>
    <col min="6132" max="6132" width="11.42578125" style="1592"/>
    <col min="6133" max="6134" width="8.5703125" style="1592" customWidth="1"/>
    <col min="6135" max="6135" width="9.42578125" style="1592" customWidth="1"/>
    <col min="6136" max="6136" width="11.5703125" style="1592" customWidth="1"/>
    <col min="6137" max="6137" width="11.42578125" style="1592"/>
    <col min="6138" max="6138" width="16" style="1592" customWidth="1"/>
    <col min="6139" max="6155" width="11.42578125" style="1592"/>
    <col min="6156" max="6156" width="10.5703125" style="1592" customWidth="1"/>
    <col min="6157" max="6363" width="11.42578125" style="1592"/>
    <col min="6364" max="6364" width="27.5703125" style="1592" customWidth="1"/>
    <col min="6365" max="6370" width="11.5703125" style="1592" customWidth="1"/>
    <col min="6371" max="6371" width="16" style="1592" customWidth="1"/>
    <col min="6372" max="6374" width="8.5703125" style="1592" customWidth="1"/>
    <col min="6375" max="6375" width="10.5703125" style="1592" customWidth="1"/>
    <col min="6376" max="6377" width="9.42578125" style="1592" customWidth="1"/>
    <col min="6378" max="6378" width="8.5703125" style="1592" customWidth="1"/>
    <col min="6379" max="6379" width="9.42578125" style="1592" customWidth="1"/>
    <col min="6380" max="6380" width="1.42578125" style="1592" customWidth="1"/>
    <col min="6381" max="6382" width="8.5703125" style="1592" customWidth="1"/>
    <col min="6383" max="6383" width="9.42578125" style="1592" customWidth="1"/>
    <col min="6384" max="6386" width="8.5703125" style="1592" customWidth="1"/>
    <col min="6387" max="6387" width="10.42578125" style="1592" customWidth="1"/>
    <col min="6388" max="6388" width="11.42578125" style="1592"/>
    <col min="6389" max="6390" width="8.5703125" style="1592" customWidth="1"/>
    <col min="6391" max="6391" width="9.42578125" style="1592" customWidth="1"/>
    <col min="6392" max="6392" width="11.5703125" style="1592" customWidth="1"/>
    <col min="6393" max="6393" width="11.42578125" style="1592"/>
    <col min="6394" max="6394" width="16" style="1592" customWidth="1"/>
    <col min="6395" max="6411" width="11.42578125" style="1592"/>
    <col min="6412" max="6412" width="10.5703125" style="1592" customWidth="1"/>
    <col min="6413" max="6619" width="11.42578125" style="1592"/>
    <col min="6620" max="6620" width="27.5703125" style="1592" customWidth="1"/>
    <col min="6621" max="6626" width="11.5703125" style="1592" customWidth="1"/>
    <col min="6627" max="6627" width="16" style="1592" customWidth="1"/>
    <col min="6628" max="6630" width="8.5703125" style="1592" customWidth="1"/>
    <col min="6631" max="6631" width="10.5703125" style="1592" customWidth="1"/>
    <col min="6632" max="6633" width="9.42578125" style="1592" customWidth="1"/>
    <col min="6634" max="6634" width="8.5703125" style="1592" customWidth="1"/>
    <col min="6635" max="6635" width="9.42578125" style="1592" customWidth="1"/>
    <col min="6636" max="6636" width="1.42578125" style="1592" customWidth="1"/>
    <col min="6637" max="6638" width="8.5703125" style="1592" customWidth="1"/>
    <col min="6639" max="6639" width="9.42578125" style="1592" customWidth="1"/>
    <col min="6640" max="6642" width="8.5703125" style="1592" customWidth="1"/>
    <col min="6643" max="6643" width="10.42578125" style="1592" customWidth="1"/>
    <col min="6644" max="6644" width="11.42578125" style="1592"/>
    <col min="6645" max="6646" width="8.5703125" style="1592" customWidth="1"/>
    <col min="6647" max="6647" width="9.42578125" style="1592" customWidth="1"/>
    <col min="6648" max="6648" width="11.5703125" style="1592" customWidth="1"/>
    <col min="6649" max="6649" width="11.42578125" style="1592"/>
    <col min="6650" max="6650" width="16" style="1592" customWidth="1"/>
    <col min="6651" max="6667" width="11.42578125" style="1592"/>
    <col min="6668" max="6668" width="10.5703125" style="1592" customWidth="1"/>
    <col min="6669" max="6875" width="11.42578125" style="1592"/>
    <col min="6876" max="6876" width="27.5703125" style="1592" customWidth="1"/>
    <col min="6877" max="6882" width="11.5703125" style="1592" customWidth="1"/>
    <col min="6883" max="6883" width="16" style="1592" customWidth="1"/>
    <col min="6884" max="6886" width="8.5703125" style="1592" customWidth="1"/>
    <col min="6887" max="6887" width="10.5703125" style="1592" customWidth="1"/>
    <col min="6888" max="6889" width="9.42578125" style="1592" customWidth="1"/>
    <col min="6890" max="6890" width="8.5703125" style="1592" customWidth="1"/>
    <col min="6891" max="6891" width="9.42578125" style="1592" customWidth="1"/>
    <col min="6892" max="6892" width="1.42578125" style="1592" customWidth="1"/>
    <col min="6893" max="6894" width="8.5703125" style="1592" customWidth="1"/>
    <col min="6895" max="6895" width="9.42578125" style="1592" customWidth="1"/>
    <col min="6896" max="6898" width="8.5703125" style="1592" customWidth="1"/>
    <col min="6899" max="6899" width="10.42578125" style="1592" customWidth="1"/>
    <col min="6900" max="6900" width="11.42578125" style="1592"/>
    <col min="6901" max="6902" width="8.5703125" style="1592" customWidth="1"/>
    <col min="6903" max="6903" width="9.42578125" style="1592" customWidth="1"/>
    <col min="6904" max="6904" width="11.5703125" style="1592" customWidth="1"/>
    <col min="6905" max="6905" width="11.42578125" style="1592"/>
    <col min="6906" max="6906" width="16" style="1592" customWidth="1"/>
    <col min="6907" max="6923" width="11.42578125" style="1592"/>
    <col min="6924" max="6924" width="10.5703125" style="1592" customWidth="1"/>
    <col min="6925" max="7131" width="11.42578125" style="1592"/>
    <col min="7132" max="7132" width="27.5703125" style="1592" customWidth="1"/>
    <col min="7133" max="7138" width="11.5703125" style="1592" customWidth="1"/>
    <col min="7139" max="7139" width="16" style="1592" customWidth="1"/>
    <col min="7140" max="7142" width="8.5703125" style="1592" customWidth="1"/>
    <col min="7143" max="7143" width="10.5703125" style="1592" customWidth="1"/>
    <col min="7144" max="7145" width="9.42578125" style="1592" customWidth="1"/>
    <col min="7146" max="7146" width="8.5703125" style="1592" customWidth="1"/>
    <col min="7147" max="7147" width="9.42578125" style="1592" customWidth="1"/>
    <col min="7148" max="7148" width="1.42578125" style="1592" customWidth="1"/>
    <col min="7149" max="7150" width="8.5703125" style="1592" customWidth="1"/>
    <col min="7151" max="7151" width="9.42578125" style="1592" customWidth="1"/>
    <col min="7152" max="7154" width="8.5703125" style="1592" customWidth="1"/>
    <col min="7155" max="7155" width="10.42578125" style="1592" customWidth="1"/>
    <col min="7156" max="7156" width="11.42578125" style="1592"/>
    <col min="7157" max="7158" width="8.5703125" style="1592" customWidth="1"/>
    <col min="7159" max="7159" width="9.42578125" style="1592" customWidth="1"/>
    <col min="7160" max="7160" width="11.5703125" style="1592" customWidth="1"/>
    <col min="7161" max="7161" width="11.42578125" style="1592"/>
    <col min="7162" max="7162" width="16" style="1592" customWidth="1"/>
    <col min="7163" max="7179" width="11.42578125" style="1592"/>
    <col min="7180" max="7180" width="10.5703125" style="1592" customWidth="1"/>
    <col min="7181" max="7387" width="11.42578125" style="1592"/>
    <col min="7388" max="7388" width="27.5703125" style="1592" customWidth="1"/>
    <col min="7389" max="7394" width="11.5703125" style="1592" customWidth="1"/>
    <col min="7395" max="7395" width="16" style="1592" customWidth="1"/>
    <col min="7396" max="7398" width="8.5703125" style="1592" customWidth="1"/>
    <col min="7399" max="7399" width="10.5703125" style="1592" customWidth="1"/>
    <col min="7400" max="7401" width="9.42578125" style="1592" customWidth="1"/>
    <col min="7402" max="7402" width="8.5703125" style="1592" customWidth="1"/>
    <col min="7403" max="7403" width="9.42578125" style="1592" customWidth="1"/>
    <col min="7404" max="7404" width="1.42578125" style="1592" customWidth="1"/>
    <col min="7405" max="7406" width="8.5703125" style="1592" customWidth="1"/>
    <col min="7407" max="7407" width="9.42578125" style="1592" customWidth="1"/>
    <col min="7408" max="7410" width="8.5703125" style="1592" customWidth="1"/>
    <col min="7411" max="7411" width="10.42578125" style="1592" customWidth="1"/>
    <col min="7412" max="7412" width="11.42578125" style="1592"/>
    <col min="7413" max="7414" width="8.5703125" style="1592" customWidth="1"/>
    <col min="7415" max="7415" width="9.42578125" style="1592" customWidth="1"/>
    <col min="7416" max="7416" width="11.5703125" style="1592" customWidth="1"/>
    <col min="7417" max="7417" width="11.42578125" style="1592"/>
    <col min="7418" max="7418" width="16" style="1592" customWidth="1"/>
    <col min="7419" max="7435" width="11.42578125" style="1592"/>
    <col min="7436" max="7436" width="10.5703125" style="1592" customWidth="1"/>
    <col min="7437" max="7643" width="11.42578125" style="1592"/>
    <col min="7644" max="7644" width="27.5703125" style="1592" customWidth="1"/>
    <col min="7645" max="7650" width="11.5703125" style="1592" customWidth="1"/>
    <col min="7651" max="7651" width="16" style="1592" customWidth="1"/>
    <col min="7652" max="7654" width="8.5703125" style="1592" customWidth="1"/>
    <col min="7655" max="7655" width="10.5703125" style="1592" customWidth="1"/>
    <col min="7656" max="7657" width="9.42578125" style="1592" customWidth="1"/>
    <col min="7658" max="7658" width="8.5703125" style="1592" customWidth="1"/>
    <col min="7659" max="7659" width="9.42578125" style="1592" customWidth="1"/>
    <col min="7660" max="7660" width="1.42578125" style="1592" customWidth="1"/>
    <col min="7661" max="7662" width="8.5703125" style="1592" customWidth="1"/>
    <col min="7663" max="7663" width="9.42578125" style="1592" customWidth="1"/>
    <col min="7664" max="7666" width="8.5703125" style="1592" customWidth="1"/>
    <col min="7667" max="7667" width="10.42578125" style="1592" customWidth="1"/>
    <col min="7668" max="7668" width="11.42578125" style="1592"/>
    <col min="7669" max="7670" width="8.5703125" style="1592" customWidth="1"/>
    <col min="7671" max="7671" width="9.42578125" style="1592" customWidth="1"/>
    <col min="7672" max="7672" width="11.5703125" style="1592" customWidth="1"/>
    <col min="7673" max="7673" width="11.42578125" style="1592"/>
    <col min="7674" max="7674" width="16" style="1592" customWidth="1"/>
    <col min="7675" max="7691" width="11.42578125" style="1592"/>
    <col min="7692" max="7692" width="10.5703125" style="1592" customWidth="1"/>
    <col min="7693" max="7899" width="11.42578125" style="1592"/>
    <col min="7900" max="7900" width="27.5703125" style="1592" customWidth="1"/>
    <col min="7901" max="7906" width="11.5703125" style="1592" customWidth="1"/>
    <col min="7907" max="7907" width="16" style="1592" customWidth="1"/>
    <col min="7908" max="7910" width="8.5703125" style="1592" customWidth="1"/>
    <col min="7911" max="7911" width="10.5703125" style="1592" customWidth="1"/>
    <col min="7912" max="7913" width="9.42578125" style="1592" customWidth="1"/>
    <col min="7914" max="7914" width="8.5703125" style="1592" customWidth="1"/>
    <col min="7915" max="7915" width="9.42578125" style="1592" customWidth="1"/>
    <col min="7916" max="7916" width="1.42578125" style="1592" customWidth="1"/>
    <col min="7917" max="7918" width="8.5703125" style="1592" customWidth="1"/>
    <col min="7919" max="7919" width="9.42578125" style="1592" customWidth="1"/>
    <col min="7920" max="7922" width="8.5703125" style="1592" customWidth="1"/>
    <col min="7923" max="7923" width="10.42578125" style="1592" customWidth="1"/>
    <col min="7924" max="7924" width="11.42578125" style="1592"/>
    <col min="7925" max="7926" width="8.5703125" style="1592" customWidth="1"/>
    <col min="7927" max="7927" width="9.42578125" style="1592" customWidth="1"/>
    <col min="7928" max="7928" width="11.5703125" style="1592" customWidth="1"/>
    <col min="7929" max="7929" width="11.42578125" style="1592"/>
    <col min="7930" max="7930" width="16" style="1592" customWidth="1"/>
    <col min="7931" max="7947" width="11.42578125" style="1592"/>
    <col min="7948" max="7948" width="10.5703125" style="1592" customWidth="1"/>
    <col min="7949" max="8155" width="11.42578125" style="1592"/>
    <col min="8156" max="8156" width="27.5703125" style="1592" customWidth="1"/>
    <col min="8157" max="8162" width="11.5703125" style="1592" customWidth="1"/>
    <col min="8163" max="8163" width="16" style="1592" customWidth="1"/>
    <col min="8164" max="8166" width="8.5703125" style="1592" customWidth="1"/>
    <col min="8167" max="8167" width="10.5703125" style="1592" customWidth="1"/>
    <col min="8168" max="8169" width="9.42578125" style="1592" customWidth="1"/>
    <col min="8170" max="8170" width="8.5703125" style="1592" customWidth="1"/>
    <col min="8171" max="8171" width="9.42578125" style="1592" customWidth="1"/>
    <col min="8172" max="8172" width="1.42578125" style="1592" customWidth="1"/>
    <col min="8173" max="8174" width="8.5703125" style="1592" customWidth="1"/>
    <col min="8175" max="8175" width="9.42578125" style="1592" customWidth="1"/>
    <col min="8176" max="8178" width="8.5703125" style="1592" customWidth="1"/>
    <col min="8179" max="8179" width="10.42578125" style="1592" customWidth="1"/>
    <col min="8180" max="8180" width="11.42578125" style="1592"/>
    <col min="8181" max="8182" width="8.5703125" style="1592" customWidth="1"/>
    <col min="8183" max="8183" width="9.42578125" style="1592" customWidth="1"/>
    <col min="8184" max="8184" width="11.5703125" style="1592" customWidth="1"/>
    <col min="8185" max="8185" width="11.42578125" style="1592"/>
    <col min="8186" max="8186" width="16" style="1592" customWidth="1"/>
    <col min="8187" max="8203" width="11.42578125" style="1592"/>
    <col min="8204" max="8204" width="10.5703125" style="1592" customWidth="1"/>
    <col min="8205" max="8411" width="11.42578125" style="1592"/>
    <col min="8412" max="8412" width="27.5703125" style="1592" customWidth="1"/>
    <col min="8413" max="8418" width="11.5703125" style="1592" customWidth="1"/>
    <col min="8419" max="8419" width="16" style="1592" customWidth="1"/>
    <col min="8420" max="8422" width="8.5703125" style="1592" customWidth="1"/>
    <col min="8423" max="8423" width="10.5703125" style="1592" customWidth="1"/>
    <col min="8424" max="8425" width="9.42578125" style="1592" customWidth="1"/>
    <col min="8426" max="8426" width="8.5703125" style="1592" customWidth="1"/>
    <col min="8427" max="8427" width="9.42578125" style="1592" customWidth="1"/>
    <col min="8428" max="8428" width="1.42578125" style="1592" customWidth="1"/>
    <col min="8429" max="8430" width="8.5703125" style="1592" customWidth="1"/>
    <col min="8431" max="8431" width="9.42578125" style="1592" customWidth="1"/>
    <col min="8432" max="8434" width="8.5703125" style="1592" customWidth="1"/>
    <col min="8435" max="8435" width="10.42578125" style="1592" customWidth="1"/>
    <col min="8436" max="8436" width="11.42578125" style="1592"/>
    <col min="8437" max="8438" width="8.5703125" style="1592" customWidth="1"/>
    <col min="8439" max="8439" width="9.42578125" style="1592" customWidth="1"/>
    <col min="8440" max="8440" width="11.5703125" style="1592" customWidth="1"/>
    <col min="8441" max="8441" width="11.42578125" style="1592"/>
    <col min="8442" max="8442" width="16" style="1592" customWidth="1"/>
    <col min="8443" max="8459" width="11.42578125" style="1592"/>
    <col min="8460" max="8460" width="10.5703125" style="1592" customWidth="1"/>
    <col min="8461" max="8667" width="11.42578125" style="1592"/>
    <col min="8668" max="8668" width="27.5703125" style="1592" customWidth="1"/>
    <col min="8669" max="8674" width="11.5703125" style="1592" customWidth="1"/>
    <col min="8675" max="8675" width="16" style="1592" customWidth="1"/>
    <col min="8676" max="8678" width="8.5703125" style="1592" customWidth="1"/>
    <col min="8679" max="8679" width="10.5703125" style="1592" customWidth="1"/>
    <col min="8680" max="8681" width="9.42578125" style="1592" customWidth="1"/>
    <col min="8682" max="8682" width="8.5703125" style="1592" customWidth="1"/>
    <col min="8683" max="8683" width="9.42578125" style="1592" customWidth="1"/>
    <col min="8684" max="8684" width="1.42578125" style="1592" customWidth="1"/>
    <col min="8685" max="8686" width="8.5703125" style="1592" customWidth="1"/>
    <col min="8687" max="8687" width="9.42578125" style="1592" customWidth="1"/>
    <col min="8688" max="8690" width="8.5703125" style="1592" customWidth="1"/>
    <col min="8691" max="8691" width="10.42578125" style="1592" customWidth="1"/>
    <col min="8692" max="8692" width="11.42578125" style="1592"/>
    <col min="8693" max="8694" width="8.5703125" style="1592" customWidth="1"/>
    <col min="8695" max="8695" width="9.42578125" style="1592" customWidth="1"/>
    <col min="8696" max="8696" width="11.5703125" style="1592" customWidth="1"/>
    <col min="8697" max="8697" width="11.42578125" style="1592"/>
    <col min="8698" max="8698" width="16" style="1592" customWidth="1"/>
    <col min="8699" max="8715" width="11.42578125" style="1592"/>
    <col min="8716" max="8716" width="10.5703125" style="1592" customWidth="1"/>
    <col min="8717" max="8923" width="11.42578125" style="1592"/>
    <col min="8924" max="8924" width="27.5703125" style="1592" customWidth="1"/>
    <col min="8925" max="8930" width="11.5703125" style="1592" customWidth="1"/>
    <col min="8931" max="8931" width="16" style="1592" customWidth="1"/>
    <col min="8932" max="8934" width="8.5703125" style="1592" customWidth="1"/>
    <col min="8935" max="8935" width="10.5703125" style="1592" customWidth="1"/>
    <col min="8936" max="8937" width="9.42578125" style="1592" customWidth="1"/>
    <col min="8938" max="8938" width="8.5703125" style="1592" customWidth="1"/>
    <col min="8939" max="8939" width="9.42578125" style="1592" customWidth="1"/>
    <col min="8940" max="8940" width="1.42578125" style="1592" customWidth="1"/>
    <col min="8941" max="8942" width="8.5703125" style="1592" customWidth="1"/>
    <col min="8943" max="8943" width="9.42578125" style="1592" customWidth="1"/>
    <col min="8944" max="8946" width="8.5703125" style="1592" customWidth="1"/>
    <col min="8947" max="8947" width="10.42578125" style="1592" customWidth="1"/>
    <col min="8948" max="8948" width="11.42578125" style="1592"/>
    <col min="8949" max="8950" width="8.5703125" style="1592" customWidth="1"/>
    <col min="8951" max="8951" width="9.42578125" style="1592" customWidth="1"/>
    <col min="8952" max="8952" width="11.5703125" style="1592" customWidth="1"/>
    <col min="8953" max="8953" width="11.42578125" style="1592"/>
    <col min="8954" max="8954" width="16" style="1592" customWidth="1"/>
    <col min="8955" max="8971" width="11.42578125" style="1592"/>
    <col min="8972" max="8972" width="10.5703125" style="1592" customWidth="1"/>
    <col min="8973" max="9179" width="11.42578125" style="1592"/>
    <col min="9180" max="9180" width="27.5703125" style="1592" customWidth="1"/>
    <col min="9181" max="9186" width="11.5703125" style="1592" customWidth="1"/>
    <col min="9187" max="9187" width="16" style="1592" customWidth="1"/>
    <col min="9188" max="9190" width="8.5703125" style="1592" customWidth="1"/>
    <col min="9191" max="9191" width="10.5703125" style="1592" customWidth="1"/>
    <col min="9192" max="9193" width="9.42578125" style="1592" customWidth="1"/>
    <col min="9194" max="9194" width="8.5703125" style="1592" customWidth="1"/>
    <col min="9195" max="9195" width="9.42578125" style="1592" customWidth="1"/>
    <col min="9196" max="9196" width="1.42578125" style="1592" customWidth="1"/>
    <col min="9197" max="9198" width="8.5703125" style="1592" customWidth="1"/>
    <col min="9199" max="9199" width="9.42578125" style="1592" customWidth="1"/>
    <col min="9200" max="9202" width="8.5703125" style="1592" customWidth="1"/>
    <col min="9203" max="9203" width="10.42578125" style="1592" customWidth="1"/>
    <col min="9204" max="9204" width="11.42578125" style="1592"/>
    <col min="9205" max="9206" width="8.5703125" style="1592" customWidth="1"/>
    <col min="9207" max="9207" width="9.42578125" style="1592" customWidth="1"/>
    <col min="9208" max="9208" width="11.5703125" style="1592" customWidth="1"/>
    <col min="9209" max="9209" width="11.42578125" style="1592"/>
    <col min="9210" max="9210" width="16" style="1592" customWidth="1"/>
    <col min="9211" max="9227" width="11.42578125" style="1592"/>
    <col min="9228" max="9228" width="10.5703125" style="1592" customWidth="1"/>
    <col min="9229" max="9435" width="11.42578125" style="1592"/>
    <col min="9436" max="9436" width="27.5703125" style="1592" customWidth="1"/>
    <col min="9437" max="9442" width="11.5703125" style="1592" customWidth="1"/>
    <col min="9443" max="9443" width="16" style="1592" customWidth="1"/>
    <col min="9444" max="9446" width="8.5703125" style="1592" customWidth="1"/>
    <col min="9447" max="9447" width="10.5703125" style="1592" customWidth="1"/>
    <col min="9448" max="9449" width="9.42578125" style="1592" customWidth="1"/>
    <col min="9450" max="9450" width="8.5703125" style="1592" customWidth="1"/>
    <col min="9451" max="9451" width="9.42578125" style="1592" customWidth="1"/>
    <col min="9452" max="9452" width="1.42578125" style="1592" customWidth="1"/>
    <col min="9453" max="9454" width="8.5703125" style="1592" customWidth="1"/>
    <col min="9455" max="9455" width="9.42578125" style="1592" customWidth="1"/>
    <col min="9456" max="9458" width="8.5703125" style="1592" customWidth="1"/>
    <col min="9459" max="9459" width="10.42578125" style="1592" customWidth="1"/>
    <col min="9460" max="9460" width="11.42578125" style="1592"/>
    <col min="9461" max="9462" width="8.5703125" style="1592" customWidth="1"/>
    <col min="9463" max="9463" width="9.42578125" style="1592" customWidth="1"/>
    <col min="9464" max="9464" width="11.5703125" style="1592" customWidth="1"/>
    <col min="9465" max="9465" width="11.42578125" style="1592"/>
    <col min="9466" max="9466" width="16" style="1592" customWidth="1"/>
    <col min="9467" max="9483" width="11.42578125" style="1592"/>
    <col min="9484" max="9484" width="10.5703125" style="1592" customWidth="1"/>
    <col min="9485" max="9691" width="11.42578125" style="1592"/>
    <col min="9692" max="9692" width="27.5703125" style="1592" customWidth="1"/>
    <col min="9693" max="9698" width="11.5703125" style="1592" customWidth="1"/>
    <col min="9699" max="9699" width="16" style="1592" customWidth="1"/>
    <col min="9700" max="9702" width="8.5703125" style="1592" customWidth="1"/>
    <col min="9703" max="9703" width="10.5703125" style="1592" customWidth="1"/>
    <col min="9704" max="9705" width="9.42578125" style="1592" customWidth="1"/>
    <col min="9706" max="9706" width="8.5703125" style="1592" customWidth="1"/>
    <col min="9707" max="9707" width="9.42578125" style="1592" customWidth="1"/>
    <col min="9708" max="9708" width="1.42578125" style="1592" customWidth="1"/>
    <col min="9709" max="9710" width="8.5703125" style="1592" customWidth="1"/>
    <col min="9711" max="9711" width="9.42578125" style="1592" customWidth="1"/>
    <col min="9712" max="9714" width="8.5703125" style="1592" customWidth="1"/>
    <col min="9715" max="9715" width="10.42578125" style="1592" customWidth="1"/>
    <col min="9716" max="9716" width="11.42578125" style="1592"/>
    <col min="9717" max="9718" width="8.5703125" style="1592" customWidth="1"/>
    <col min="9719" max="9719" width="9.42578125" style="1592" customWidth="1"/>
    <col min="9720" max="9720" width="11.5703125" style="1592" customWidth="1"/>
    <col min="9721" max="9721" width="11.42578125" style="1592"/>
    <col min="9722" max="9722" width="16" style="1592" customWidth="1"/>
    <col min="9723" max="9739" width="11.42578125" style="1592"/>
    <col min="9740" max="9740" width="10.5703125" style="1592" customWidth="1"/>
    <col min="9741" max="9947" width="11.42578125" style="1592"/>
    <col min="9948" max="9948" width="27.5703125" style="1592" customWidth="1"/>
    <col min="9949" max="9954" width="11.5703125" style="1592" customWidth="1"/>
    <col min="9955" max="9955" width="16" style="1592" customWidth="1"/>
    <col min="9956" max="9958" width="8.5703125" style="1592" customWidth="1"/>
    <col min="9959" max="9959" width="10.5703125" style="1592" customWidth="1"/>
    <col min="9960" max="9961" width="9.42578125" style="1592" customWidth="1"/>
    <col min="9962" max="9962" width="8.5703125" style="1592" customWidth="1"/>
    <col min="9963" max="9963" width="9.42578125" style="1592" customWidth="1"/>
    <col min="9964" max="9964" width="1.42578125" style="1592" customWidth="1"/>
    <col min="9965" max="9966" width="8.5703125" style="1592" customWidth="1"/>
    <col min="9967" max="9967" width="9.42578125" style="1592" customWidth="1"/>
    <col min="9968" max="9970" width="8.5703125" style="1592" customWidth="1"/>
    <col min="9971" max="9971" width="10.42578125" style="1592" customWidth="1"/>
    <col min="9972" max="9972" width="11.42578125" style="1592"/>
    <col min="9973" max="9974" width="8.5703125" style="1592" customWidth="1"/>
    <col min="9975" max="9975" width="9.42578125" style="1592" customWidth="1"/>
    <col min="9976" max="9976" width="11.5703125" style="1592" customWidth="1"/>
    <col min="9977" max="9977" width="11.42578125" style="1592"/>
    <col min="9978" max="9978" width="16" style="1592" customWidth="1"/>
    <col min="9979" max="9995" width="11.42578125" style="1592"/>
    <col min="9996" max="9996" width="10.5703125" style="1592" customWidth="1"/>
    <col min="9997" max="10203" width="11.42578125" style="1592"/>
    <col min="10204" max="10204" width="27.5703125" style="1592" customWidth="1"/>
    <col min="10205" max="10210" width="11.5703125" style="1592" customWidth="1"/>
    <col min="10211" max="10211" width="16" style="1592" customWidth="1"/>
    <col min="10212" max="10214" width="8.5703125" style="1592" customWidth="1"/>
    <col min="10215" max="10215" width="10.5703125" style="1592" customWidth="1"/>
    <col min="10216" max="10217" width="9.42578125" style="1592" customWidth="1"/>
    <col min="10218" max="10218" width="8.5703125" style="1592" customWidth="1"/>
    <col min="10219" max="10219" width="9.42578125" style="1592" customWidth="1"/>
    <col min="10220" max="10220" width="1.42578125" style="1592" customWidth="1"/>
    <col min="10221" max="10222" width="8.5703125" style="1592" customWidth="1"/>
    <col min="10223" max="10223" width="9.42578125" style="1592" customWidth="1"/>
    <col min="10224" max="10226" width="8.5703125" style="1592" customWidth="1"/>
    <col min="10227" max="10227" width="10.42578125" style="1592" customWidth="1"/>
    <col min="10228" max="10228" width="11.42578125" style="1592"/>
    <col min="10229" max="10230" width="8.5703125" style="1592" customWidth="1"/>
    <col min="10231" max="10231" width="9.42578125" style="1592" customWidth="1"/>
    <col min="10232" max="10232" width="11.5703125" style="1592" customWidth="1"/>
    <col min="10233" max="10233" width="11.42578125" style="1592"/>
    <col min="10234" max="10234" width="16" style="1592" customWidth="1"/>
    <col min="10235" max="10251" width="11.42578125" style="1592"/>
    <col min="10252" max="10252" width="10.5703125" style="1592" customWidth="1"/>
    <col min="10253" max="10459" width="11.42578125" style="1592"/>
    <col min="10460" max="10460" width="27.5703125" style="1592" customWidth="1"/>
    <col min="10461" max="10466" width="11.5703125" style="1592" customWidth="1"/>
    <col min="10467" max="10467" width="16" style="1592" customWidth="1"/>
    <col min="10468" max="10470" width="8.5703125" style="1592" customWidth="1"/>
    <col min="10471" max="10471" width="10.5703125" style="1592" customWidth="1"/>
    <col min="10472" max="10473" width="9.42578125" style="1592" customWidth="1"/>
    <col min="10474" max="10474" width="8.5703125" style="1592" customWidth="1"/>
    <col min="10475" max="10475" width="9.42578125" style="1592" customWidth="1"/>
    <col min="10476" max="10476" width="1.42578125" style="1592" customWidth="1"/>
    <col min="10477" max="10478" width="8.5703125" style="1592" customWidth="1"/>
    <col min="10479" max="10479" width="9.42578125" style="1592" customWidth="1"/>
    <col min="10480" max="10482" width="8.5703125" style="1592" customWidth="1"/>
    <col min="10483" max="10483" width="10.42578125" style="1592" customWidth="1"/>
    <col min="10484" max="10484" width="11.42578125" style="1592"/>
    <col min="10485" max="10486" width="8.5703125" style="1592" customWidth="1"/>
    <col min="10487" max="10487" width="9.42578125" style="1592" customWidth="1"/>
    <col min="10488" max="10488" width="11.5703125" style="1592" customWidth="1"/>
    <col min="10489" max="10489" width="11.42578125" style="1592"/>
    <col min="10490" max="10490" width="16" style="1592" customWidth="1"/>
    <col min="10491" max="10507" width="11.42578125" style="1592"/>
    <col min="10508" max="10508" width="10.5703125" style="1592" customWidth="1"/>
    <col min="10509" max="10715" width="11.42578125" style="1592"/>
    <col min="10716" max="10716" width="27.5703125" style="1592" customWidth="1"/>
    <col min="10717" max="10722" width="11.5703125" style="1592" customWidth="1"/>
    <col min="10723" max="10723" width="16" style="1592" customWidth="1"/>
    <col min="10724" max="10726" width="8.5703125" style="1592" customWidth="1"/>
    <col min="10727" max="10727" width="10.5703125" style="1592" customWidth="1"/>
    <col min="10728" max="10729" width="9.42578125" style="1592" customWidth="1"/>
    <col min="10730" max="10730" width="8.5703125" style="1592" customWidth="1"/>
    <col min="10731" max="10731" width="9.42578125" style="1592" customWidth="1"/>
    <col min="10732" max="10732" width="1.42578125" style="1592" customWidth="1"/>
    <col min="10733" max="10734" width="8.5703125" style="1592" customWidth="1"/>
    <col min="10735" max="10735" width="9.42578125" style="1592" customWidth="1"/>
    <col min="10736" max="10738" width="8.5703125" style="1592" customWidth="1"/>
    <col min="10739" max="10739" width="10.42578125" style="1592" customWidth="1"/>
    <col min="10740" max="10740" width="11.42578125" style="1592"/>
    <col min="10741" max="10742" width="8.5703125" style="1592" customWidth="1"/>
    <col min="10743" max="10743" width="9.42578125" style="1592" customWidth="1"/>
    <col min="10744" max="10744" width="11.5703125" style="1592" customWidth="1"/>
    <col min="10745" max="10745" width="11.42578125" style="1592"/>
    <col min="10746" max="10746" width="16" style="1592" customWidth="1"/>
    <col min="10747" max="10763" width="11.42578125" style="1592"/>
    <col min="10764" max="10764" width="10.5703125" style="1592" customWidth="1"/>
    <col min="10765" max="10971" width="11.42578125" style="1592"/>
    <col min="10972" max="10972" width="27.5703125" style="1592" customWidth="1"/>
    <col min="10973" max="10978" width="11.5703125" style="1592" customWidth="1"/>
    <col min="10979" max="10979" width="16" style="1592" customWidth="1"/>
    <col min="10980" max="10982" width="8.5703125" style="1592" customWidth="1"/>
    <col min="10983" max="10983" width="10.5703125" style="1592" customWidth="1"/>
    <col min="10984" max="10985" width="9.42578125" style="1592" customWidth="1"/>
    <col min="10986" max="10986" width="8.5703125" style="1592" customWidth="1"/>
    <col min="10987" max="10987" width="9.42578125" style="1592" customWidth="1"/>
    <col min="10988" max="10988" width="1.42578125" style="1592" customWidth="1"/>
    <col min="10989" max="10990" width="8.5703125" style="1592" customWidth="1"/>
    <col min="10991" max="10991" width="9.42578125" style="1592" customWidth="1"/>
    <col min="10992" max="10994" width="8.5703125" style="1592" customWidth="1"/>
    <col min="10995" max="10995" width="10.42578125" style="1592" customWidth="1"/>
    <col min="10996" max="10996" width="11.42578125" style="1592"/>
    <col min="10997" max="10998" width="8.5703125" style="1592" customWidth="1"/>
    <col min="10999" max="10999" width="9.42578125" style="1592" customWidth="1"/>
    <col min="11000" max="11000" width="11.5703125" style="1592" customWidth="1"/>
    <col min="11001" max="11001" width="11.42578125" style="1592"/>
    <col min="11002" max="11002" width="16" style="1592" customWidth="1"/>
    <col min="11003" max="11019" width="11.42578125" style="1592"/>
    <col min="11020" max="11020" width="10.5703125" style="1592" customWidth="1"/>
    <col min="11021" max="11227" width="11.42578125" style="1592"/>
    <col min="11228" max="11228" width="27.5703125" style="1592" customWidth="1"/>
    <col min="11229" max="11234" width="11.5703125" style="1592" customWidth="1"/>
    <col min="11235" max="11235" width="16" style="1592" customWidth="1"/>
    <col min="11236" max="11238" width="8.5703125" style="1592" customWidth="1"/>
    <col min="11239" max="11239" width="10.5703125" style="1592" customWidth="1"/>
    <col min="11240" max="11241" width="9.42578125" style="1592" customWidth="1"/>
    <col min="11242" max="11242" width="8.5703125" style="1592" customWidth="1"/>
    <col min="11243" max="11243" width="9.42578125" style="1592" customWidth="1"/>
    <col min="11244" max="11244" width="1.42578125" style="1592" customWidth="1"/>
    <col min="11245" max="11246" width="8.5703125" style="1592" customWidth="1"/>
    <col min="11247" max="11247" width="9.42578125" style="1592" customWidth="1"/>
    <col min="11248" max="11250" width="8.5703125" style="1592" customWidth="1"/>
    <col min="11251" max="11251" width="10.42578125" style="1592" customWidth="1"/>
    <col min="11252" max="11252" width="11.42578125" style="1592"/>
    <col min="11253" max="11254" width="8.5703125" style="1592" customWidth="1"/>
    <col min="11255" max="11255" width="9.42578125" style="1592" customWidth="1"/>
    <col min="11256" max="11256" width="11.5703125" style="1592" customWidth="1"/>
    <col min="11257" max="11257" width="11.42578125" style="1592"/>
    <col min="11258" max="11258" width="16" style="1592" customWidth="1"/>
    <col min="11259" max="11275" width="11.42578125" style="1592"/>
    <col min="11276" max="11276" width="10.5703125" style="1592" customWidth="1"/>
    <col min="11277" max="11483" width="11.42578125" style="1592"/>
    <col min="11484" max="11484" width="27.5703125" style="1592" customWidth="1"/>
    <col min="11485" max="11490" width="11.5703125" style="1592" customWidth="1"/>
    <col min="11491" max="11491" width="16" style="1592" customWidth="1"/>
    <col min="11492" max="11494" width="8.5703125" style="1592" customWidth="1"/>
    <col min="11495" max="11495" width="10.5703125" style="1592" customWidth="1"/>
    <col min="11496" max="11497" width="9.42578125" style="1592" customWidth="1"/>
    <col min="11498" max="11498" width="8.5703125" style="1592" customWidth="1"/>
    <col min="11499" max="11499" width="9.42578125" style="1592" customWidth="1"/>
    <col min="11500" max="11500" width="1.42578125" style="1592" customWidth="1"/>
    <col min="11501" max="11502" width="8.5703125" style="1592" customWidth="1"/>
    <col min="11503" max="11503" width="9.42578125" style="1592" customWidth="1"/>
    <col min="11504" max="11506" width="8.5703125" style="1592" customWidth="1"/>
    <col min="11507" max="11507" width="10.42578125" style="1592" customWidth="1"/>
    <col min="11508" max="11508" width="11.42578125" style="1592"/>
    <col min="11509" max="11510" width="8.5703125" style="1592" customWidth="1"/>
    <col min="11511" max="11511" width="9.42578125" style="1592" customWidth="1"/>
    <col min="11512" max="11512" width="11.5703125" style="1592" customWidth="1"/>
    <col min="11513" max="11513" width="11.42578125" style="1592"/>
    <col min="11514" max="11514" width="16" style="1592" customWidth="1"/>
    <col min="11515" max="11531" width="11.42578125" style="1592"/>
    <col min="11532" max="11532" width="10.5703125" style="1592" customWidth="1"/>
    <col min="11533" max="11739" width="11.42578125" style="1592"/>
    <col min="11740" max="11740" width="27.5703125" style="1592" customWidth="1"/>
    <col min="11741" max="11746" width="11.5703125" style="1592" customWidth="1"/>
    <col min="11747" max="11747" width="16" style="1592" customWidth="1"/>
    <col min="11748" max="11750" width="8.5703125" style="1592" customWidth="1"/>
    <col min="11751" max="11751" width="10.5703125" style="1592" customWidth="1"/>
    <col min="11752" max="11753" width="9.42578125" style="1592" customWidth="1"/>
    <col min="11754" max="11754" width="8.5703125" style="1592" customWidth="1"/>
    <col min="11755" max="11755" width="9.42578125" style="1592" customWidth="1"/>
    <col min="11756" max="11756" width="1.42578125" style="1592" customWidth="1"/>
    <col min="11757" max="11758" width="8.5703125" style="1592" customWidth="1"/>
    <col min="11759" max="11759" width="9.42578125" style="1592" customWidth="1"/>
    <col min="11760" max="11762" width="8.5703125" style="1592" customWidth="1"/>
    <col min="11763" max="11763" width="10.42578125" style="1592" customWidth="1"/>
    <col min="11764" max="11764" width="11.42578125" style="1592"/>
    <col min="11765" max="11766" width="8.5703125" style="1592" customWidth="1"/>
    <col min="11767" max="11767" width="9.42578125" style="1592" customWidth="1"/>
    <col min="11768" max="11768" width="11.5703125" style="1592" customWidth="1"/>
    <col min="11769" max="11769" width="11.42578125" style="1592"/>
    <col min="11770" max="11770" width="16" style="1592" customWidth="1"/>
    <col min="11771" max="11787" width="11.42578125" style="1592"/>
    <col min="11788" max="11788" width="10.5703125" style="1592" customWidth="1"/>
    <col min="11789" max="11995" width="11.42578125" style="1592"/>
    <col min="11996" max="11996" width="27.5703125" style="1592" customWidth="1"/>
    <col min="11997" max="12002" width="11.5703125" style="1592" customWidth="1"/>
    <col min="12003" max="12003" width="16" style="1592" customWidth="1"/>
    <col min="12004" max="12006" width="8.5703125" style="1592" customWidth="1"/>
    <col min="12007" max="12007" width="10.5703125" style="1592" customWidth="1"/>
    <col min="12008" max="12009" width="9.42578125" style="1592" customWidth="1"/>
    <col min="12010" max="12010" width="8.5703125" style="1592" customWidth="1"/>
    <col min="12011" max="12011" width="9.42578125" style="1592" customWidth="1"/>
    <col min="12012" max="12012" width="1.42578125" style="1592" customWidth="1"/>
    <col min="12013" max="12014" width="8.5703125" style="1592" customWidth="1"/>
    <col min="12015" max="12015" width="9.42578125" style="1592" customWidth="1"/>
    <col min="12016" max="12018" width="8.5703125" style="1592" customWidth="1"/>
    <col min="12019" max="12019" width="10.42578125" style="1592" customWidth="1"/>
    <col min="12020" max="12020" width="11.42578125" style="1592"/>
    <col min="12021" max="12022" width="8.5703125" style="1592" customWidth="1"/>
    <col min="12023" max="12023" width="9.42578125" style="1592" customWidth="1"/>
    <col min="12024" max="12024" width="11.5703125" style="1592" customWidth="1"/>
    <col min="12025" max="12025" width="11.42578125" style="1592"/>
    <col min="12026" max="12026" width="16" style="1592" customWidth="1"/>
    <col min="12027" max="12043" width="11.42578125" style="1592"/>
    <col min="12044" max="12044" width="10.5703125" style="1592" customWidth="1"/>
    <col min="12045" max="12251" width="11.42578125" style="1592"/>
    <col min="12252" max="12252" width="27.5703125" style="1592" customWidth="1"/>
    <col min="12253" max="12258" width="11.5703125" style="1592" customWidth="1"/>
    <col min="12259" max="12259" width="16" style="1592" customWidth="1"/>
    <col min="12260" max="12262" width="8.5703125" style="1592" customWidth="1"/>
    <col min="12263" max="12263" width="10.5703125" style="1592" customWidth="1"/>
    <col min="12264" max="12265" width="9.42578125" style="1592" customWidth="1"/>
    <col min="12266" max="12266" width="8.5703125" style="1592" customWidth="1"/>
    <col min="12267" max="12267" width="9.42578125" style="1592" customWidth="1"/>
    <col min="12268" max="12268" width="1.42578125" style="1592" customWidth="1"/>
    <col min="12269" max="12270" width="8.5703125" style="1592" customWidth="1"/>
    <col min="12271" max="12271" width="9.42578125" style="1592" customWidth="1"/>
    <col min="12272" max="12274" width="8.5703125" style="1592" customWidth="1"/>
    <col min="12275" max="12275" width="10.42578125" style="1592" customWidth="1"/>
    <col min="12276" max="12276" width="11.42578125" style="1592"/>
    <col min="12277" max="12278" width="8.5703125" style="1592" customWidth="1"/>
    <col min="12279" max="12279" width="9.42578125" style="1592" customWidth="1"/>
    <col min="12280" max="12280" width="11.5703125" style="1592" customWidth="1"/>
    <col min="12281" max="12281" width="11.42578125" style="1592"/>
    <col min="12282" max="12282" width="16" style="1592" customWidth="1"/>
    <col min="12283" max="12299" width="11.42578125" style="1592"/>
    <col min="12300" max="12300" width="10.5703125" style="1592" customWidth="1"/>
    <col min="12301" max="12507" width="11.42578125" style="1592"/>
    <col min="12508" max="12508" width="27.5703125" style="1592" customWidth="1"/>
    <col min="12509" max="12514" width="11.5703125" style="1592" customWidth="1"/>
    <col min="12515" max="12515" width="16" style="1592" customWidth="1"/>
    <col min="12516" max="12518" width="8.5703125" style="1592" customWidth="1"/>
    <col min="12519" max="12519" width="10.5703125" style="1592" customWidth="1"/>
    <col min="12520" max="12521" width="9.42578125" style="1592" customWidth="1"/>
    <col min="12522" max="12522" width="8.5703125" style="1592" customWidth="1"/>
    <col min="12523" max="12523" width="9.42578125" style="1592" customWidth="1"/>
    <col min="12524" max="12524" width="1.42578125" style="1592" customWidth="1"/>
    <col min="12525" max="12526" width="8.5703125" style="1592" customWidth="1"/>
    <col min="12527" max="12527" width="9.42578125" style="1592" customWidth="1"/>
    <col min="12528" max="12530" width="8.5703125" style="1592" customWidth="1"/>
    <col min="12531" max="12531" width="10.42578125" style="1592" customWidth="1"/>
    <col min="12532" max="12532" width="11.42578125" style="1592"/>
    <col min="12533" max="12534" width="8.5703125" style="1592" customWidth="1"/>
    <col min="12535" max="12535" width="9.42578125" style="1592" customWidth="1"/>
    <col min="12536" max="12536" width="11.5703125" style="1592" customWidth="1"/>
    <col min="12537" max="12537" width="11.42578125" style="1592"/>
    <col min="12538" max="12538" width="16" style="1592" customWidth="1"/>
    <col min="12539" max="12555" width="11.42578125" style="1592"/>
    <col min="12556" max="12556" width="10.5703125" style="1592" customWidth="1"/>
    <col min="12557" max="12763" width="11.42578125" style="1592"/>
    <col min="12764" max="12764" width="27.5703125" style="1592" customWidth="1"/>
    <col min="12765" max="12770" width="11.5703125" style="1592" customWidth="1"/>
    <col min="12771" max="12771" width="16" style="1592" customWidth="1"/>
    <col min="12772" max="12774" width="8.5703125" style="1592" customWidth="1"/>
    <col min="12775" max="12775" width="10.5703125" style="1592" customWidth="1"/>
    <col min="12776" max="12777" width="9.42578125" style="1592" customWidth="1"/>
    <col min="12778" max="12778" width="8.5703125" style="1592" customWidth="1"/>
    <col min="12779" max="12779" width="9.42578125" style="1592" customWidth="1"/>
    <col min="12780" max="12780" width="1.42578125" style="1592" customWidth="1"/>
    <col min="12781" max="12782" width="8.5703125" style="1592" customWidth="1"/>
    <col min="12783" max="12783" width="9.42578125" style="1592" customWidth="1"/>
    <col min="12784" max="12786" width="8.5703125" style="1592" customWidth="1"/>
    <col min="12787" max="12787" width="10.42578125" style="1592" customWidth="1"/>
    <col min="12788" max="12788" width="11.42578125" style="1592"/>
    <col min="12789" max="12790" width="8.5703125" style="1592" customWidth="1"/>
    <col min="12791" max="12791" width="9.42578125" style="1592" customWidth="1"/>
    <col min="12792" max="12792" width="11.5703125" style="1592" customWidth="1"/>
    <col min="12793" max="12793" width="11.42578125" style="1592"/>
    <col min="12794" max="12794" width="16" style="1592" customWidth="1"/>
    <col min="12795" max="12811" width="11.42578125" style="1592"/>
    <col min="12812" max="12812" width="10.5703125" style="1592" customWidth="1"/>
    <col min="12813" max="13019" width="11.42578125" style="1592"/>
    <col min="13020" max="13020" width="27.5703125" style="1592" customWidth="1"/>
    <col min="13021" max="13026" width="11.5703125" style="1592" customWidth="1"/>
    <col min="13027" max="13027" width="16" style="1592" customWidth="1"/>
    <col min="13028" max="13030" width="8.5703125" style="1592" customWidth="1"/>
    <col min="13031" max="13031" width="10.5703125" style="1592" customWidth="1"/>
    <col min="13032" max="13033" width="9.42578125" style="1592" customWidth="1"/>
    <col min="13034" max="13034" width="8.5703125" style="1592" customWidth="1"/>
    <col min="13035" max="13035" width="9.42578125" style="1592" customWidth="1"/>
    <col min="13036" max="13036" width="1.42578125" style="1592" customWidth="1"/>
    <col min="13037" max="13038" width="8.5703125" style="1592" customWidth="1"/>
    <col min="13039" max="13039" width="9.42578125" style="1592" customWidth="1"/>
    <col min="13040" max="13042" width="8.5703125" style="1592" customWidth="1"/>
    <col min="13043" max="13043" width="10.42578125" style="1592" customWidth="1"/>
    <col min="13044" max="13044" width="11.42578125" style="1592"/>
    <col min="13045" max="13046" width="8.5703125" style="1592" customWidth="1"/>
    <col min="13047" max="13047" width="9.42578125" style="1592" customWidth="1"/>
    <col min="13048" max="13048" width="11.5703125" style="1592" customWidth="1"/>
    <col min="13049" max="13049" width="11.42578125" style="1592"/>
    <col min="13050" max="13050" width="16" style="1592" customWidth="1"/>
    <col min="13051" max="13067" width="11.42578125" style="1592"/>
    <col min="13068" max="13068" width="10.5703125" style="1592" customWidth="1"/>
    <col min="13069" max="13275" width="11.42578125" style="1592"/>
    <col min="13276" max="13276" width="27.5703125" style="1592" customWidth="1"/>
    <col min="13277" max="13282" width="11.5703125" style="1592" customWidth="1"/>
    <col min="13283" max="13283" width="16" style="1592" customWidth="1"/>
    <col min="13284" max="13286" width="8.5703125" style="1592" customWidth="1"/>
    <col min="13287" max="13287" width="10.5703125" style="1592" customWidth="1"/>
    <col min="13288" max="13289" width="9.42578125" style="1592" customWidth="1"/>
    <col min="13290" max="13290" width="8.5703125" style="1592" customWidth="1"/>
    <col min="13291" max="13291" width="9.42578125" style="1592" customWidth="1"/>
    <col min="13292" max="13292" width="1.42578125" style="1592" customWidth="1"/>
    <col min="13293" max="13294" width="8.5703125" style="1592" customWidth="1"/>
    <col min="13295" max="13295" width="9.42578125" style="1592" customWidth="1"/>
    <col min="13296" max="13298" width="8.5703125" style="1592" customWidth="1"/>
    <col min="13299" max="13299" width="10.42578125" style="1592" customWidth="1"/>
    <col min="13300" max="13300" width="11.42578125" style="1592"/>
    <col min="13301" max="13302" width="8.5703125" style="1592" customWidth="1"/>
    <col min="13303" max="13303" width="9.42578125" style="1592" customWidth="1"/>
    <col min="13304" max="13304" width="11.5703125" style="1592" customWidth="1"/>
    <col min="13305" max="13305" width="11.42578125" style="1592"/>
    <col min="13306" max="13306" width="16" style="1592" customWidth="1"/>
    <col min="13307" max="13323" width="11.42578125" style="1592"/>
    <col min="13324" max="13324" width="10.5703125" style="1592" customWidth="1"/>
    <col min="13325" max="13531" width="11.42578125" style="1592"/>
    <col min="13532" max="13532" width="27.5703125" style="1592" customWidth="1"/>
    <col min="13533" max="13538" width="11.5703125" style="1592" customWidth="1"/>
    <col min="13539" max="13539" width="16" style="1592" customWidth="1"/>
    <col min="13540" max="13542" width="8.5703125" style="1592" customWidth="1"/>
    <col min="13543" max="13543" width="10.5703125" style="1592" customWidth="1"/>
    <col min="13544" max="13545" width="9.42578125" style="1592" customWidth="1"/>
    <col min="13546" max="13546" width="8.5703125" style="1592" customWidth="1"/>
    <col min="13547" max="13547" width="9.42578125" style="1592" customWidth="1"/>
    <col min="13548" max="13548" width="1.42578125" style="1592" customWidth="1"/>
    <col min="13549" max="13550" width="8.5703125" style="1592" customWidth="1"/>
    <col min="13551" max="13551" width="9.42578125" style="1592" customWidth="1"/>
    <col min="13552" max="13554" width="8.5703125" style="1592" customWidth="1"/>
    <col min="13555" max="13555" width="10.42578125" style="1592" customWidth="1"/>
    <col min="13556" max="13556" width="11.42578125" style="1592"/>
    <col min="13557" max="13558" width="8.5703125" style="1592" customWidth="1"/>
    <col min="13559" max="13559" width="9.42578125" style="1592" customWidth="1"/>
    <col min="13560" max="13560" width="11.5703125" style="1592" customWidth="1"/>
    <col min="13561" max="13561" width="11.42578125" style="1592"/>
    <col min="13562" max="13562" width="16" style="1592" customWidth="1"/>
    <col min="13563" max="13579" width="11.42578125" style="1592"/>
    <col min="13580" max="13580" width="10.5703125" style="1592" customWidth="1"/>
    <col min="13581" max="13787" width="11.42578125" style="1592"/>
    <col min="13788" max="13788" width="27.5703125" style="1592" customWidth="1"/>
    <col min="13789" max="13794" width="11.5703125" style="1592" customWidth="1"/>
    <col min="13795" max="13795" width="16" style="1592" customWidth="1"/>
    <col min="13796" max="13798" width="8.5703125" style="1592" customWidth="1"/>
    <col min="13799" max="13799" width="10.5703125" style="1592" customWidth="1"/>
    <col min="13800" max="13801" width="9.42578125" style="1592" customWidth="1"/>
    <col min="13802" max="13802" width="8.5703125" style="1592" customWidth="1"/>
    <col min="13803" max="13803" width="9.42578125" style="1592" customWidth="1"/>
    <col min="13804" max="13804" width="1.42578125" style="1592" customWidth="1"/>
    <col min="13805" max="13806" width="8.5703125" style="1592" customWidth="1"/>
    <col min="13807" max="13807" width="9.42578125" style="1592" customWidth="1"/>
    <col min="13808" max="13810" width="8.5703125" style="1592" customWidth="1"/>
    <col min="13811" max="13811" width="10.42578125" style="1592" customWidth="1"/>
    <col min="13812" max="13812" width="11.42578125" style="1592"/>
    <col min="13813" max="13814" width="8.5703125" style="1592" customWidth="1"/>
    <col min="13815" max="13815" width="9.42578125" style="1592" customWidth="1"/>
    <col min="13816" max="13816" width="11.5703125" style="1592" customWidth="1"/>
    <col min="13817" max="13817" width="11.42578125" style="1592"/>
    <col min="13818" max="13818" width="16" style="1592" customWidth="1"/>
    <col min="13819" max="13835" width="11.42578125" style="1592"/>
    <col min="13836" max="13836" width="10.5703125" style="1592" customWidth="1"/>
    <col min="13837" max="14043" width="11.42578125" style="1592"/>
    <col min="14044" max="14044" width="27.5703125" style="1592" customWidth="1"/>
    <col min="14045" max="14050" width="11.5703125" style="1592" customWidth="1"/>
    <col min="14051" max="14051" width="16" style="1592" customWidth="1"/>
    <col min="14052" max="14054" width="8.5703125" style="1592" customWidth="1"/>
    <col min="14055" max="14055" width="10.5703125" style="1592" customWidth="1"/>
    <col min="14056" max="14057" width="9.42578125" style="1592" customWidth="1"/>
    <col min="14058" max="14058" width="8.5703125" style="1592" customWidth="1"/>
    <col min="14059" max="14059" width="9.42578125" style="1592" customWidth="1"/>
    <col min="14060" max="14060" width="1.42578125" style="1592" customWidth="1"/>
    <col min="14061" max="14062" width="8.5703125" style="1592" customWidth="1"/>
    <col min="14063" max="14063" width="9.42578125" style="1592" customWidth="1"/>
    <col min="14064" max="14066" width="8.5703125" style="1592" customWidth="1"/>
    <col min="14067" max="14067" width="10.42578125" style="1592" customWidth="1"/>
    <col min="14068" max="14068" width="11.42578125" style="1592"/>
    <col min="14069" max="14070" width="8.5703125" style="1592" customWidth="1"/>
    <col min="14071" max="14071" width="9.42578125" style="1592" customWidth="1"/>
    <col min="14072" max="14072" width="11.5703125" style="1592" customWidth="1"/>
    <col min="14073" max="14073" width="11.42578125" style="1592"/>
    <col min="14074" max="14074" width="16" style="1592" customWidth="1"/>
    <col min="14075" max="14091" width="11.42578125" style="1592"/>
    <col min="14092" max="14092" width="10.5703125" style="1592" customWidth="1"/>
    <col min="14093" max="14299" width="11.42578125" style="1592"/>
    <col min="14300" max="14300" width="27.5703125" style="1592" customWidth="1"/>
    <col min="14301" max="14306" width="11.5703125" style="1592" customWidth="1"/>
    <col min="14307" max="14307" width="16" style="1592" customWidth="1"/>
    <col min="14308" max="14310" width="8.5703125" style="1592" customWidth="1"/>
    <col min="14311" max="14311" width="10.5703125" style="1592" customWidth="1"/>
    <col min="14312" max="14313" width="9.42578125" style="1592" customWidth="1"/>
    <col min="14314" max="14314" width="8.5703125" style="1592" customWidth="1"/>
    <col min="14315" max="14315" width="9.42578125" style="1592" customWidth="1"/>
    <col min="14316" max="14316" width="1.42578125" style="1592" customWidth="1"/>
    <col min="14317" max="14318" width="8.5703125" style="1592" customWidth="1"/>
    <col min="14319" max="14319" width="9.42578125" style="1592" customWidth="1"/>
    <col min="14320" max="14322" width="8.5703125" style="1592" customWidth="1"/>
    <col min="14323" max="14323" width="10.42578125" style="1592" customWidth="1"/>
    <col min="14324" max="14324" width="11.42578125" style="1592"/>
    <col min="14325" max="14326" width="8.5703125" style="1592" customWidth="1"/>
    <col min="14327" max="14327" width="9.42578125" style="1592" customWidth="1"/>
    <col min="14328" max="14328" width="11.5703125" style="1592" customWidth="1"/>
    <col min="14329" max="14329" width="11.42578125" style="1592"/>
    <col min="14330" max="14330" width="16" style="1592" customWidth="1"/>
    <col min="14331" max="14347" width="11.42578125" style="1592"/>
    <col min="14348" max="14348" width="10.5703125" style="1592" customWidth="1"/>
    <col min="14349" max="14555" width="11.42578125" style="1592"/>
    <col min="14556" max="14556" width="27.5703125" style="1592" customWidth="1"/>
    <col min="14557" max="14562" width="11.5703125" style="1592" customWidth="1"/>
    <col min="14563" max="14563" width="16" style="1592" customWidth="1"/>
    <col min="14564" max="14566" width="8.5703125" style="1592" customWidth="1"/>
    <col min="14567" max="14567" width="10.5703125" style="1592" customWidth="1"/>
    <col min="14568" max="14569" width="9.42578125" style="1592" customWidth="1"/>
    <col min="14570" max="14570" width="8.5703125" style="1592" customWidth="1"/>
    <col min="14571" max="14571" width="9.42578125" style="1592" customWidth="1"/>
    <col min="14572" max="14572" width="1.42578125" style="1592" customWidth="1"/>
    <col min="14573" max="14574" width="8.5703125" style="1592" customWidth="1"/>
    <col min="14575" max="14575" width="9.42578125" style="1592" customWidth="1"/>
    <col min="14576" max="14578" width="8.5703125" style="1592" customWidth="1"/>
    <col min="14579" max="14579" width="10.42578125" style="1592" customWidth="1"/>
    <col min="14580" max="14580" width="11.42578125" style="1592"/>
    <col min="14581" max="14582" width="8.5703125" style="1592" customWidth="1"/>
    <col min="14583" max="14583" width="9.42578125" style="1592" customWidth="1"/>
    <col min="14584" max="14584" width="11.5703125" style="1592" customWidth="1"/>
    <col min="14585" max="14585" width="11.42578125" style="1592"/>
    <col min="14586" max="14586" width="16" style="1592" customWidth="1"/>
    <col min="14587" max="14603" width="11.42578125" style="1592"/>
    <col min="14604" max="14604" width="10.5703125" style="1592" customWidth="1"/>
    <col min="14605" max="14811" width="11.42578125" style="1592"/>
    <col min="14812" max="14812" width="27.5703125" style="1592" customWidth="1"/>
    <col min="14813" max="14818" width="11.5703125" style="1592" customWidth="1"/>
    <col min="14819" max="14819" width="16" style="1592" customWidth="1"/>
    <col min="14820" max="14822" width="8.5703125" style="1592" customWidth="1"/>
    <col min="14823" max="14823" width="10.5703125" style="1592" customWidth="1"/>
    <col min="14824" max="14825" width="9.42578125" style="1592" customWidth="1"/>
    <col min="14826" max="14826" width="8.5703125" style="1592" customWidth="1"/>
    <col min="14827" max="14827" width="9.42578125" style="1592" customWidth="1"/>
    <col min="14828" max="14828" width="1.42578125" style="1592" customWidth="1"/>
    <col min="14829" max="14830" width="8.5703125" style="1592" customWidth="1"/>
    <col min="14831" max="14831" width="9.42578125" style="1592" customWidth="1"/>
    <col min="14832" max="14834" width="8.5703125" style="1592" customWidth="1"/>
    <col min="14835" max="14835" width="10.42578125" style="1592" customWidth="1"/>
    <col min="14836" max="14836" width="11.42578125" style="1592"/>
    <col min="14837" max="14838" width="8.5703125" style="1592" customWidth="1"/>
    <col min="14839" max="14839" width="9.42578125" style="1592" customWidth="1"/>
    <col min="14840" max="14840" width="11.5703125" style="1592" customWidth="1"/>
    <col min="14841" max="14841" width="11.42578125" style="1592"/>
    <col min="14842" max="14842" width="16" style="1592" customWidth="1"/>
    <col min="14843" max="14859" width="11.42578125" style="1592"/>
    <col min="14860" max="14860" width="10.5703125" style="1592" customWidth="1"/>
    <col min="14861" max="15067" width="11.42578125" style="1592"/>
    <col min="15068" max="15068" width="27.5703125" style="1592" customWidth="1"/>
    <col min="15069" max="15074" width="11.5703125" style="1592" customWidth="1"/>
    <col min="15075" max="15075" width="16" style="1592" customWidth="1"/>
    <col min="15076" max="15078" width="8.5703125" style="1592" customWidth="1"/>
    <col min="15079" max="15079" width="10.5703125" style="1592" customWidth="1"/>
    <col min="15080" max="15081" width="9.42578125" style="1592" customWidth="1"/>
    <col min="15082" max="15082" width="8.5703125" style="1592" customWidth="1"/>
    <col min="15083" max="15083" width="9.42578125" style="1592" customWidth="1"/>
    <col min="15084" max="15084" width="1.42578125" style="1592" customWidth="1"/>
    <col min="15085" max="15086" width="8.5703125" style="1592" customWidth="1"/>
    <col min="15087" max="15087" width="9.42578125" style="1592" customWidth="1"/>
    <col min="15088" max="15090" width="8.5703125" style="1592" customWidth="1"/>
    <col min="15091" max="15091" width="10.42578125" style="1592" customWidth="1"/>
    <col min="15092" max="15092" width="11.42578125" style="1592"/>
    <col min="15093" max="15094" width="8.5703125" style="1592" customWidth="1"/>
    <col min="15095" max="15095" width="9.42578125" style="1592" customWidth="1"/>
    <col min="15096" max="15096" width="11.5703125" style="1592" customWidth="1"/>
    <col min="15097" max="15097" width="11.42578125" style="1592"/>
    <col min="15098" max="15098" width="16" style="1592" customWidth="1"/>
    <col min="15099" max="15115" width="11.42578125" style="1592"/>
    <col min="15116" max="15116" width="10.5703125" style="1592" customWidth="1"/>
    <col min="15117" max="15323" width="11.42578125" style="1592"/>
    <col min="15324" max="15324" width="27.5703125" style="1592" customWidth="1"/>
    <col min="15325" max="15330" width="11.5703125" style="1592" customWidth="1"/>
    <col min="15331" max="15331" width="16" style="1592" customWidth="1"/>
    <col min="15332" max="15334" width="8.5703125" style="1592" customWidth="1"/>
    <col min="15335" max="15335" width="10.5703125" style="1592" customWidth="1"/>
    <col min="15336" max="15337" width="9.42578125" style="1592" customWidth="1"/>
    <col min="15338" max="15338" width="8.5703125" style="1592" customWidth="1"/>
    <col min="15339" max="15339" width="9.42578125" style="1592" customWidth="1"/>
    <col min="15340" max="15340" width="1.42578125" style="1592" customWidth="1"/>
    <col min="15341" max="15342" width="8.5703125" style="1592" customWidth="1"/>
    <col min="15343" max="15343" width="9.42578125" style="1592" customWidth="1"/>
    <col min="15344" max="15346" width="8.5703125" style="1592" customWidth="1"/>
    <col min="15347" max="15347" width="10.42578125" style="1592" customWidth="1"/>
    <col min="15348" max="15348" width="11.42578125" style="1592"/>
    <col min="15349" max="15350" width="8.5703125" style="1592" customWidth="1"/>
    <col min="15351" max="15351" width="9.42578125" style="1592" customWidth="1"/>
    <col min="15352" max="15352" width="11.5703125" style="1592" customWidth="1"/>
    <col min="15353" max="15353" width="11.42578125" style="1592"/>
    <col min="15354" max="15354" width="16" style="1592" customWidth="1"/>
    <col min="15355" max="15371" width="11.42578125" style="1592"/>
    <col min="15372" max="15372" width="10.5703125" style="1592" customWidth="1"/>
    <col min="15373" max="15579" width="11.42578125" style="1592"/>
    <col min="15580" max="15580" width="27.5703125" style="1592" customWidth="1"/>
    <col min="15581" max="15586" width="11.5703125" style="1592" customWidth="1"/>
    <col min="15587" max="15587" width="16" style="1592" customWidth="1"/>
    <col min="15588" max="15590" width="8.5703125" style="1592" customWidth="1"/>
    <col min="15591" max="15591" width="10.5703125" style="1592" customWidth="1"/>
    <col min="15592" max="15593" width="9.42578125" style="1592" customWidth="1"/>
    <col min="15594" max="15594" width="8.5703125" style="1592" customWidth="1"/>
    <col min="15595" max="15595" width="9.42578125" style="1592" customWidth="1"/>
    <col min="15596" max="15596" width="1.42578125" style="1592" customWidth="1"/>
    <col min="15597" max="15598" width="8.5703125" style="1592" customWidth="1"/>
    <col min="15599" max="15599" width="9.42578125" style="1592" customWidth="1"/>
    <col min="15600" max="15602" width="8.5703125" style="1592" customWidth="1"/>
    <col min="15603" max="15603" width="10.42578125" style="1592" customWidth="1"/>
    <col min="15604" max="15604" width="11.42578125" style="1592"/>
    <col min="15605" max="15606" width="8.5703125" style="1592" customWidth="1"/>
    <col min="15607" max="15607" width="9.42578125" style="1592" customWidth="1"/>
    <col min="15608" max="15608" width="11.5703125" style="1592" customWidth="1"/>
    <col min="15609" max="15609" width="11.42578125" style="1592"/>
    <col min="15610" max="15610" width="16" style="1592" customWidth="1"/>
    <col min="15611" max="15627" width="11.42578125" style="1592"/>
    <col min="15628" max="15628" width="10.5703125" style="1592" customWidth="1"/>
    <col min="15629" max="15835" width="11.42578125" style="1592"/>
    <col min="15836" max="15836" width="27.5703125" style="1592" customWidth="1"/>
    <col min="15837" max="15842" width="11.5703125" style="1592" customWidth="1"/>
    <col min="15843" max="15843" width="16" style="1592" customWidth="1"/>
    <col min="15844" max="15846" width="8.5703125" style="1592" customWidth="1"/>
    <col min="15847" max="15847" width="10.5703125" style="1592" customWidth="1"/>
    <col min="15848" max="15849" width="9.42578125" style="1592" customWidth="1"/>
    <col min="15850" max="15850" width="8.5703125" style="1592" customWidth="1"/>
    <col min="15851" max="15851" width="9.42578125" style="1592" customWidth="1"/>
    <col min="15852" max="15852" width="1.42578125" style="1592" customWidth="1"/>
    <col min="15853" max="15854" width="8.5703125" style="1592" customWidth="1"/>
    <col min="15855" max="15855" width="9.42578125" style="1592" customWidth="1"/>
    <col min="15856" max="15858" width="8.5703125" style="1592" customWidth="1"/>
    <col min="15859" max="15859" width="10.42578125" style="1592" customWidth="1"/>
    <col min="15860" max="15860" width="11.42578125" style="1592"/>
    <col min="15861" max="15862" width="8.5703125" style="1592" customWidth="1"/>
    <col min="15863" max="15863" width="9.42578125" style="1592" customWidth="1"/>
    <col min="15864" max="15864" width="11.5703125" style="1592" customWidth="1"/>
    <col min="15865" max="15865" width="11.42578125" style="1592"/>
    <col min="15866" max="15866" width="16" style="1592" customWidth="1"/>
    <col min="15867" max="15883" width="11.42578125" style="1592"/>
    <col min="15884" max="15884" width="10.5703125" style="1592" customWidth="1"/>
    <col min="15885" max="16091" width="11.42578125" style="1592"/>
    <col min="16092" max="16092" width="27.5703125" style="1592" customWidth="1"/>
    <col min="16093" max="16098" width="11.5703125" style="1592" customWidth="1"/>
    <col min="16099" max="16099" width="16" style="1592" customWidth="1"/>
    <col min="16100" max="16102" width="8.5703125" style="1592" customWidth="1"/>
    <col min="16103" max="16103" width="10.5703125" style="1592" customWidth="1"/>
    <col min="16104" max="16105" width="9.42578125" style="1592" customWidth="1"/>
    <col min="16106" max="16106" width="8.5703125" style="1592" customWidth="1"/>
    <col min="16107" max="16107" width="9.42578125" style="1592" customWidth="1"/>
    <col min="16108" max="16108" width="1.42578125" style="1592" customWidth="1"/>
    <col min="16109" max="16110" width="8.5703125" style="1592" customWidth="1"/>
    <col min="16111" max="16111" width="9.42578125" style="1592" customWidth="1"/>
    <col min="16112" max="16114" width="8.5703125" style="1592" customWidth="1"/>
    <col min="16115" max="16115" width="10.42578125" style="1592" customWidth="1"/>
    <col min="16116" max="16116" width="11.42578125" style="1592"/>
    <col min="16117" max="16118" width="8.5703125" style="1592" customWidth="1"/>
    <col min="16119" max="16119" width="9.42578125" style="1592" customWidth="1"/>
    <col min="16120" max="16120" width="11.5703125" style="1592" customWidth="1"/>
    <col min="16121" max="16121" width="11.42578125" style="1592"/>
    <col min="16122" max="16122" width="16" style="1592" customWidth="1"/>
    <col min="16123" max="16139" width="11.42578125" style="1592"/>
    <col min="16140" max="16140" width="10.5703125" style="1592" customWidth="1"/>
    <col min="16141" max="16384" width="11.42578125" style="1592"/>
  </cols>
  <sheetData>
    <row r="1" spans="1:21" s="522" customFormat="1" ht="13.5" customHeight="1" x14ac:dyDescent="0.25">
      <c r="A1" s="1927" t="s">
        <v>0</v>
      </c>
      <c r="B1" s="1927"/>
      <c r="C1" s="1927"/>
      <c r="D1" s="1927"/>
      <c r="E1" s="1927"/>
      <c r="F1" s="1927"/>
      <c r="G1" s="1927"/>
      <c r="H1" s="1927"/>
      <c r="I1" s="1927"/>
      <c r="J1" s="1927"/>
      <c r="K1" s="1927"/>
      <c r="L1" s="1927"/>
      <c r="M1" s="1927"/>
      <c r="N1" s="1927"/>
      <c r="O1" s="1122"/>
      <c r="P1" s="1122"/>
      <c r="Q1" s="1122"/>
      <c r="R1" s="1122"/>
      <c r="S1" s="1122"/>
      <c r="T1" s="1122"/>
      <c r="U1" s="1122"/>
    </row>
    <row r="2" spans="1:21" s="522" customFormat="1" ht="13.5" customHeight="1" x14ac:dyDescent="0.25">
      <c r="A2" s="1927" t="s">
        <v>414</v>
      </c>
      <c r="B2" s="1927"/>
      <c r="C2" s="1927"/>
      <c r="D2" s="1927"/>
      <c r="E2" s="1927"/>
      <c r="F2" s="1927"/>
      <c r="G2" s="1927"/>
      <c r="H2" s="1927"/>
      <c r="I2" s="1927"/>
      <c r="J2" s="1927"/>
      <c r="K2" s="1927"/>
      <c r="L2" s="1927"/>
      <c r="M2" s="1927"/>
      <c r="N2" s="1927"/>
      <c r="O2" s="1122"/>
      <c r="P2" s="1122"/>
      <c r="Q2" s="1122"/>
      <c r="R2" s="1122"/>
      <c r="S2" s="1122"/>
      <c r="T2" s="1122"/>
      <c r="U2" s="1122"/>
    </row>
    <row r="3" spans="1:21" s="522" customFormat="1" ht="13.5" customHeight="1" x14ac:dyDescent="0.25">
      <c r="A3" s="1927" t="s">
        <v>1423</v>
      </c>
      <c r="B3" s="1927"/>
      <c r="C3" s="1927"/>
      <c r="D3" s="1927"/>
      <c r="E3" s="1927"/>
      <c r="F3" s="1927"/>
      <c r="G3" s="1927"/>
      <c r="H3" s="1927"/>
      <c r="I3" s="1927"/>
      <c r="J3" s="1927"/>
      <c r="K3" s="1927"/>
      <c r="L3" s="1927"/>
      <c r="M3" s="1927"/>
      <c r="N3" s="1927"/>
      <c r="O3" s="1122"/>
      <c r="P3" s="1122"/>
      <c r="Q3" s="1122"/>
      <c r="R3" s="1122"/>
      <c r="S3" s="1122"/>
      <c r="T3" s="1122"/>
      <c r="U3" s="1122"/>
    </row>
    <row r="4" spans="1:21" s="522" customFormat="1" ht="13.5" customHeight="1" x14ac:dyDescent="0.25">
      <c r="A4" s="1927" t="s">
        <v>1</v>
      </c>
      <c r="B4" s="1927"/>
      <c r="C4" s="1927"/>
      <c r="D4" s="1927"/>
      <c r="E4" s="1927"/>
      <c r="F4" s="1927"/>
      <c r="G4" s="1927"/>
      <c r="H4" s="1927"/>
      <c r="I4" s="1927"/>
      <c r="J4" s="1927"/>
      <c r="K4" s="1927"/>
      <c r="L4" s="1927"/>
      <c r="M4" s="1927"/>
      <c r="N4" s="1927"/>
      <c r="O4" s="1122"/>
      <c r="P4" s="1122"/>
      <c r="Q4" s="1122"/>
      <c r="R4" s="1122"/>
      <c r="S4" s="1122"/>
      <c r="T4" s="1122"/>
      <c r="U4" s="1122"/>
    </row>
    <row r="5" spans="1:21" s="522" customFormat="1" ht="18.600000000000001" customHeight="1" x14ac:dyDescent="0.25">
      <c r="A5" s="1928" t="s">
        <v>1426</v>
      </c>
      <c r="B5" s="1928"/>
      <c r="C5" s="1928"/>
      <c r="D5" s="1928"/>
      <c r="E5" s="1928"/>
      <c r="F5" s="1928"/>
      <c r="G5" s="1928"/>
      <c r="H5" s="1928"/>
      <c r="I5" s="1928"/>
      <c r="J5" s="1928"/>
      <c r="K5" s="1928"/>
      <c r="L5" s="1928"/>
      <c r="M5" s="1928"/>
      <c r="N5" s="1928"/>
      <c r="O5" s="1122"/>
      <c r="P5" s="1122"/>
      <c r="Q5" s="1122"/>
      <c r="R5" s="1122"/>
      <c r="S5" s="1122"/>
      <c r="T5" s="1122"/>
      <c r="U5" s="1122"/>
    </row>
    <row r="6" spans="1:21" ht="10.9" customHeight="1" x14ac:dyDescent="0.2">
      <c r="B6" s="1593"/>
      <c r="C6" s="1594"/>
      <c r="D6" s="1594"/>
      <c r="E6" s="1594"/>
      <c r="F6" s="1594"/>
      <c r="G6" s="1594"/>
      <c r="H6" s="1594"/>
      <c r="I6" s="1594"/>
      <c r="J6" s="1594"/>
      <c r="K6" s="1594"/>
      <c r="L6" s="1594"/>
      <c r="M6" s="1594"/>
      <c r="N6" s="1594"/>
    </row>
    <row r="7" spans="1:21" s="1637" customFormat="1" ht="19.5" customHeight="1" x14ac:dyDescent="0.2">
      <c r="B7" s="1929" t="s">
        <v>62</v>
      </c>
      <c r="C7" s="1931" t="s">
        <v>746</v>
      </c>
      <c r="D7" s="1932"/>
      <c r="E7" s="1932"/>
      <c r="F7" s="1932"/>
      <c r="G7" s="1932"/>
      <c r="H7" s="1932"/>
      <c r="I7" s="1932"/>
      <c r="J7" s="1932"/>
      <c r="K7" s="1932"/>
      <c r="L7" s="1932"/>
      <c r="M7" s="1932"/>
      <c r="N7" s="1933"/>
    </row>
    <row r="8" spans="1:21" s="1637" customFormat="1" ht="19.5" customHeight="1" x14ac:dyDescent="0.2">
      <c r="B8" s="1929"/>
      <c r="C8" s="1931" t="s">
        <v>171</v>
      </c>
      <c r="D8" s="1932"/>
      <c r="E8" s="1932"/>
      <c r="F8" s="1933"/>
      <c r="G8" s="1934" t="s">
        <v>740</v>
      </c>
      <c r="H8" s="1935"/>
      <c r="I8" s="1935"/>
      <c r="J8" s="1936"/>
      <c r="K8" s="1931" t="s">
        <v>29</v>
      </c>
      <c r="L8" s="1932"/>
      <c r="M8" s="1932"/>
      <c r="N8" s="1933"/>
    </row>
    <row r="9" spans="1:21" s="1637" customFormat="1" ht="29.25" customHeight="1" x14ac:dyDescent="0.2">
      <c r="B9" s="1930"/>
      <c r="C9" s="1638" t="s">
        <v>158</v>
      </c>
      <c r="D9" s="1638" t="s">
        <v>9</v>
      </c>
      <c r="E9" s="1638" t="s">
        <v>159</v>
      </c>
      <c r="F9" s="1568" t="s">
        <v>747</v>
      </c>
      <c r="G9" s="1638" t="s">
        <v>158</v>
      </c>
      <c r="H9" s="1638" t="s">
        <v>9</v>
      </c>
      <c r="I9" s="1638" t="s">
        <v>159</v>
      </c>
      <c r="J9" s="1569" t="s">
        <v>747</v>
      </c>
      <c r="K9" s="1638" t="s">
        <v>158</v>
      </c>
      <c r="L9" s="1638" t="s">
        <v>9</v>
      </c>
      <c r="M9" s="1638" t="s">
        <v>159</v>
      </c>
      <c r="N9" s="1570" t="s">
        <v>747</v>
      </c>
    </row>
    <row r="10" spans="1:21" ht="16.5" customHeight="1" x14ac:dyDescent="0.2">
      <c r="A10" s="1595">
        <v>4</v>
      </c>
      <c r="B10" s="1596" t="s">
        <v>549</v>
      </c>
      <c r="C10" s="1597">
        <v>25436.474090756197</v>
      </c>
      <c r="D10" s="1597">
        <v>24998.661</v>
      </c>
      <c r="E10" s="1597">
        <v>437.8130907561972</v>
      </c>
      <c r="F10" s="1562">
        <v>0.98278798039405546</v>
      </c>
      <c r="G10" s="1597">
        <v>5786.9465897399941</v>
      </c>
      <c r="H10" s="1597">
        <v>5786.7271954699982</v>
      </c>
      <c r="I10" s="1597">
        <v>0.21939426999597345</v>
      </c>
      <c r="J10" s="1562">
        <v>0.99996208807760811</v>
      </c>
      <c r="K10" s="1598">
        <v>31223.42068049619</v>
      </c>
      <c r="L10" s="1599">
        <v>30785.388195469997</v>
      </c>
      <c r="M10" s="1600">
        <v>438.03248502619317</v>
      </c>
      <c r="N10" s="1562">
        <v>0.98597102830248795</v>
      </c>
    </row>
    <row r="11" spans="1:21" ht="16.5" customHeight="1" x14ac:dyDescent="0.2">
      <c r="A11" s="1595">
        <v>93</v>
      </c>
      <c r="B11" s="1596" t="s">
        <v>550</v>
      </c>
      <c r="C11" s="1597">
        <v>18283.447936710567</v>
      </c>
      <c r="D11" s="1597">
        <v>16233.538</v>
      </c>
      <c r="E11" s="1597">
        <v>2049.9099367105664</v>
      </c>
      <c r="F11" s="1562">
        <v>0.88788165428061094</v>
      </c>
      <c r="G11" s="1597">
        <v>18250.148695279975</v>
      </c>
      <c r="H11" s="1597">
        <v>18141.838238199998</v>
      </c>
      <c r="I11" s="1597">
        <v>108.31045707997691</v>
      </c>
      <c r="J11" s="1562">
        <v>0.99406522878862957</v>
      </c>
      <c r="K11" s="1598">
        <v>36533.596631990542</v>
      </c>
      <c r="L11" s="1599">
        <v>34375.376238199999</v>
      </c>
      <c r="M11" s="1600">
        <v>2158.2203937905433</v>
      </c>
      <c r="N11" s="1562">
        <v>0.94092505001545057</v>
      </c>
    </row>
    <row r="12" spans="1:21" ht="16.5" customHeight="1" x14ac:dyDescent="0.2">
      <c r="A12" s="1595">
        <v>14</v>
      </c>
      <c r="B12" s="1601" t="s">
        <v>52</v>
      </c>
      <c r="C12" s="1597">
        <v>249.95882549779969</v>
      </c>
      <c r="D12" s="1597">
        <v>87.241</v>
      </c>
      <c r="E12" s="1597">
        <v>162.71782549779971</v>
      </c>
      <c r="F12" s="1562">
        <v>0.34902148314330256</v>
      </c>
      <c r="G12" s="1597">
        <v>1053.7841469199998</v>
      </c>
      <c r="H12" s="1597">
        <v>1053.7841469199998</v>
      </c>
      <c r="I12" s="1597">
        <v>0</v>
      </c>
      <c r="J12" s="1562">
        <v>1</v>
      </c>
      <c r="K12" s="1598">
        <v>1303.7429724177996</v>
      </c>
      <c r="L12" s="1599">
        <v>1141.0251469199998</v>
      </c>
      <c r="M12" s="1600">
        <v>162.71782549779982</v>
      </c>
      <c r="N12" s="1562">
        <v>0.87519179091256105</v>
      </c>
    </row>
    <row r="13" spans="1:21" ht="16.149999999999999" customHeight="1" x14ac:dyDescent="0.2">
      <c r="A13" s="1595">
        <v>22</v>
      </c>
      <c r="B13" s="1596" t="s">
        <v>551</v>
      </c>
      <c r="C13" s="1597">
        <v>1837.6262644707758</v>
      </c>
      <c r="D13" s="1597">
        <v>1776.7760000000001</v>
      </c>
      <c r="E13" s="1597">
        <v>60.850264470775755</v>
      </c>
      <c r="F13" s="1562">
        <v>0.96688648521885368</v>
      </c>
      <c r="G13" s="1597">
        <v>4540.7023655500006</v>
      </c>
      <c r="H13" s="1597">
        <v>4540.7023655499997</v>
      </c>
      <c r="I13" s="1597">
        <v>0</v>
      </c>
      <c r="J13" s="1562">
        <v>0.99999999999999978</v>
      </c>
      <c r="K13" s="1598">
        <v>6378.3286300207765</v>
      </c>
      <c r="L13" s="1599">
        <v>6317.4783655499996</v>
      </c>
      <c r="M13" s="1600">
        <v>60.850264470776892</v>
      </c>
      <c r="N13" s="1562">
        <v>0.99045984175472335</v>
      </c>
    </row>
    <row r="14" spans="1:21" ht="16.5" customHeight="1" x14ac:dyDescent="0.2">
      <c r="A14" s="1595">
        <v>26</v>
      </c>
      <c r="B14" s="1596" t="s">
        <v>552</v>
      </c>
      <c r="C14" s="1597">
        <v>697.66217458943447</v>
      </c>
      <c r="D14" s="1597">
        <v>316.80599999999998</v>
      </c>
      <c r="E14" s="1597">
        <v>380.85617458943449</v>
      </c>
      <c r="F14" s="1562">
        <v>0.45409656928360259</v>
      </c>
      <c r="G14" s="1597">
        <v>0</v>
      </c>
      <c r="H14" s="1597">
        <v>0</v>
      </c>
      <c r="I14" s="1597">
        <v>0</v>
      </c>
      <c r="J14" s="1562" t="s">
        <v>1175</v>
      </c>
      <c r="K14" s="1598">
        <v>697.66217458943447</v>
      </c>
      <c r="L14" s="1599">
        <v>316.80599999999998</v>
      </c>
      <c r="M14" s="1600">
        <v>380.85617458943449</v>
      </c>
      <c r="N14" s="1562">
        <v>0.45409656928360259</v>
      </c>
    </row>
    <row r="15" spans="1:21" ht="16.5" customHeight="1" x14ac:dyDescent="0.2">
      <c r="A15" s="1595">
        <v>27</v>
      </c>
      <c r="B15" s="1601" t="s">
        <v>553</v>
      </c>
      <c r="C15" s="1597">
        <v>3583.0345459039058</v>
      </c>
      <c r="D15" s="1597">
        <v>2722.9349999999999</v>
      </c>
      <c r="E15" s="1597">
        <v>860.09954590390589</v>
      </c>
      <c r="F15" s="1562">
        <v>0.75995220395316476</v>
      </c>
      <c r="G15" s="1597">
        <v>72.10297399000001</v>
      </c>
      <c r="H15" s="1597">
        <v>72.10297399000001</v>
      </c>
      <c r="I15" s="1597">
        <v>0</v>
      </c>
      <c r="J15" s="1562">
        <v>1</v>
      </c>
      <c r="K15" s="1598">
        <v>3655.1375198939058</v>
      </c>
      <c r="L15" s="1599">
        <v>2795.03797399</v>
      </c>
      <c r="M15" s="1600">
        <v>860.09954590390589</v>
      </c>
      <c r="N15" s="1562">
        <v>0.76468750047771905</v>
      </c>
    </row>
    <row r="16" spans="1:21" ht="16.5" customHeight="1" x14ac:dyDescent="0.2">
      <c r="A16" s="1595">
        <v>28</v>
      </c>
      <c r="B16" s="1601" t="s">
        <v>554</v>
      </c>
      <c r="C16" s="1597">
        <v>7649.8322141829576</v>
      </c>
      <c r="D16" s="1597">
        <v>7445.4740000000002</v>
      </c>
      <c r="E16" s="1597">
        <v>204.35821418295745</v>
      </c>
      <c r="F16" s="1562">
        <v>0.97328592203577058</v>
      </c>
      <c r="G16" s="1597">
        <v>2880.7963060216239</v>
      </c>
      <c r="H16" s="1597">
        <v>2880.7963060200004</v>
      </c>
      <c r="I16" s="1597">
        <v>1.6234480426646769E-9</v>
      </c>
      <c r="J16" s="1562">
        <v>0.99999999999943645</v>
      </c>
      <c r="K16" s="1598">
        <v>10530.628520204582</v>
      </c>
      <c r="L16" s="1599">
        <v>10326.27030602</v>
      </c>
      <c r="M16" s="1600">
        <v>204.35821418458181</v>
      </c>
      <c r="N16" s="1562">
        <v>0.98059392050602767</v>
      </c>
    </row>
    <row r="17" spans="1:15" ht="16.5" customHeight="1" x14ac:dyDescent="0.2">
      <c r="A17" s="1595">
        <v>32</v>
      </c>
      <c r="B17" s="1596" t="s">
        <v>555</v>
      </c>
      <c r="C17" s="1597">
        <v>3860.2696316727706</v>
      </c>
      <c r="D17" s="1597">
        <v>2492.0129999999999</v>
      </c>
      <c r="E17" s="1597">
        <v>1368.2566316727707</v>
      </c>
      <c r="F17" s="1562">
        <v>0.64555412905707732</v>
      </c>
      <c r="G17" s="1597">
        <v>13885.819066194697</v>
      </c>
      <c r="H17" s="1597">
        <v>13746.658333605001</v>
      </c>
      <c r="I17" s="1597">
        <v>139.16073258969664</v>
      </c>
      <c r="J17" s="1562">
        <v>0.9899782121654972</v>
      </c>
      <c r="K17" s="1598">
        <v>17746.088697867468</v>
      </c>
      <c r="L17" s="1599">
        <v>16238.671333605002</v>
      </c>
      <c r="M17" s="1600">
        <v>1507.4173642624664</v>
      </c>
      <c r="N17" s="1562">
        <v>0.91505636030977289</v>
      </c>
    </row>
    <row r="18" spans="1:15" ht="16.5" customHeight="1" x14ac:dyDescent="0.2">
      <c r="A18" s="1595">
        <v>87</v>
      </c>
      <c r="B18" s="1596" t="s">
        <v>556</v>
      </c>
      <c r="C18" s="1597">
        <v>4129.6350925615252</v>
      </c>
      <c r="D18" s="1597">
        <v>4129.6319999999996</v>
      </c>
      <c r="E18" s="1597">
        <v>3.0925615255910088E-3</v>
      </c>
      <c r="F18" s="1562">
        <v>0.99999925112958987</v>
      </c>
      <c r="G18" s="1597">
        <v>4427.0840186919986</v>
      </c>
      <c r="H18" s="1597">
        <v>4427.0846967999996</v>
      </c>
      <c r="I18" s="1597">
        <v>-6.7810800101142377E-4</v>
      </c>
      <c r="J18" s="1562">
        <v>1.000000153172607</v>
      </c>
      <c r="K18" s="1598">
        <v>8556.7191112535238</v>
      </c>
      <c r="L18" s="1599">
        <v>8556.7166967999983</v>
      </c>
      <c r="M18" s="1600">
        <v>2.4144535254890798E-3</v>
      </c>
      <c r="N18" s="1562">
        <v>0.99999971782952157</v>
      </c>
    </row>
    <row r="19" spans="1:15" ht="16.5" customHeight="1" x14ac:dyDescent="0.2">
      <c r="A19" s="1595">
        <v>88</v>
      </c>
      <c r="B19" s="1596" t="s">
        <v>557</v>
      </c>
      <c r="C19" s="1597">
        <v>3531.4600446447184</v>
      </c>
      <c r="D19" s="1597">
        <v>2588.4790000000003</v>
      </c>
      <c r="E19" s="1597">
        <v>942.98104464471817</v>
      </c>
      <c r="F19" s="1562">
        <v>0.73297700307420965</v>
      </c>
      <c r="G19" s="1597">
        <v>2788.0210028000042</v>
      </c>
      <c r="H19" s="1597">
        <v>2788.0181037200027</v>
      </c>
      <c r="I19" s="1597">
        <v>2.8990800014980778E-3</v>
      </c>
      <c r="J19" s="1562">
        <v>0.99999896016565204</v>
      </c>
      <c r="K19" s="1598">
        <v>6319.4810474447222</v>
      </c>
      <c r="L19" s="1599">
        <v>5376.497103720003</v>
      </c>
      <c r="M19" s="1600">
        <v>942.98394372471921</v>
      </c>
      <c r="N19" s="1562">
        <v>0.85078142704359971</v>
      </c>
    </row>
    <row r="20" spans="1:15" ht="16.5" hidden="1" customHeight="1" x14ac:dyDescent="0.2">
      <c r="A20" s="1595">
        <v>90</v>
      </c>
      <c r="B20" s="1596" t="s">
        <v>558</v>
      </c>
      <c r="C20" s="1597">
        <v>0</v>
      </c>
      <c r="D20" s="1597">
        <v>0</v>
      </c>
      <c r="E20" s="1597">
        <v>0</v>
      </c>
      <c r="F20" s="1562" t="s">
        <v>1175</v>
      </c>
      <c r="G20" s="1597">
        <v>0</v>
      </c>
      <c r="H20" s="1597">
        <v>0</v>
      </c>
      <c r="I20" s="1597">
        <v>0</v>
      </c>
      <c r="J20" s="1562" t="s">
        <v>1175</v>
      </c>
      <c r="K20" s="1598">
        <v>0</v>
      </c>
      <c r="L20" s="1599">
        <v>0</v>
      </c>
      <c r="M20" s="1600">
        <v>0</v>
      </c>
      <c r="N20" s="1562" t="s">
        <v>1175</v>
      </c>
    </row>
    <row r="21" spans="1:15" ht="16.5" customHeight="1" x14ac:dyDescent="0.2">
      <c r="A21" s="1595">
        <v>92</v>
      </c>
      <c r="B21" s="1596" t="s">
        <v>559</v>
      </c>
      <c r="C21" s="1597">
        <v>398.31017942130973</v>
      </c>
      <c r="D21" s="1597">
        <v>370.47399999999999</v>
      </c>
      <c r="E21" s="1597">
        <v>27.836179421309737</v>
      </c>
      <c r="F21" s="1562">
        <v>0.93011431577834158</v>
      </c>
      <c r="G21" s="1597">
        <v>13.72543342</v>
      </c>
      <c r="H21" s="1597">
        <v>13.72543342</v>
      </c>
      <c r="I21" s="1597">
        <v>0</v>
      </c>
      <c r="J21" s="1562">
        <v>1</v>
      </c>
      <c r="K21" s="1598">
        <v>412.03561284130973</v>
      </c>
      <c r="L21" s="1599">
        <v>384.19943341999999</v>
      </c>
      <c r="M21" s="1600">
        <v>27.836179421309737</v>
      </c>
      <c r="N21" s="1562">
        <v>0.93244229733115214</v>
      </c>
    </row>
    <row r="22" spans="1:15" ht="16.5" customHeight="1" x14ac:dyDescent="0.2">
      <c r="A22" s="1595">
        <v>94</v>
      </c>
      <c r="B22" s="1596" t="s">
        <v>71</v>
      </c>
      <c r="C22" s="1597">
        <v>529.50799339631078</v>
      </c>
      <c r="D22" s="1597">
        <v>198.892</v>
      </c>
      <c r="E22" s="1597">
        <v>330.61599339631078</v>
      </c>
      <c r="F22" s="1562">
        <v>0.375616614820655</v>
      </c>
      <c r="G22" s="1597">
        <v>14.17689895</v>
      </c>
      <c r="H22" s="1597">
        <v>14.17689895</v>
      </c>
      <c r="I22" s="1597">
        <v>0</v>
      </c>
      <c r="J22" s="1562">
        <v>1</v>
      </c>
      <c r="K22" s="1598">
        <v>543.68489234631079</v>
      </c>
      <c r="L22" s="1599">
        <v>213.06889895</v>
      </c>
      <c r="M22" s="1600">
        <v>330.61599339631078</v>
      </c>
      <c r="N22" s="1562">
        <v>0.39189777378305662</v>
      </c>
    </row>
    <row r="23" spans="1:15" ht="16.5" customHeight="1" x14ac:dyDescent="0.2">
      <c r="A23" s="1595">
        <v>96</v>
      </c>
      <c r="B23" s="1601" t="s">
        <v>560</v>
      </c>
      <c r="C23" s="1597">
        <v>2342.6791790351808</v>
      </c>
      <c r="D23" s="1597">
        <v>1800.3020000000001</v>
      </c>
      <c r="E23" s="1597">
        <v>542.37717903518069</v>
      </c>
      <c r="F23" s="1562">
        <v>0.76847995923259294</v>
      </c>
      <c r="G23" s="1597">
        <v>656.55041987000004</v>
      </c>
      <c r="H23" s="1597">
        <v>656.55041987000004</v>
      </c>
      <c r="I23" s="1597">
        <v>0</v>
      </c>
      <c r="J23" s="1562">
        <v>1</v>
      </c>
      <c r="K23" s="1598">
        <v>2999.2295989051809</v>
      </c>
      <c r="L23" s="1599">
        <v>2456.8524198700002</v>
      </c>
      <c r="M23" s="1600">
        <v>542.37717903518069</v>
      </c>
      <c r="N23" s="1562">
        <v>0.81916116751009438</v>
      </c>
    </row>
    <row r="24" spans="1:15" ht="16.5" customHeight="1" x14ac:dyDescent="0.2">
      <c r="A24" s="1595">
        <v>101</v>
      </c>
      <c r="B24" s="1596" t="s">
        <v>561</v>
      </c>
      <c r="C24" s="1597">
        <v>3197.9883446076778</v>
      </c>
      <c r="D24" s="1597">
        <v>2347.453</v>
      </c>
      <c r="E24" s="1597">
        <v>850.53534460767787</v>
      </c>
      <c r="F24" s="1562">
        <v>0.73404051142280835</v>
      </c>
      <c r="G24" s="1597">
        <v>622.92136084000003</v>
      </c>
      <c r="H24" s="1597">
        <v>622.92136084000003</v>
      </c>
      <c r="I24" s="1597">
        <v>0</v>
      </c>
      <c r="J24" s="1562">
        <v>1</v>
      </c>
      <c r="K24" s="1598">
        <v>3820.9097054476779</v>
      </c>
      <c r="L24" s="1599">
        <v>2970.37436084</v>
      </c>
      <c r="M24" s="1600">
        <v>850.53534460767787</v>
      </c>
      <c r="N24" s="1562">
        <v>0.77739977906438784</v>
      </c>
    </row>
    <row r="25" spans="1:15" ht="16.5" customHeight="1" x14ac:dyDescent="0.2">
      <c r="A25" s="1595">
        <v>105</v>
      </c>
      <c r="B25" s="1601" t="s">
        <v>562</v>
      </c>
      <c r="C25" s="1597">
        <v>2736.7170424924379</v>
      </c>
      <c r="D25" s="1597">
        <v>2538.23</v>
      </c>
      <c r="E25" s="1597">
        <v>198.48704249243792</v>
      </c>
      <c r="F25" s="1562">
        <v>0.92747257410591932</v>
      </c>
      <c r="G25" s="1597">
        <v>570.36917567000012</v>
      </c>
      <c r="H25" s="1597">
        <v>570.37331761000019</v>
      </c>
      <c r="I25" s="1597">
        <v>-4.1419400000677342E-3</v>
      </c>
      <c r="J25" s="1562">
        <v>1.000007261858068</v>
      </c>
      <c r="K25" s="1598">
        <v>3307.0862181624379</v>
      </c>
      <c r="L25" s="1599">
        <v>3108.60331761</v>
      </c>
      <c r="M25" s="1600">
        <v>198.48290055243797</v>
      </c>
      <c r="N25" s="1562">
        <v>0.93998254431276251</v>
      </c>
    </row>
    <row r="26" spans="1:15" ht="16.5" customHeight="1" x14ac:dyDescent="0.2">
      <c r="A26" s="1595">
        <v>108</v>
      </c>
      <c r="B26" s="1601" t="s">
        <v>563</v>
      </c>
      <c r="C26" s="1597">
        <v>577.32827089609918</v>
      </c>
      <c r="D26" s="1597">
        <v>520.98400000000004</v>
      </c>
      <c r="E26" s="1597">
        <v>56.344270896099147</v>
      </c>
      <c r="F26" s="1562">
        <v>0.90240514151741702</v>
      </c>
      <c r="G26" s="1597">
        <v>0</v>
      </c>
      <c r="H26" s="1597">
        <v>0</v>
      </c>
      <c r="I26" s="1597">
        <v>0</v>
      </c>
      <c r="J26" s="1562" t="s">
        <v>1175</v>
      </c>
      <c r="K26" s="1598">
        <v>577.32827089609918</v>
      </c>
      <c r="L26" s="1599">
        <v>520.98400000000004</v>
      </c>
      <c r="M26" s="1600">
        <v>56.344270896099147</v>
      </c>
      <c r="N26" s="1562">
        <v>0.90240514151741702</v>
      </c>
      <c r="O26" s="1281"/>
    </row>
    <row r="27" spans="1:15" ht="16.5" customHeight="1" x14ac:dyDescent="0.2">
      <c r="A27" s="1595">
        <v>116</v>
      </c>
      <c r="B27" s="1601" t="s">
        <v>749</v>
      </c>
      <c r="C27" s="1597">
        <v>2432.0312371742193</v>
      </c>
      <c r="D27" s="1597">
        <v>2429.8249999999998</v>
      </c>
      <c r="E27" s="1597">
        <v>2.2062371742194955</v>
      </c>
      <c r="F27" s="1562">
        <v>0.99909284176103641</v>
      </c>
      <c r="G27" s="1597">
        <v>821.73468721000029</v>
      </c>
      <c r="H27" s="1597">
        <v>821.73690704000012</v>
      </c>
      <c r="I27" s="1597">
        <v>-2.2198299998308357E-3</v>
      </c>
      <c r="J27" s="1562">
        <v>1.0000027013950299</v>
      </c>
      <c r="K27" s="1598">
        <v>3253.7659243842195</v>
      </c>
      <c r="L27" s="1599">
        <v>3251.5619070399998</v>
      </c>
      <c r="M27" s="1600">
        <v>2.2040173442196647</v>
      </c>
      <c r="N27" s="1562">
        <v>0.99932262572187436</v>
      </c>
      <c r="O27" s="1281"/>
    </row>
    <row r="28" spans="1:15" ht="16.5" hidden="1" customHeight="1" x14ac:dyDescent="0.2">
      <c r="A28" s="1595">
        <v>115</v>
      </c>
      <c r="B28" s="1601" t="s">
        <v>700</v>
      </c>
      <c r="C28" s="1597">
        <v>0</v>
      </c>
      <c r="D28" s="1597">
        <v>0</v>
      </c>
      <c r="E28" s="1597">
        <v>0</v>
      </c>
      <c r="F28" s="1562" t="s">
        <v>1175</v>
      </c>
      <c r="G28" s="1597">
        <v>0</v>
      </c>
      <c r="H28" s="1597">
        <v>0</v>
      </c>
      <c r="I28" s="1597">
        <v>0</v>
      </c>
      <c r="J28" s="1562" t="s">
        <v>1175</v>
      </c>
      <c r="K28" s="1598">
        <v>0</v>
      </c>
      <c r="L28" s="1599">
        <v>0</v>
      </c>
      <c r="M28" s="1600">
        <v>0</v>
      </c>
      <c r="N28" s="1562" t="s">
        <v>1175</v>
      </c>
      <c r="O28" s="1281"/>
    </row>
    <row r="29" spans="1:15" ht="16.5" hidden="1" customHeight="1" x14ac:dyDescent="0.2">
      <c r="A29" s="1595">
        <v>112</v>
      </c>
      <c r="B29" s="1601" t="s">
        <v>242</v>
      </c>
      <c r="C29" s="1597">
        <v>0</v>
      </c>
      <c r="D29" s="1597">
        <v>0</v>
      </c>
      <c r="E29" s="1597">
        <v>0</v>
      </c>
      <c r="F29" s="1562" t="s">
        <v>1175</v>
      </c>
      <c r="G29" s="1597">
        <v>0</v>
      </c>
      <c r="H29" s="1597">
        <v>0</v>
      </c>
      <c r="I29" s="1597">
        <v>0</v>
      </c>
      <c r="J29" s="1562" t="s">
        <v>1175</v>
      </c>
      <c r="K29" s="1598">
        <v>0</v>
      </c>
      <c r="L29" s="1599">
        <v>0</v>
      </c>
      <c r="M29" s="1600">
        <v>0</v>
      </c>
      <c r="N29" s="1562" t="s">
        <v>1175</v>
      </c>
    </row>
    <row r="30" spans="1:15" ht="16.5" hidden="1" customHeight="1" x14ac:dyDescent="0.2">
      <c r="A30" s="1595">
        <v>110</v>
      </c>
      <c r="B30" s="1601" t="s">
        <v>750</v>
      </c>
      <c r="C30" s="1597">
        <v>0</v>
      </c>
      <c r="D30" s="1597">
        <v>0</v>
      </c>
      <c r="E30" s="1597">
        <v>0</v>
      </c>
      <c r="F30" s="1562" t="s">
        <v>1175</v>
      </c>
      <c r="G30" s="1597">
        <v>0</v>
      </c>
      <c r="H30" s="1597">
        <v>0</v>
      </c>
      <c r="I30" s="1597">
        <v>0</v>
      </c>
      <c r="J30" s="1562" t="s">
        <v>1175</v>
      </c>
      <c r="K30" s="1598">
        <v>0</v>
      </c>
      <c r="L30" s="1599">
        <v>0</v>
      </c>
      <c r="M30" s="1600">
        <v>0</v>
      </c>
      <c r="N30" s="1562" t="s">
        <v>1175</v>
      </c>
    </row>
    <row r="31" spans="1:15" ht="16.5" hidden="1" customHeight="1" x14ac:dyDescent="0.2">
      <c r="A31" s="1595">
        <v>114</v>
      </c>
      <c r="B31" s="1601" t="s">
        <v>317</v>
      </c>
      <c r="C31" s="1597">
        <v>0</v>
      </c>
      <c r="D31" s="1597">
        <v>0</v>
      </c>
      <c r="E31" s="1597">
        <v>0</v>
      </c>
      <c r="F31" s="1562" t="s">
        <v>1175</v>
      </c>
      <c r="G31" s="1597">
        <v>0</v>
      </c>
      <c r="H31" s="1597">
        <v>0</v>
      </c>
      <c r="I31" s="1597">
        <v>0</v>
      </c>
      <c r="J31" s="1562" t="s">
        <v>1175</v>
      </c>
      <c r="K31" s="1598">
        <v>0</v>
      </c>
      <c r="L31" s="1599">
        <v>0</v>
      </c>
      <c r="M31" s="1600">
        <v>0</v>
      </c>
      <c r="N31" s="1562" t="s">
        <v>1175</v>
      </c>
    </row>
    <row r="32" spans="1:15" ht="16.5" customHeight="1" x14ac:dyDescent="0.2">
      <c r="A32" s="1595">
        <v>117</v>
      </c>
      <c r="B32" s="1601" t="s">
        <v>373</v>
      </c>
      <c r="C32" s="1597">
        <v>2375.52853922242</v>
      </c>
      <c r="D32" s="1597">
        <v>1674.087</v>
      </c>
      <c r="E32" s="1597">
        <v>701.44153922242003</v>
      </c>
      <c r="F32" s="1563">
        <v>0.70472190603442619</v>
      </c>
      <c r="G32" s="1597">
        <v>395.77811775999993</v>
      </c>
      <c r="H32" s="1597">
        <v>395.77811775999993</v>
      </c>
      <c r="I32" s="1597">
        <v>0</v>
      </c>
      <c r="J32" s="1562">
        <v>1</v>
      </c>
      <c r="K32" s="1598">
        <v>2771.30665698242</v>
      </c>
      <c r="L32" s="1599">
        <v>2069.86511776</v>
      </c>
      <c r="M32" s="1600">
        <v>701.44153922242003</v>
      </c>
      <c r="N32" s="1562">
        <v>0.74689140321042802</v>
      </c>
    </row>
    <row r="33" spans="1:15" ht="16.5" hidden="1" customHeight="1" x14ac:dyDescent="0.2">
      <c r="A33" s="1595">
        <v>119</v>
      </c>
      <c r="B33" s="1601" t="s">
        <v>947</v>
      </c>
      <c r="C33" s="1597">
        <v>0</v>
      </c>
      <c r="D33" s="1597">
        <v>0</v>
      </c>
      <c r="E33" s="1597">
        <v>0</v>
      </c>
      <c r="F33" s="1562">
        <v>0</v>
      </c>
      <c r="G33" s="1597">
        <v>0</v>
      </c>
      <c r="H33" s="1597">
        <v>0</v>
      </c>
      <c r="I33" s="1597">
        <v>0</v>
      </c>
      <c r="J33" s="1562">
        <v>0</v>
      </c>
      <c r="K33" s="1598">
        <v>0</v>
      </c>
      <c r="L33" s="1599">
        <v>0</v>
      </c>
      <c r="M33" s="1600">
        <v>0</v>
      </c>
      <c r="N33" s="1562">
        <v>0</v>
      </c>
    </row>
    <row r="34" spans="1:15" ht="16.5" customHeight="1" x14ac:dyDescent="0.2">
      <c r="A34" s="1595">
        <v>120</v>
      </c>
      <c r="B34" s="1601" t="s">
        <v>748</v>
      </c>
      <c r="C34" s="1597">
        <v>256.70972823540126</v>
      </c>
      <c r="D34" s="1597">
        <v>101.57</v>
      </c>
      <c r="E34" s="1597">
        <v>155.13972823540126</v>
      </c>
      <c r="F34" s="1562">
        <v>0.39566089177135089</v>
      </c>
      <c r="G34" s="1597">
        <v>0</v>
      </c>
      <c r="H34" s="1597">
        <v>0</v>
      </c>
      <c r="I34" s="1597">
        <v>0</v>
      </c>
      <c r="J34" s="1562" t="s">
        <v>1175</v>
      </c>
      <c r="K34" s="1598">
        <v>256.70972823540126</v>
      </c>
      <c r="L34" s="1599">
        <v>101.57</v>
      </c>
      <c r="M34" s="1600">
        <v>155.13972823540126</v>
      </c>
      <c r="N34" s="1562">
        <v>0.39566089177135089</v>
      </c>
    </row>
    <row r="35" spans="1:15" ht="16.5" customHeight="1" x14ac:dyDescent="0.2">
      <c r="A35" s="1595">
        <v>121</v>
      </c>
      <c r="B35" s="1601" t="s">
        <v>751</v>
      </c>
      <c r="C35" s="1597">
        <v>2175.0762113207502</v>
      </c>
      <c r="D35" s="1597">
        <v>1587.596</v>
      </c>
      <c r="E35" s="1597">
        <v>587.48021132075019</v>
      </c>
      <c r="F35" s="1562">
        <v>0.72990361980740881</v>
      </c>
      <c r="G35" s="1597">
        <v>906.85710561999963</v>
      </c>
      <c r="H35" s="1597">
        <v>906.76355141999966</v>
      </c>
      <c r="I35" s="1597">
        <v>9.3554199999971388E-2</v>
      </c>
      <c r="J35" s="1562">
        <v>0.99989683688927378</v>
      </c>
      <c r="K35" s="1598">
        <v>3081.93331694075</v>
      </c>
      <c r="L35" s="1599">
        <v>2494.3595514199997</v>
      </c>
      <c r="M35" s="1600">
        <v>587.57376552075038</v>
      </c>
      <c r="N35" s="1562">
        <v>0.80934896861947692</v>
      </c>
    </row>
    <row r="36" spans="1:15" ht="16.5" customHeight="1" x14ac:dyDescent="0.2">
      <c r="A36" s="1595">
        <v>122</v>
      </c>
      <c r="B36" s="1601" t="s">
        <v>752</v>
      </c>
      <c r="C36" s="1597">
        <v>250</v>
      </c>
      <c r="D36" s="1597">
        <v>64.224000000000004</v>
      </c>
      <c r="E36" s="1597">
        <v>185.77600000000001</v>
      </c>
      <c r="F36" s="1562">
        <v>0.25689600000000001</v>
      </c>
      <c r="G36" s="1597">
        <v>0</v>
      </c>
      <c r="H36" s="1597">
        <v>0</v>
      </c>
      <c r="I36" s="1597">
        <v>0</v>
      </c>
      <c r="J36" s="1562" t="s">
        <v>1175</v>
      </c>
      <c r="K36" s="1598">
        <v>250</v>
      </c>
      <c r="L36" s="1599">
        <v>64.224000000000004</v>
      </c>
      <c r="M36" s="1600">
        <v>185.77600000000001</v>
      </c>
      <c r="N36" s="1562">
        <v>0.25689600000000001</v>
      </c>
    </row>
    <row r="37" spans="1:15" ht="16.5" customHeight="1" x14ac:dyDescent="0.2">
      <c r="B37" s="1602" t="s">
        <v>29</v>
      </c>
      <c r="C37" s="1603">
        <v>86531.277546792466</v>
      </c>
      <c r="D37" s="1603">
        <v>76425.191999999995</v>
      </c>
      <c r="E37" s="1603">
        <v>10106.085546792458</v>
      </c>
      <c r="F37" s="1564">
        <v>0.88320887159758477</v>
      </c>
      <c r="G37" s="1603">
        <v>57687.518364528296</v>
      </c>
      <c r="H37" s="1603">
        <v>57439.738367184997</v>
      </c>
      <c r="I37" s="1603">
        <v>247.77999734329353</v>
      </c>
      <c r="J37" s="1564">
        <v>0.99570479014580637</v>
      </c>
      <c r="K37" s="1603">
        <v>144218.79591132075</v>
      </c>
      <c r="L37" s="1603">
        <v>133864.93036718498</v>
      </c>
      <c r="M37" s="1603">
        <v>10353.865544135753</v>
      </c>
      <c r="N37" s="1564">
        <v>0.92820723901687341</v>
      </c>
    </row>
    <row r="38" spans="1:15" ht="10.5" customHeight="1" x14ac:dyDescent="0.2">
      <c r="B38" s="1604"/>
      <c r="C38" s="1598"/>
      <c r="D38" s="1598"/>
      <c r="E38" s="1598"/>
      <c r="F38" s="1565"/>
      <c r="G38" s="1598"/>
      <c r="H38" s="1598"/>
      <c r="I38" s="1598"/>
      <c r="J38" s="1566"/>
      <c r="K38" s="1598"/>
      <c r="L38" s="1598"/>
      <c r="M38" s="1598"/>
      <c r="N38" s="1566"/>
    </row>
    <row r="39" spans="1:15" ht="16.5" customHeight="1" x14ac:dyDescent="0.2">
      <c r="B39" s="1605" t="s">
        <v>753</v>
      </c>
      <c r="C39" s="1598">
        <v>1730.6255509358493</v>
      </c>
      <c r="D39" s="1598">
        <v>1528.5038399999999</v>
      </c>
      <c r="E39" s="1598">
        <v>202.12171093584917</v>
      </c>
      <c r="F39" s="1562">
        <v>0.88320887159758477</v>
      </c>
      <c r="G39" s="1598">
        <v>1153.7503672905659</v>
      </c>
      <c r="H39" s="1598">
        <v>1148.7947673437</v>
      </c>
      <c r="I39" s="1598">
        <v>4.9555999468658705</v>
      </c>
      <c r="J39" s="1562">
        <v>0.99570479014580637</v>
      </c>
      <c r="K39" s="1598">
        <v>2884.3759182264148</v>
      </c>
      <c r="L39" s="1598">
        <v>2677.2986073436996</v>
      </c>
      <c r="M39" s="1598">
        <v>207.07731088271507</v>
      </c>
      <c r="N39" s="1562">
        <v>0.92820723901687341</v>
      </c>
    </row>
    <row r="40" spans="1:15" ht="10.5" customHeight="1" x14ac:dyDescent="0.2">
      <c r="B40" s="1606"/>
      <c r="C40" s="1567"/>
      <c r="D40" s="1567"/>
      <c r="E40" s="1567"/>
      <c r="F40" s="1565"/>
      <c r="G40" s="1567"/>
      <c r="H40" s="1567"/>
      <c r="I40" s="1567"/>
      <c r="J40" s="1566"/>
      <c r="K40" s="1567"/>
      <c r="L40" s="1567"/>
      <c r="M40" s="1567"/>
      <c r="N40" s="1566"/>
    </row>
    <row r="41" spans="1:15" ht="16.5" customHeight="1" x14ac:dyDescent="0.2">
      <c r="B41" s="1605" t="s">
        <v>754</v>
      </c>
      <c r="C41" s="1598">
        <v>3461.2511018716987</v>
      </c>
      <c r="D41" s="1598">
        <v>3057.0076799999997</v>
      </c>
      <c r="E41" s="1598">
        <v>404.24342187169833</v>
      </c>
      <c r="F41" s="1562">
        <v>0.88320887159758477</v>
      </c>
      <c r="G41" s="1598">
        <v>2307.5007345811318</v>
      </c>
      <c r="H41" s="1598">
        <v>2297.5895346873999</v>
      </c>
      <c r="I41" s="1598">
        <v>9.9111998937317409</v>
      </c>
      <c r="J41" s="1562">
        <v>0.99570479014580637</v>
      </c>
      <c r="K41" s="1598">
        <v>5768.7518364528296</v>
      </c>
      <c r="L41" s="1598">
        <v>5354.5972146873992</v>
      </c>
      <c r="M41" s="1598">
        <v>414.15462176543014</v>
      </c>
      <c r="N41" s="1562">
        <v>0.92820723901687341</v>
      </c>
    </row>
    <row r="42" spans="1:15" ht="10.5" customHeight="1" x14ac:dyDescent="0.2">
      <c r="B42" s="1595"/>
      <c r="C42" s="1567"/>
      <c r="D42" s="1567"/>
      <c r="E42" s="1567"/>
      <c r="F42" s="1565"/>
      <c r="G42" s="1567"/>
      <c r="H42" s="1567"/>
      <c r="I42" s="1567"/>
      <c r="J42" s="1566"/>
      <c r="K42" s="1567"/>
      <c r="L42" s="1567"/>
      <c r="M42" s="1567"/>
      <c r="N42" s="1566"/>
    </row>
    <row r="43" spans="1:15" ht="16.5" customHeight="1" thickBot="1" x14ac:dyDescent="0.25">
      <c r="B43" s="1607" t="s">
        <v>29</v>
      </c>
      <c r="C43" s="1608">
        <v>91723.154199600016</v>
      </c>
      <c r="D43" s="1608">
        <v>81010.703519999995</v>
      </c>
      <c r="E43" s="1608">
        <v>10712.450679600006</v>
      </c>
      <c r="F43" s="1417">
        <v>0.88320887159758477</v>
      </c>
      <c r="G43" s="1608">
        <v>61148.769466399994</v>
      </c>
      <c r="H43" s="1608">
        <v>60886.1226692161</v>
      </c>
      <c r="I43" s="1608">
        <v>262.64679718389112</v>
      </c>
      <c r="J43" s="1417">
        <v>0.99570479014580637</v>
      </c>
      <c r="K43" s="1608">
        <v>152871.92366599999</v>
      </c>
      <c r="L43" s="1608">
        <v>141896.82618921608</v>
      </c>
      <c r="M43" s="1608">
        <v>10975.097476783898</v>
      </c>
      <c r="N43" s="1417">
        <v>0.92820723901687341</v>
      </c>
    </row>
    <row r="44" spans="1:15" ht="13.5" thickTop="1" x14ac:dyDescent="0.2">
      <c r="D44" s="1609"/>
      <c r="H44" s="1610"/>
    </row>
    <row r="45" spans="1:15" x14ac:dyDescent="0.2">
      <c r="D45" s="1609"/>
    </row>
    <row r="46" spans="1:15" x14ac:dyDescent="0.2">
      <c r="B46" s="1611" t="s">
        <v>875</v>
      </c>
      <c r="G46" s="1612"/>
      <c r="H46" s="1612"/>
      <c r="I46" s="1612"/>
      <c r="J46" s="1347"/>
      <c r="K46" s="1612"/>
      <c r="L46" s="1612"/>
      <c r="M46" s="1612"/>
      <c r="N46" s="781"/>
    </row>
    <row r="47" spans="1:15" s="1281" customFormat="1" x14ac:dyDescent="0.2">
      <c r="A47" s="1592"/>
      <c r="B47" s="1613" t="s">
        <v>876</v>
      </c>
      <c r="C47" s="1609"/>
      <c r="D47" s="1609"/>
      <c r="E47" s="1609"/>
      <c r="F47" s="1280"/>
      <c r="G47" s="1609"/>
      <c r="H47" s="1609"/>
      <c r="I47" s="1609"/>
      <c r="K47" s="1609"/>
      <c r="L47" s="1609"/>
      <c r="M47" s="1609"/>
      <c r="O47" s="1592"/>
    </row>
    <row r="48" spans="1:15" s="1281" customFormat="1" x14ac:dyDescent="0.2">
      <c r="A48" s="1592"/>
      <c r="B48" s="1613" t="s">
        <v>1347</v>
      </c>
      <c r="C48" s="1609"/>
      <c r="D48" s="1609"/>
      <c r="E48" s="1609"/>
      <c r="F48" s="1280"/>
      <c r="G48" s="1609"/>
      <c r="H48" s="1609"/>
      <c r="I48" s="1609"/>
      <c r="K48" s="1609"/>
      <c r="L48" s="1609"/>
      <c r="M48" s="1609"/>
      <c r="O48" s="1592"/>
    </row>
    <row r="49" spans="1:15" s="1281" customFormat="1" x14ac:dyDescent="0.2">
      <c r="A49" s="1592"/>
      <c r="B49" s="1612"/>
      <c r="C49" s="1609"/>
      <c r="D49" s="1609"/>
      <c r="E49" s="1609"/>
      <c r="F49" s="1280"/>
      <c r="G49" s="1609"/>
      <c r="H49" s="1609"/>
      <c r="I49" s="1609"/>
      <c r="K49" s="1609"/>
      <c r="L49" s="1609"/>
      <c r="M49" s="1609"/>
      <c r="O49" s="1592"/>
    </row>
    <row r="50" spans="1:15" s="1281" customFormat="1" x14ac:dyDescent="0.2">
      <c r="A50" s="1592"/>
      <c r="B50" s="1612"/>
      <c r="C50" s="1609"/>
      <c r="D50" s="1609"/>
      <c r="E50" s="1609"/>
      <c r="F50" s="1280"/>
      <c r="G50" s="1609"/>
      <c r="H50" s="1609"/>
      <c r="I50" s="1609"/>
      <c r="K50" s="1609"/>
      <c r="L50" s="1609"/>
      <c r="M50" s="1609"/>
      <c r="O50" s="1592"/>
    </row>
    <row r="51" spans="1:15" s="1281" customFormat="1" x14ac:dyDescent="0.2">
      <c r="A51" s="1592"/>
      <c r="B51" s="1592"/>
      <c r="C51" s="1592"/>
      <c r="D51" s="1592"/>
      <c r="E51" s="1592"/>
      <c r="F51" s="1619"/>
      <c r="G51" s="1612"/>
      <c r="H51" s="1612"/>
      <c r="I51" s="1612"/>
      <c r="J51" s="1347"/>
      <c r="K51" s="1612"/>
      <c r="L51" s="1612"/>
      <c r="M51" s="1612"/>
      <c r="O51" s="1592"/>
    </row>
    <row r="52" spans="1:15" s="1281" customFormat="1" x14ac:dyDescent="0.2">
      <c r="A52" s="1592"/>
      <c r="B52" s="1620"/>
      <c r="C52" s="1620"/>
      <c r="D52" s="1621"/>
      <c r="E52" s="1622"/>
      <c r="F52" s="1621"/>
      <c r="G52" s="1612"/>
      <c r="H52" s="1612"/>
      <c r="I52" s="1612"/>
      <c r="J52" s="1347"/>
      <c r="K52" s="1612"/>
      <c r="L52" s="1612"/>
      <c r="M52" s="1612"/>
      <c r="O52" s="1592"/>
    </row>
    <row r="53" spans="1:15" s="1281" customFormat="1" x14ac:dyDescent="0.2">
      <c r="A53" s="1592"/>
      <c r="B53" s="1623"/>
      <c r="C53" s="1620"/>
      <c r="D53" s="1621"/>
      <c r="E53" s="1622"/>
      <c r="F53" s="1621"/>
      <c r="G53" s="1612"/>
      <c r="H53" s="1612"/>
      <c r="I53" s="1612"/>
      <c r="J53" s="1347"/>
      <c r="K53" s="1612"/>
      <c r="L53" s="1612"/>
      <c r="M53" s="1612"/>
      <c r="O53" s="1592"/>
    </row>
    <row r="54" spans="1:15" s="1281" customFormat="1" x14ac:dyDescent="0.2">
      <c r="A54" s="1592"/>
      <c r="B54" s="1624"/>
      <c r="C54" s="1625"/>
      <c r="D54" s="1624"/>
      <c r="E54" s="1626"/>
      <c r="F54" s="1612"/>
      <c r="G54" s="1612"/>
      <c r="H54" s="1612"/>
      <c r="I54" s="1612"/>
      <c r="J54" s="1347"/>
      <c r="K54" s="1612"/>
      <c r="L54" s="1612"/>
      <c r="M54" s="1612"/>
      <c r="O54" s="1592"/>
    </row>
    <row r="55" spans="1:15" s="1281" customFormat="1" x14ac:dyDescent="0.2">
      <c r="A55" s="1592"/>
      <c r="B55" s="1612"/>
      <c r="C55" s="1612"/>
      <c r="D55" s="1612"/>
      <c r="E55" s="1612"/>
      <c r="F55" s="1612"/>
      <c r="G55" s="1612"/>
      <c r="H55" s="1612"/>
      <c r="I55" s="1612"/>
      <c r="J55" s="1614"/>
      <c r="K55" s="1612"/>
      <c r="L55" s="1612"/>
      <c r="M55" s="1612"/>
      <c r="O55" s="1592"/>
    </row>
    <row r="56" spans="1:15" s="1281" customFormat="1" x14ac:dyDescent="0.2">
      <c r="A56" s="1592"/>
      <c r="B56" s="1627"/>
      <c r="C56" s="1627"/>
      <c r="D56" s="1627"/>
      <c r="E56" s="1627"/>
      <c r="F56" s="1627"/>
      <c r="G56" s="1612"/>
      <c r="H56" s="1612"/>
      <c r="I56" s="1612"/>
      <c r="J56" s="1614"/>
      <c r="K56" s="1612"/>
      <c r="L56" s="1612"/>
      <c r="M56" s="1612"/>
      <c r="O56" s="1592"/>
    </row>
    <row r="57" spans="1:15" s="1281" customFormat="1" x14ac:dyDescent="0.2">
      <c r="A57" s="1592"/>
      <c r="B57" s="1612"/>
      <c r="C57" s="1628"/>
      <c r="D57" s="1628"/>
      <c r="E57" s="1628"/>
      <c r="F57" s="1629"/>
      <c r="G57" s="1612"/>
      <c r="H57" s="1614"/>
      <c r="I57" s="1612"/>
      <c r="J57" s="1615"/>
      <c r="K57" s="1612"/>
      <c r="L57" s="1612"/>
      <c r="M57" s="1612"/>
      <c r="O57" s="1592"/>
    </row>
    <row r="58" spans="1:15" s="1281" customFormat="1" x14ac:dyDescent="0.2">
      <c r="A58" s="1592"/>
      <c r="B58" s="1612"/>
      <c r="C58" s="1628"/>
      <c r="D58" s="1628"/>
      <c r="E58" s="1628"/>
      <c r="F58" s="1629"/>
      <c r="G58" s="1612"/>
      <c r="H58" s="1614"/>
      <c r="I58" s="1612"/>
      <c r="J58" s="1615"/>
      <c r="K58" s="1612"/>
      <c r="L58" s="1612"/>
      <c r="M58" s="1612"/>
      <c r="O58" s="1592"/>
    </row>
    <row r="59" spans="1:15" s="1281" customFormat="1" x14ac:dyDescent="0.2">
      <c r="A59" s="1592"/>
      <c r="B59" s="1612"/>
      <c r="C59" s="1628"/>
      <c r="D59" s="1628"/>
      <c r="E59" s="1628"/>
      <c r="F59" s="1629"/>
      <c r="G59" s="1612"/>
      <c r="H59" s="1614"/>
      <c r="I59" s="1612"/>
      <c r="J59" s="1615"/>
      <c r="K59" s="1612"/>
      <c r="L59" s="1612"/>
      <c r="M59" s="1612"/>
      <c r="O59" s="1592"/>
    </row>
    <row r="60" spans="1:15" s="1281" customFormat="1" x14ac:dyDescent="0.2">
      <c r="A60" s="1592"/>
      <c r="B60" s="1612"/>
      <c r="C60" s="1628"/>
      <c r="D60" s="1628"/>
      <c r="E60" s="1628"/>
      <c r="F60" s="1629"/>
      <c r="G60" s="1592"/>
      <c r="H60" s="782"/>
      <c r="I60" s="1612"/>
      <c r="J60" s="1615"/>
      <c r="K60" s="1592"/>
      <c r="L60" s="1592"/>
      <c r="M60" s="1592"/>
      <c r="O60" s="1592"/>
    </row>
    <row r="61" spans="1:15" s="1281" customFormat="1" x14ac:dyDescent="0.2">
      <c r="A61" s="1592"/>
      <c r="B61" s="1612"/>
      <c r="C61" s="1628"/>
      <c r="D61" s="1628"/>
      <c r="E61" s="1628"/>
      <c r="F61" s="1629"/>
      <c r="G61" s="1592"/>
      <c r="H61" s="1614"/>
      <c r="I61" s="1612"/>
      <c r="J61" s="1615"/>
      <c r="K61" s="1592"/>
      <c r="L61" s="1592"/>
      <c r="M61" s="1592"/>
      <c r="O61" s="1592"/>
    </row>
    <row r="62" spans="1:15" s="1281" customFormat="1" x14ac:dyDescent="0.2">
      <c r="A62" s="1592"/>
      <c r="B62" s="1612"/>
      <c r="C62" s="1628"/>
      <c r="D62" s="1628"/>
      <c r="E62" s="1628"/>
      <c r="F62" s="1629"/>
      <c r="G62" s="1592"/>
      <c r="H62" s="1614"/>
      <c r="I62" s="1612"/>
      <c r="J62" s="1615"/>
      <c r="K62" s="1592"/>
      <c r="L62" s="1592"/>
      <c r="M62" s="1592"/>
      <c r="O62" s="1592"/>
    </row>
    <row r="63" spans="1:15" x14ac:dyDescent="0.2">
      <c r="B63" s="1630"/>
      <c r="C63" s="1631"/>
      <c r="D63" s="1631"/>
      <c r="E63" s="1631"/>
      <c r="F63" s="1632"/>
      <c r="H63" s="1616"/>
      <c r="J63" s="1615"/>
    </row>
    <row r="64" spans="1:15" x14ac:dyDescent="0.2">
      <c r="B64" s="1612"/>
      <c r="C64" s="783"/>
      <c r="D64" s="783"/>
      <c r="E64" s="1633"/>
      <c r="F64" s="1633"/>
      <c r="J64" s="1615"/>
    </row>
    <row r="65" spans="2:10" x14ac:dyDescent="0.2">
      <c r="B65" s="1612"/>
      <c r="C65" s="1634"/>
      <c r="D65" s="1634"/>
      <c r="E65" s="1634"/>
      <c r="F65" s="1612"/>
      <c r="J65" s="1617"/>
    </row>
    <row r="66" spans="2:10" x14ac:dyDescent="0.2">
      <c r="B66" s="1627"/>
      <c r="C66" s="1627"/>
      <c r="D66" s="1630"/>
      <c r="E66" s="1627"/>
      <c r="F66" s="1627"/>
      <c r="I66" s="1618"/>
      <c r="J66" s="786"/>
    </row>
    <row r="67" spans="2:10" x14ac:dyDescent="0.2">
      <c r="B67" s="1612"/>
      <c r="C67" s="1628"/>
      <c r="D67" s="1628"/>
      <c r="E67" s="783"/>
      <c r="F67" s="1629"/>
      <c r="J67" s="781"/>
    </row>
    <row r="68" spans="2:10" x14ac:dyDescent="0.2">
      <c r="B68" s="1612"/>
      <c r="C68" s="1628"/>
      <c r="D68" s="1628"/>
      <c r="E68" s="783"/>
      <c r="F68" s="1629"/>
      <c r="J68" s="781"/>
    </row>
    <row r="69" spans="2:10" x14ac:dyDescent="0.2">
      <c r="B69" s="1635"/>
      <c r="C69" s="1628"/>
      <c r="D69" s="1628"/>
      <c r="E69" s="783"/>
      <c r="F69" s="1629"/>
      <c r="J69" s="781"/>
    </row>
    <row r="70" spans="2:10" x14ac:dyDescent="0.2">
      <c r="B70" s="1612"/>
      <c r="C70" s="1628"/>
      <c r="D70" s="1628"/>
      <c r="E70" s="783"/>
      <c r="F70" s="1629"/>
      <c r="J70" s="781"/>
    </row>
    <row r="71" spans="2:10" x14ac:dyDescent="0.2">
      <c r="B71" s="1635"/>
      <c r="C71" s="1628"/>
      <c r="D71" s="1628"/>
      <c r="E71" s="783"/>
      <c r="F71" s="1629"/>
      <c r="J71" s="781"/>
    </row>
    <row r="72" spans="2:10" x14ac:dyDescent="0.2">
      <c r="B72" s="1635"/>
      <c r="C72" s="1628"/>
      <c r="D72" s="1628"/>
      <c r="E72" s="783"/>
      <c r="F72" s="1629"/>
      <c r="J72" s="781"/>
    </row>
    <row r="73" spans="2:10" x14ac:dyDescent="0.2">
      <c r="B73" s="1630"/>
      <c r="C73" s="1631"/>
      <c r="D73" s="1636"/>
      <c r="E73" s="1631"/>
      <c r="F73" s="1632"/>
    </row>
    <row r="74" spans="2:10" x14ac:dyDescent="0.2">
      <c r="C74" s="783"/>
      <c r="D74" s="783"/>
      <c r="E74" s="783"/>
      <c r="F74" s="1619"/>
    </row>
  </sheetData>
  <mergeCells count="10">
    <mergeCell ref="B7:B9"/>
    <mergeCell ref="C7:N7"/>
    <mergeCell ref="C8:F8"/>
    <mergeCell ref="G8:J8"/>
    <mergeCell ref="K8:N8"/>
    <mergeCell ref="A1:N1"/>
    <mergeCell ref="A2:N2"/>
    <mergeCell ref="A3:N3"/>
    <mergeCell ref="A4:N4"/>
    <mergeCell ref="A5:N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E37C-4F62-4323-ABE0-3BF47765DFC5}">
  <sheetPr>
    <tabColor theme="0"/>
    <pageSetUpPr fitToPage="1"/>
  </sheetPr>
  <dimension ref="A1:XFD83"/>
  <sheetViews>
    <sheetView showGridLines="0" zoomScale="80" zoomScaleNormal="80" workbookViewId="0">
      <selection activeCell="AK68" sqref="AK68"/>
    </sheetView>
  </sheetViews>
  <sheetFormatPr baseColWidth="10" defaultColWidth="11.5703125" defaultRowHeight="15" x14ac:dyDescent="0.25"/>
  <cols>
    <col min="1" max="2" width="7.7109375" style="1539" customWidth="1"/>
    <col min="3" max="3" width="2.7109375" style="1539" customWidth="1"/>
    <col min="4" max="5" width="11.7109375" style="1539" hidden="1" customWidth="1"/>
    <col min="6" max="6" width="2.7109375" style="1539" hidden="1" customWidth="1"/>
    <col min="7" max="8" width="11.7109375" style="1539" hidden="1" customWidth="1"/>
    <col min="9" max="9" width="2.7109375" style="1539" hidden="1" customWidth="1"/>
    <col min="10" max="11" width="11.7109375" style="1539" hidden="1" customWidth="1"/>
    <col min="12" max="12" width="2.7109375" style="1539" hidden="1" customWidth="1"/>
    <col min="13" max="14" width="11.7109375" style="1539" hidden="1" customWidth="1"/>
    <col min="15" max="15" width="2.7109375" style="1539" hidden="1" customWidth="1"/>
    <col min="16" max="17" width="11.7109375" style="1539" hidden="1" customWidth="1"/>
    <col min="18" max="18" width="2.7109375" style="1539" hidden="1" customWidth="1"/>
    <col min="19" max="20" width="11.7109375" style="1539" hidden="1" customWidth="1"/>
    <col min="21" max="21" width="2.7109375" style="1539" hidden="1" customWidth="1"/>
    <col min="22" max="22" width="11.28515625" style="1539" hidden="1" customWidth="1"/>
    <col min="23" max="23" width="11.7109375" style="1539" hidden="1" customWidth="1"/>
    <col min="24" max="24" width="2.7109375" style="1539" hidden="1" customWidth="1"/>
    <col min="25" max="25" width="11.28515625" style="1539" hidden="1" customWidth="1"/>
    <col min="26" max="26" width="11.7109375" style="1539" hidden="1" customWidth="1"/>
    <col min="27" max="27" width="2.7109375" style="1539" hidden="1" customWidth="1"/>
    <col min="28" max="28" width="11.28515625" style="1539" hidden="1" customWidth="1"/>
    <col min="29" max="29" width="11.7109375" style="1539" hidden="1" customWidth="1"/>
    <col min="30" max="30" width="2.7109375" style="1539" customWidth="1"/>
    <col min="31" max="32" width="11.42578125" style="1539" customWidth="1"/>
    <col min="33" max="33" width="2.7109375" style="1539" customWidth="1"/>
    <col min="34" max="35" width="13.5703125" style="1539" customWidth="1"/>
    <col min="36" max="36" width="2.7109375" style="1539" customWidth="1"/>
    <col min="37" max="38" width="13.42578125" style="1539" customWidth="1"/>
    <col min="39" max="39" width="2.7109375" style="1539" customWidth="1"/>
    <col min="40" max="41" width="11.7109375" style="1539" customWidth="1"/>
    <col min="42" max="42" width="2.7109375" style="1539" customWidth="1"/>
    <col min="43" max="44" width="9.7109375" style="1539" customWidth="1"/>
    <col min="45" max="45" width="2.7109375" style="1539" customWidth="1"/>
    <col min="46" max="47" width="9.7109375" style="1539" customWidth="1"/>
    <col min="48" max="48" width="2.7109375" style="1539" customWidth="1"/>
    <col min="49" max="50" width="9.7109375" style="1539" customWidth="1"/>
    <col min="51" max="16384" width="11.5703125" style="1539"/>
  </cols>
  <sheetData>
    <row r="1" spans="1:16384" s="1099" customFormat="1" x14ac:dyDescent="0.25">
      <c r="A1" s="1937" t="s">
        <v>781</v>
      </c>
      <c r="B1" s="1937"/>
      <c r="C1" s="1937"/>
      <c r="D1" s="1937"/>
      <c r="E1" s="1937"/>
      <c r="F1" s="1937"/>
      <c r="G1" s="1937"/>
      <c r="H1" s="1937"/>
      <c r="I1" s="1937"/>
      <c r="J1" s="1937"/>
      <c r="K1" s="1937"/>
      <c r="L1" s="1937"/>
      <c r="M1" s="1937"/>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c r="AP1" s="1937"/>
      <c r="AQ1" s="1937"/>
      <c r="AR1" s="1937"/>
      <c r="AS1" s="1937"/>
      <c r="AT1" s="1937"/>
      <c r="AU1" s="1937"/>
      <c r="AV1" s="1937"/>
      <c r="AW1" s="1937"/>
      <c r="AX1" s="1937"/>
    </row>
    <row r="2" spans="1:16384" s="1283" customFormat="1" x14ac:dyDescent="0.25">
      <c r="A2" s="1937" t="s">
        <v>0</v>
      </c>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c r="AT2" s="1937"/>
      <c r="AU2" s="1937"/>
      <c r="AV2" s="1937"/>
      <c r="AW2" s="1937"/>
      <c r="AX2" s="1937"/>
      <c r="AY2" s="1937"/>
      <c r="AZ2" s="1937"/>
      <c r="BA2" s="1937"/>
      <c r="BB2" s="1937"/>
      <c r="BC2" s="1937"/>
      <c r="BD2" s="1937"/>
      <c r="BE2" s="1937"/>
      <c r="BF2" s="1937"/>
      <c r="BG2" s="1937"/>
      <c r="BH2" s="1937"/>
      <c r="BI2" s="1937"/>
      <c r="BJ2" s="1937"/>
      <c r="BK2" s="1937"/>
      <c r="BL2" s="1937"/>
      <c r="BM2" s="1937"/>
      <c r="BN2" s="1937"/>
      <c r="BO2" s="1937"/>
      <c r="BP2" s="1937"/>
      <c r="BQ2" s="1937"/>
      <c r="BR2" s="1937"/>
      <c r="BS2" s="1937"/>
      <c r="BT2" s="1937"/>
      <c r="BU2" s="1937"/>
      <c r="BV2" s="1937"/>
      <c r="BW2" s="1937"/>
      <c r="BX2" s="1937"/>
      <c r="BY2" s="1937"/>
      <c r="BZ2" s="1937"/>
      <c r="CA2" s="1937"/>
      <c r="CB2" s="1937"/>
      <c r="CC2" s="1937"/>
      <c r="CD2" s="1937"/>
      <c r="CE2" s="1937"/>
      <c r="CF2" s="1937"/>
      <c r="CG2" s="1937"/>
      <c r="CH2" s="1937"/>
      <c r="CI2" s="1937"/>
      <c r="CJ2" s="1937"/>
      <c r="CK2" s="1937"/>
      <c r="CL2" s="1937"/>
      <c r="CM2" s="1937"/>
      <c r="CN2" s="1937"/>
      <c r="CO2" s="1937"/>
      <c r="CP2" s="1937"/>
      <c r="CQ2" s="1937"/>
      <c r="CR2" s="1937"/>
      <c r="CS2" s="1937"/>
      <c r="CT2" s="1937"/>
      <c r="CU2" s="1937"/>
      <c r="CV2" s="1937"/>
      <c r="CW2" s="1937"/>
      <c r="CX2" s="1937"/>
      <c r="CY2" s="1937"/>
      <c r="CZ2" s="1937"/>
      <c r="DA2" s="1937"/>
      <c r="DB2" s="1937"/>
      <c r="DC2" s="1937"/>
      <c r="DD2" s="1937"/>
      <c r="DE2" s="1937"/>
      <c r="DF2" s="1937"/>
      <c r="DG2" s="1937"/>
      <c r="DH2" s="1937"/>
      <c r="DI2" s="1937"/>
      <c r="DJ2" s="1937"/>
      <c r="DK2" s="1937"/>
      <c r="DL2" s="1937"/>
      <c r="DM2" s="1937"/>
      <c r="DN2" s="1937"/>
      <c r="DO2" s="1937"/>
      <c r="DP2" s="1937"/>
      <c r="DQ2" s="1937"/>
      <c r="DR2" s="1937"/>
      <c r="DS2" s="1937"/>
      <c r="DT2" s="1937"/>
      <c r="DU2" s="1937"/>
      <c r="DV2" s="1937"/>
      <c r="DW2" s="1937"/>
      <c r="DX2" s="1937"/>
      <c r="DY2" s="1937"/>
      <c r="DZ2" s="1937"/>
      <c r="EA2" s="1937"/>
      <c r="EB2" s="1937"/>
      <c r="EC2" s="1937"/>
      <c r="ED2" s="1937"/>
      <c r="EE2" s="1937"/>
      <c r="EF2" s="1937"/>
      <c r="EG2" s="1937"/>
      <c r="EH2" s="1937"/>
      <c r="EI2" s="1937"/>
      <c r="EJ2" s="1937"/>
      <c r="EK2" s="1937"/>
      <c r="EL2" s="1937"/>
      <c r="EM2" s="1937"/>
      <c r="EN2" s="1937"/>
      <c r="EO2" s="1937"/>
      <c r="EP2" s="1937"/>
      <c r="EQ2" s="1937"/>
      <c r="ER2" s="1937"/>
      <c r="ES2" s="1937"/>
      <c r="ET2" s="1937"/>
      <c r="EU2" s="1937"/>
      <c r="EV2" s="1937"/>
      <c r="EW2" s="1937"/>
      <c r="EX2" s="1937"/>
      <c r="EY2" s="1937"/>
      <c r="EZ2" s="1937"/>
      <c r="FA2" s="1937"/>
      <c r="FB2" s="1937"/>
      <c r="FC2" s="1937"/>
      <c r="FD2" s="1937"/>
      <c r="FE2" s="1937"/>
      <c r="FF2" s="1937"/>
      <c r="FG2" s="1937"/>
      <c r="FH2" s="1937"/>
      <c r="FI2" s="1937"/>
      <c r="FJ2" s="1937"/>
      <c r="FK2" s="1937"/>
      <c r="FL2" s="1937"/>
      <c r="FM2" s="1937"/>
      <c r="FN2" s="1937"/>
      <c r="FO2" s="1937"/>
      <c r="FP2" s="1937"/>
      <c r="FQ2" s="1937"/>
      <c r="FR2" s="1937"/>
      <c r="FS2" s="1937"/>
      <c r="FT2" s="1937"/>
      <c r="FU2" s="1937"/>
      <c r="FV2" s="1937"/>
      <c r="FW2" s="1937"/>
      <c r="FX2" s="1937"/>
      <c r="FY2" s="1937"/>
      <c r="FZ2" s="1937"/>
      <c r="GA2" s="1937"/>
      <c r="GB2" s="1937"/>
      <c r="GC2" s="1937"/>
      <c r="GD2" s="1937"/>
      <c r="GE2" s="1937"/>
      <c r="GF2" s="1937"/>
      <c r="GG2" s="1937"/>
      <c r="GH2" s="1937"/>
      <c r="GI2" s="1937"/>
      <c r="GJ2" s="1937"/>
      <c r="GK2" s="1937"/>
      <c r="GL2" s="1937"/>
      <c r="GM2" s="1937"/>
      <c r="GN2" s="1937"/>
      <c r="GO2" s="1937"/>
      <c r="GP2" s="1937"/>
      <c r="GQ2" s="1937"/>
      <c r="GR2" s="1937"/>
      <c r="GS2" s="1937"/>
      <c r="GT2" s="1937"/>
      <c r="GU2" s="1937"/>
      <c r="GV2" s="1937"/>
      <c r="GW2" s="1937"/>
      <c r="GX2" s="1937"/>
      <c r="GY2" s="1937"/>
      <c r="GZ2" s="1937"/>
      <c r="HA2" s="1937"/>
      <c r="HB2" s="1937"/>
      <c r="HC2" s="1937"/>
      <c r="HD2" s="1937"/>
      <c r="HE2" s="1937"/>
      <c r="HF2" s="1937"/>
      <c r="HG2" s="1937"/>
      <c r="HH2" s="1937"/>
      <c r="HI2" s="1937"/>
      <c r="HJ2" s="1937"/>
      <c r="HK2" s="1937"/>
      <c r="HL2" s="1937"/>
      <c r="HM2" s="1937"/>
      <c r="HN2" s="1937"/>
      <c r="HO2" s="1937"/>
      <c r="HP2" s="1937"/>
      <c r="HQ2" s="1937"/>
      <c r="HR2" s="1937"/>
      <c r="HS2" s="1937"/>
      <c r="HT2" s="1937"/>
      <c r="HU2" s="1937"/>
      <c r="HV2" s="1937"/>
      <c r="HW2" s="1937"/>
      <c r="HX2" s="1937"/>
      <c r="HY2" s="1937"/>
      <c r="HZ2" s="1937"/>
      <c r="IA2" s="1937"/>
      <c r="IB2" s="1937"/>
      <c r="IC2" s="1937"/>
      <c r="ID2" s="1937"/>
      <c r="IE2" s="1937"/>
      <c r="IF2" s="1937"/>
      <c r="IG2" s="1937"/>
      <c r="IH2" s="1937"/>
      <c r="II2" s="1937"/>
      <c r="IJ2" s="1937"/>
      <c r="IK2" s="1937"/>
      <c r="IL2" s="1937"/>
      <c r="IM2" s="1937"/>
      <c r="IN2" s="1937"/>
      <c r="IO2" s="1937"/>
      <c r="IP2" s="1937"/>
      <c r="IQ2" s="1937"/>
      <c r="IR2" s="1937"/>
      <c r="IS2" s="1937"/>
      <c r="IT2" s="1937"/>
      <c r="IU2" s="1937"/>
      <c r="IV2" s="1937"/>
      <c r="IW2" s="1937"/>
      <c r="IX2" s="1937"/>
      <c r="IY2" s="1937"/>
      <c r="IZ2" s="1937"/>
      <c r="JA2" s="1937"/>
      <c r="JB2" s="1937"/>
      <c r="JC2" s="1937"/>
      <c r="JD2" s="1937"/>
      <c r="JE2" s="1937"/>
      <c r="JF2" s="1937"/>
      <c r="JG2" s="1937"/>
      <c r="JH2" s="1937"/>
      <c r="JI2" s="1937"/>
      <c r="JJ2" s="1937"/>
      <c r="JK2" s="1937"/>
      <c r="JL2" s="1937"/>
      <c r="JM2" s="1937"/>
      <c r="JN2" s="1937"/>
      <c r="JO2" s="1937"/>
      <c r="JP2" s="1937"/>
      <c r="JQ2" s="1937"/>
      <c r="JR2" s="1937"/>
      <c r="JS2" s="1937"/>
      <c r="JT2" s="1937"/>
      <c r="JU2" s="1937"/>
      <c r="JV2" s="1937"/>
      <c r="JW2" s="1937"/>
      <c r="JX2" s="1937"/>
      <c r="JY2" s="1937"/>
      <c r="JZ2" s="1937"/>
      <c r="KA2" s="1937"/>
      <c r="KB2" s="1937"/>
      <c r="KC2" s="1937"/>
      <c r="KD2" s="1937"/>
      <c r="KE2" s="1937"/>
      <c r="KF2" s="1937"/>
      <c r="KG2" s="1937"/>
      <c r="KH2" s="1937"/>
      <c r="KI2" s="1937"/>
      <c r="KJ2" s="1937"/>
      <c r="KK2" s="1937"/>
      <c r="KL2" s="1937"/>
      <c r="KM2" s="1937"/>
      <c r="KN2" s="1937"/>
      <c r="KO2" s="1937"/>
      <c r="KP2" s="1937"/>
      <c r="KQ2" s="1937"/>
      <c r="KR2" s="1937"/>
      <c r="KS2" s="1937"/>
      <c r="KT2" s="1937"/>
      <c r="KU2" s="1937"/>
      <c r="KV2" s="1937"/>
      <c r="KW2" s="1937"/>
      <c r="KX2" s="1937"/>
      <c r="KY2" s="1937"/>
      <c r="KZ2" s="1937"/>
      <c r="LA2" s="1937"/>
      <c r="LB2" s="1937"/>
      <c r="LC2" s="1937"/>
      <c r="LD2" s="1937"/>
      <c r="LE2" s="1937"/>
      <c r="LF2" s="1937"/>
      <c r="LG2" s="1937"/>
      <c r="LH2" s="1937"/>
      <c r="LI2" s="1937"/>
      <c r="LJ2" s="1937"/>
      <c r="LK2" s="1937"/>
      <c r="LL2" s="1937"/>
      <c r="LM2" s="1937"/>
      <c r="LN2" s="1937"/>
      <c r="LO2" s="1937"/>
      <c r="LP2" s="1937"/>
      <c r="LQ2" s="1937"/>
      <c r="LR2" s="1937"/>
      <c r="LS2" s="1937"/>
      <c r="LT2" s="1937"/>
      <c r="LU2" s="1937"/>
      <c r="LV2" s="1937"/>
      <c r="LW2" s="1937"/>
      <c r="LX2" s="1937"/>
      <c r="LY2" s="1937"/>
      <c r="LZ2" s="1937"/>
      <c r="MA2" s="1937"/>
      <c r="MB2" s="1937"/>
      <c r="MC2" s="1937"/>
      <c r="MD2" s="1937"/>
      <c r="ME2" s="1937"/>
      <c r="MF2" s="1937"/>
      <c r="MG2" s="1937"/>
      <c r="MH2" s="1937"/>
      <c r="MI2" s="1937"/>
      <c r="MJ2" s="1937"/>
      <c r="MK2" s="1937"/>
      <c r="ML2" s="1937"/>
      <c r="MM2" s="1937"/>
      <c r="MN2" s="1937"/>
      <c r="MO2" s="1937"/>
      <c r="MP2" s="1937"/>
      <c r="MQ2" s="1937"/>
      <c r="MR2" s="1937"/>
      <c r="MS2" s="1937"/>
      <c r="MT2" s="1937"/>
      <c r="MU2" s="1937"/>
      <c r="MV2" s="1937"/>
      <c r="MW2" s="1937"/>
      <c r="MX2" s="1937"/>
      <c r="MY2" s="1937"/>
      <c r="MZ2" s="1937"/>
      <c r="NA2" s="1937"/>
      <c r="NB2" s="1937"/>
      <c r="NC2" s="1937"/>
      <c r="ND2" s="1937"/>
      <c r="NE2" s="1937"/>
      <c r="NF2" s="1937"/>
      <c r="NG2" s="1937"/>
      <c r="NH2" s="1937"/>
      <c r="NI2" s="1937"/>
      <c r="NJ2" s="1937"/>
      <c r="NK2" s="1937"/>
      <c r="NL2" s="1937"/>
      <c r="NM2" s="1937"/>
      <c r="NN2" s="1937"/>
      <c r="NO2" s="1937"/>
      <c r="NP2" s="1937"/>
      <c r="NQ2" s="1937"/>
      <c r="NR2" s="1937"/>
      <c r="NS2" s="1937"/>
      <c r="NT2" s="1937"/>
      <c r="NU2" s="1937"/>
      <c r="NV2" s="1937"/>
      <c r="NW2" s="1937"/>
      <c r="NX2" s="1937"/>
      <c r="NY2" s="1937"/>
      <c r="NZ2" s="1937"/>
      <c r="OA2" s="1937"/>
      <c r="OB2" s="1937"/>
      <c r="OC2" s="1937"/>
      <c r="OD2" s="1937"/>
      <c r="OE2" s="1937"/>
      <c r="OF2" s="1937"/>
      <c r="OG2" s="1937"/>
      <c r="OH2" s="1937"/>
      <c r="OI2" s="1937"/>
      <c r="OJ2" s="1937"/>
      <c r="OK2" s="1937"/>
      <c r="OL2" s="1937"/>
      <c r="OM2" s="1937"/>
      <c r="ON2" s="1937"/>
      <c r="OO2" s="1937"/>
      <c r="OP2" s="1937"/>
      <c r="OQ2" s="1937"/>
      <c r="OR2" s="1937"/>
      <c r="OS2" s="1937"/>
      <c r="OT2" s="1937"/>
      <c r="OU2" s="1937"/>
      <c r="OV2" s="1937"/>
      <c r="OW2" s="1937"/>
      <c r="OX2" s="1937"/>
      <c r="OY2" s="1937"/>
      <c r="OZ2" s="1937"/>
      <c r="PA2" s="1937"/>
      <c r="PB2" s="1937"/>
      <c r="PC2" s="1937"/>
      <c r="PD2" s="1937"/>
      <c r="PE2" s="1937"/>
      <c r="PF2" s="1937"/>
      <c r="PG2" s="1937"/>
      <c r="PH2" s="1937"/>
      <c r="PI2" s="1937"/>
      <c r="PJ2" s="1937"/>
      <c r="PK2" s="1937"/>
      <c r="PL2" s="1937"/>
      <c r="PM2" s="1937"/>
      <c r="PN2" s="1937"/>
      <c r="PO2" s="1937"/>
      <c r="PP2" s="1937"/>
      <c r="PQ2" s="1937"/>
      <c r="PR2" s="1937"/>
      <c r="PS2" s="1937"/>
      <c r="PT2" s="1937"/>
      <c r="PU2" s="1937"/>
      <c r="PV2" s="1937"/>
      <c r="PW2" s="1937"/>
      <c r="PX2" s="1937"/>
      <c r="PY2" s="1937"/>
      <c r="PZ2" s="1937"/>
      <c r="QA2" s="1937"/>
      <c r="QB2" s="1937"/>
      <c r="QC2" s="1937"/>
      <c r="QD2" s="1937"/>
      <c r="QE2" s="1937"/>
      <c r="QF2" s="1937"/>
      <c r="QG2" s="1937"/>
      <c r="QH2" s="1937"/>
      <c r="QI2" s="1937"/>
      <c r="QJ2" s="1937"/>
      <c r="QK2" s="1937"/>
      <c r="QL2" s="1937"/>
      <c r="QM2" s="1937"/>
      <c r="QN2" s="1937"/>
      <c r="QO2" s="1937"/>
      <c r="QP2" s="1937"/>
      <c r="QQ2" s="1937"/>
      <c r="QR2" s="1937"/>
      <c r="QS2" s="1937"/>
      <c r="QT2" s="1937"/>
      <c r="QU2" s="1937"/>
      <c r="QV2" s="1937"/>
      <c r="QW2" s="1937"/>
      <c r="QX2" s="1937"/>
      <c r="QY2" s="1937"/>
      <c r="QZ2" s="1937"/>
      <c r="RA2" s="1937"/>
      <c r="RB2" s="1937"/>
      <c r="RC2" s="1937"/>
      <c r="RD2" s="1937"/>
      <c r="RE2" s="1937"/>
      <c r="RF2" s="1937"/>
      <c r="RG2" s="1937"/>
      <c r="RH2" s="1937"/>
      <c r="RI2" s="1937"/>
      <c r="RJ2" s="1937"/>
      <c r="RK2" s="1937"/>
      <c r="RL2" s="1937"/>
      <c r="RM2" s="1937"/>
      <c r="RN2" s="1937"/>
      <c r="RO2" s="1937"/>
      <c r="RP2" s="1937"/>
      <c r="RQ2" s="1937"/>
      <c r="RR2" s="1937"/>
      <c r="RS2" s="1937"/>
      <c r="RT2" s="1937"/>
      <c r="RU2" s="1937"/>
      <c r="RV2" s="1937"/>
      <c r="RW2" s="1937"/>
      <c r="RX2" s="1937"/>
      <c r="RY2" s="1937"/>
      <c r="RZ2" s="1937"/>
      <c r="SA2" s="1937"/>
      <c r="SB2" s="1937"/>
      <c r="SC2" s="1937"/>
      <c r="SD2" s="1937"/>
      <c r="SE2" s="1937"/>
      <c r="SF2" s="1937"/>
      <c r="SG2" s="1937"/>
      <c r="SH2" s="1937"/>
      <c r="SI2" s="1937"/>
      <c r="SJ2" s="1937"/>
      <c r="SK2" s="1937"/>
      <c r="SL2" s="1937"/>
      <c r="SM2" s="1937"/>
      <c r="SN2" s="1937"/>
      <c r="SO2" s="1937"/>
      <c r="SP2" s="1937"/>
      <c r="SQ2" s="1937"/>
      <c r="SR2" s="1937"/>
      <c r="SS2" s="1937"/>
      <c r="ST2" s="1937"/>
      <c r="SU2" s="1937"/>
      <c r="SV2" s="1937"/>
      <c r="SW2" s="1937"/>
      <c r="SX2" s="1937"/>
      <c r="SY2" s="1937"/>
      <c r="SZ2" s="1937"/>
      <c r="TA2" s="1937"/>
      <c r="TB2" s="1937"/>
      <c r="TC2" s="1937"/>
      <c r="TD2" s="1937"/>
      <c r="TE2" s="1937"/>
      <c r="TF2" s="1937"/>
      <c r="TG2" s="1937"/>
      <c r="TH2" s="1937"/>
      <c r="TI2" s="1937"/>
      <c r="TJ2" s="1937"/>
      <c r="TK2" s="1937"/>
      <c r="TL2" s="1937"/>
      <c r="TM2" s="1937"/>
      <c r="TN2" s="1937"/>
      <c r="TO2" s="1937"/>
      <c r="TP2" s="1937"/>
      <c r="TQ2" s="1937"/>
      <c r="TR2" s="1937"/>
      <c r="TS2" s="1937"/>
      <c r="TT2" s="1937"/>
      <c r="TU2" s="1937"/>
      <c r="TV2" s="1937"/>
      <c r="TW2" s="1937"/>
      <c r="TX2" s="1937"/>
      <c r="TY2" s="1937"/>
      <c r="TZ2" s="1937"/>
      <c r="UA2" s="1937"/>
      <c r="UB2" s="1937"/>
      <c r="UC2" s="1937"/>
      <c r="UD2" s="1937"/>
      <c r="UE2" s="1937"/>
      <c r="UF2" s="1937"/>
      <c r="UG2" s="1937"/>
      <c r="UH2" s="1937"/>
      <c r="UI2" s="1937"/>
      <c r="UJ2" s="1937"/>
      <c r="UK2" s="1937"/>
      <c r="UL2" s="1937"/>
      <c r="UM2" s="1937"/>
      <c r="UN2" s="1937"/>
      <c r="UO2" s="1937"/>
      <c r="UP2" s="1937"/>
      <c r="UQ2" s="1937"/>
      <c r="UR2" s="1937"/>
      <c r="US2" s="1937"/>
      <c r="UT2" s="1937"/>
      <c r="UU2" s="1937"/>
      <c r="UV2" s="1937"/>
      <c r="UW2" s="1937"/>
      <c r="UX2" s="1937"/>
      <c r="UY2" s="1937"/>
      <c r="UZ2" s="1937"/>
      <c r="VA2" s="1937"/>
      <c r="VB2" s="1937"/>
      <c r="VC2" s="1937"/>
      <c r="VD2" s="1937"/>
      <c r="VE2" s="1937"/>
      <c r="VF2" s="1937"/>
      <c r="VG2" s="1937"/>
      <c r="VH2" s="1937"/>
      <c r="VI2" s="1937"/>
      <c r="VJ2" s="1937"/>
      <c r="VK2" s="1937"/>
      <c r="VL2" s="1937"/>
      <c r="VM2" s="1937"/>
      <c r="VN2" s="1937"/>
      <c r="VO2" s="1937"/>
      <c r="VP2" s="1937"/>
      <c r="VQ2" s="1937"/>
      <c r="VR2" s="1937"/>
      <c r="VS2" s="1937"/>
      <c r="VT2" s="1937"/>
      <c r="VU2" s="1937"/>
      <c r="VV2" s="1937"/>
      <c r="VW2" s="1937"/>
      <c r="VX2" s="1937"/>
      <c r="VY2" s="1937"/>
      <c r="VZ2" s="1937"/>
      <c r="WA2" s="1937"/>
      <c r="WB2" s="1937"/>
      <c r="WC2" s="1937"/>
      <c r="WD2" s="1937"/>
      <c r="WE2" s="1937"/>
      <c r="WF2" s="1937"/>
      <c r="WG2" s="1937"/>
      <c r="WH2" s="1937"/>
      <c r="WI2" s="1937"/>
      <c r="WJ2" s="1937"/>
      <c r="WK2" s="1937"/>
      <c r="WL2" s="1937"/>
      <c r="WM2" s="1937"/>
      <c r="WN2" s="1937"/>
      <c r="WO2" s="1937"/>
      <c r="WP2" s="1937"/>
      <c r="WQ2" s="1937"/>
      <c r="WR2" s="1937"/>
      <c r="WS2" s="1937"/>
      <c r="WT2" s="1937"/>
      <c r="WU2" s="1937"/>
      <c r="WV2" s="1937"/>
      <c r="WW2" s="1937"/>
      <c r="WX2" s="1937"/>
      <c r="WY2" s="1937"/>
      <c r="WZ2" s="1937"/>
      <c r="XA2" s="1937"/>
      <c r="XB2" s="1937"/>
      <c r="XC2" s="1937"/>
      <c r="XD2" s="1937"/>
      <c r="XE2" s="1937"/>
      <c r="XF2" s="1937"/>
      <c r="XG2" s="1937"/>
      <c r="XH2" s="1937"/>
      <c r="XI2" s="1937"/>
      <c r="XJ2" s="1937"/>
      <c r="XK2" s="1937"/>
      <c r="XL2" s="1937"/>
      <c r="XM2" s="1937"/>
      <c r="XN2" s="1937"/>
      <c r="XO2" s="1937"/>
      <c r="XP2" s="1937"/>
      <c r="XQ2" s="1937"/>
      <c r="XR2" s="1937"/>
      <c r="XS2" s="1937"/>
      <c r="XT2" s="1937"/>
      <c r="XU2" s="1937"/>
      <c r="XV2" s="1937"/>
      <c r="XW2" s="1937"/>
      <c r="XX2" s="1937"/>
      <c r="XY2" s="1937"/>
      <c r="XZ2" s="1937"/>
      <c r="YA2" s="1937"/>
      <c r="YB2" s="1937"/>
      <c r="YC2" s="1937"/>
      <c r="YD2" s="1937"/>
      <c r="YE2" s="1937"/>
      <c r="YF2" s="1937"/>
      <c r="YG2" s="1937"/>
      <c r="YH2" s="1937"/>
      <c r="YI2" s="1937"/>
      <c r="YJ2" s="1937"/>
      <c r="YK2" s="1937"/>
      <c r="YL2" s="1937"/>
      <c r="YM2" s="1937"/>
      <c r="YN2" s="1937"/>
      <c r="YO2" s="1937"/>
      <c r="YP2" s="1937"/>
      <c r="YQ2" s="1937"/>
      <c r="YR2" s="1937"/>
      <c r="YS2" s="1937"/>
      <c r="YT2" s="1937"/>
      <c r="YU2" s="1937"/>
      <c r="YV2" s="1937"/>
      <c r="YW2" s="1937"/>
      <c r="YX2" s="1937"/>
      <c r="YY2" s="1937"/>
      <c r="YZ2" s="1937"/>
      <c r="ZA2" s="1937"/>
      <c r="ZB2" s="1937"/>
      <c r="ZC2" s="1937"/>
      <c r="ZD2" s="1937"/>
      <c r="ZE2" s="1937"/>
      <c r="ZF2" s="1937"/>
      <c r="ZG2" s="1937"/>
      <c r="ZH2" s="1937"/>
      <c r="ZI2" s="1937"/>
      <c r="ZJ2" s="1937"/>
      <c r="ZK2" s="1937"/>
      <c r="ZL2" s="1937"/>
      <c r="ZM2" s="1937"/>
      <c r="ZN2" s="1937"/>
      <c r="ZO2" s="1937"/>
      <c r="ZP2" s="1937"/>
      <c r="ZQ2" s="1937"/>
      <c r="ZR2" s="1937"/>
      <c r="ZS2" s="1937"/>
      <c r="ZT2" s="1937"/>
      <c r="ZU2" s="1937"/>
      <c r="ZV2" s="1937"/>
      <c r="ZW2" s="1937"/>
      <c r="ZX2" s="1937"/>
      <c r="ZY2" s="1937"/>
      <c r="ZZ2" s="1937"/>
      <c r="AAA2" s="1937"/>
      <c r="AAB2" s="1937"/>
      <c r="AAC2" s="1937"/>
      <c r="AAD2" s="1937"/>
      <c r="AAE2" s="1937"/>
      <c r="AAF2" s="1937"/>
      <c r="AAG2" s="1937"/>
      <c r="AAH2" s="1937"/>
      <c r="AAI2" s="1937"/>
      <c r="AAJ2" s="1937"/>
      <c r="AAK2" s="1937"/>
      <c r="AAL2" s="1937"/>
      <c r="AAM2" s="1937"/>
      <c r="AAN2" s="1937"/>
      <c r="AAO2" s="1937"/>
      <c r="AAP2" s="1937"/>
      <c r="AAQ2" s="1937"/>
      <c r="AAR2" s="1937"/>
      <c r="AAS2" s="1937"/>
      <c r="AAT2" s="1937"/>
      <c r="AAU2" s="1937"/>
      <c r="AAV2" s="1937"/>
      <c r="AAW2" s="1937"/>
      <c r="AAX2" s="1937"/>
      <c r="AAY2" s="1937"/>
      <c r="AAZ2" s="1937"/>
      <c r="ABA2" s="1937"/>
      <c r="ABB2" s="1937"/>
      <c r="ABC2" s="1937"/>
      <c r="ABD2" s="1937"/>
      <c r="ABE2" s="1937"/>
      <c r="ABF2" s="1937"/>
      <c r="ABG2" s="1937"/>
      <c r="ABH2" s="1937"/>
      <c r="ABI2" s="1937"/>
      <c r="ABJ2" s="1937"/>
      <c r="ABK2" s="1937"/>
      <c r="ABL2" s="1937"/>
      <c r="ABM2" s="1937"/>
      <c r="ABN2" s="1937"/>
      <c r="ABO2" s="1937"/>
      <c r="ABP2" s="1937"/>
      <c r="ABQ2" s="1937"/>
      <c r="ABR2" s="1937"/>
      <c r="ABS2" s="1937"/>
      <c r="ABT2" s="1937"/>
      <c r="ABU2" s="1937"/>
      <c r="ABV2" s="1937"/>
      <c r="ABW2" s="1937"/>
      <c r="ABX2" s="1937"/>
      <c r="ABY2" s="1937"/>
      <c r="ABZ2" s="1937"/>
      <c r="ACA2" s="1937"/>
      <c r="ACB2" s="1937"/>
      <c r="ACC2" s="1937"/>
      <c r="ACD2" s="1937"/>
      <c r="ACE2" s="1937"/>
      <c r="ACF2" s="1937"/>
      <c r="ACG2" s="1937"/>
      <c r="ACH2" s="1937"/>
      <c r="ACI2" s="1937"/>
      <c r="ACJ2" s="1937"/>
      <c r="ACK2" s="1937"/>
      <c r="ACL2" s="1937"/>
      <c r="ACM2" s="1937"/>
      <c r="ACN2" s="1937"/>
      <c r="ACO2" s="1937"/>
      <c r="ACP2" s="1937"/>
      <c r="ACQ2" s="1937"/>
      <c r="ACR2" s="1937"/>
      <c r="ACS2" s="1937"/>
      <c r="ACT2" s="1937"/>
      <c r="ACU2" s="1937"/>
      <c r="ACV2" s="1937"/>
      <c r="ACW2" s="1937"/>
      <c r="ACX2" s="1937"/>
      <c r="ACY2" s="1937"/>
      <c r="ACZ2" s="1937"/>
      <c r="ADA2" s="1937"/>
      <c r="ADB2" s="1937"/>
      <c r="ADC2" s="1937"/>
      <c r="ADD2" s="1937"/>
      <c r="ADE2" s="1937"/>
      <c r="ADF2" s="1937"/>
      <c r="ADG2" s="1937"/>
      <c r="ADH2" s="1937"/>
      <c r="ADI2" s="1937"/>
      <c r="ADJ2" s="1937"/>
      <c r="ADK2" s="1937"/>
      <c r="ADL2" s="1937"/>
      <c r="ADM2" s="1937"/>
      <c r="ADN2" s="1937"/>
      <c r="ADO2" s="1937"/>
      <c r="ADP2" s="1937"/>
      <c r="ADQ2" s="1937"/>
      <c r="ADR2" s="1937"/>
      <c r="ADS2" s="1937"/>
      <c r="ADT2" s="1937"/>
      <c r="ADU2" s="1937"/>
      <c r="ADV2" s="1937"/>
      <c r="ADW2" s="1937"/>
      <c r="ADX2" s="1937"/>
      <c r="ADY2" s="1937"/>
      <c r="ADZ2" s="1937"/>
      <c r="AEA2" s="1937"/>
      <c r="AEB2" s="1937"/>
      <c r="AEC2" s="1937"/>
      <c r="AED2" s="1937"/>
      <c r="AEE2" s="1937"/>
      <c r="AEF2" s="1937"/>
      <c r="AEG2" s="1937"/>
      <c r="AEH2" s="1937"/>
      <c r="AEI2" s="1937"/>
      <c r="AEJ2" s="1937"/>
      <c r="AEK2" s="1937"/>
      <c r="AEL2" s="1937"/>
      <c r="AEM2" s="1937"/>
      <c r="AEN2" s="1937"/>
      <c r="AEO2" s="1937"/>
      <c r="AEP2" s="1937"/>
      <c r="AEQ2" s="1937"/>
      <c r="AER2" s="1937"/>
      <c r="AES2" s="1937"/>
      <c r="AET2" s="1937"/>
      <c r="AEU2" s="1937"/>
      <c r="AEV2" s="1937"/>
      <c r="AEW2" s="1937"/>
      <c r="AEX2" s="1937"/>
      <c r="AEY2" s="1937"/>
      <c r="AEZ2" s="1937"/>
      <c r="AFA2" s="1937"/>
      <c r="AFB2" s="1937"/>
      <c r="AFC2" s="1937"/>
      <c r="AFD2" s="1937"/>
      <c r="AFE2" s="1937"/>
      <c r="AFF2" s="1937"/>
      <c r="AFG2" s="1937"/>
      <c r="AFH2" s="1937"/>
      <c r="AFI2" s="1937"/>
      <c r="AFJ2" s="1937"/>
      <c r="AFK2" s="1937"/>
      <c r="AFL2" s="1937"/>
      <c r="AFM2" s="1937"/>
      <c r="AFN2" s="1937"/>
      <c r="AFO2" s="1937"/>
      <c r="AFP2" s="1937"/>
      <c r="AFQ2" s="1937"/>
      <c r="AFR2" s="1937"/>
      <c r="AFS2" s="1937"/>
      <c r="AFT2" s="1937"/>
      <c r="AFU2" s="1937"/>
      <c r="AFV2" s="1937"/>
      <c r="AFW2" s="1937"/>
      <c r="AFX2" s="1937"/>
      <c r="AFY2" s="1937"/>
      <c r="AFZ2" s="1937"/>
      <c r="AGA2" s="1937"/>
      <c r="AGB2" s="1937"/>
      <c r="AGC2" s="1937"/>
      <c r="AGD2" s="1937"/>
      <c r="AGE2" s="1937"/>
      <c r="AGF2" s="1937"/>
      <c r="AGG2" s="1937"/>
      <c r="AGH2" s="1937"/>
      <c r="AGI2" s="1937"/>
      <c r="AGJ2" s="1937"/>
      <c r="AGK2" s="1937"/>
      <c r="AGL2" s="1937"/>
      <c r="AGM2" s="1937"/>
      <c r="AGN2" s="1937"/>
      <c r="AGO2" s="1937"/>
      <c r="AGP2" s="1937"/>
      <c r="AGQ2" s="1937"/>
      <c r="AGR2" s="1937"/>
      <c r="AGS2" s="1937"/>
      <c r="AGT2" s="1937"/>
      <c r="AGU2" s="1937"/>
      <c r="AGV2" s="1937"/>
      <c r="AGW2" s="1937"/>
      <c r="AGX2" s="1937"/>
      <c r="AGY2" s="1937"/>
      <c r="AGZ2" s="1937"/>
      <c r="AHA2" s="1937"/>
      <c r="AHB2" s="1937"/>
      <c r="AHC2" s="1937"/>
      <c r="AHD2" s="1937"/>
      <c r="AHE2" s="1937"/>
      <c r="AHF2" s="1937"/>
      <c r="AHG2" s="1937"/>
      <c r="AHH2" s="1937"/>
      <c r="AHI2" s="1937"/>
      <c r="AHJ2" s="1937"/>
      <c r="AHK2" s="1937"/>
      <c r="AHL2" s="1937"/>
      <c r="AHM2" s="1937"/>
      <c r="AHN2" s="1937"/>
      <c r="AHO2" s="1937"/>
      <c r="AHP2" s="1937"/>
      <c r="AHQ2" s="1937"/>
      <c r="AHR2" s="1937"/>
      <c r="AHS2" s="1937"/>
      <c r="AHT2" s="1937"/>
      <c r="AHU2" s="1937"/>
      <c r="AHV2" s="1937"/>
      <c r="AHW2" s="1937"/>
      <c r="AHX2" s="1937"/>
      <c r="AHY2" s="1937"/>
      <c r="AHZ2" s="1937"/>
      <c r="AIA2" s="1937"/>
      <c r="AIB2" s="1937"/>
      <c r="AIC2" s="1937"/>
      <c r="AID2" s="1937"/>
      <c r="AIE2" s="1937"/>
      <c r="AIF2" s="1937"/>
      <c r="AIG2" s="1937"/>
      <c r="AIH2" s="1937"/>
      <c r="AII2" s="1937"/>
      <c r="AIJ2" s="1937"/>
      <c r="AIK2" s="1937"/>
      <c r="AIL2" s="1937"/>
      <c r="AIM2" s="1937"/>
      <c r="AIN2" s="1937"/>
      <c r="AIO2" s="1937"/>
      <c r="AIP2" s="1937"/>
      <c r="AIQ2" s="1937"/>
      <c r="AIR2" s="1937"/>
      <c r="AIS2" s="1937"/>
      <c r="AIT2" s="1937"/>
      <c r="AIU2" s="1937"/>
      <c r="AIV2" s="1937"/>
      <c r="AIW2" s="1937"/>
      <c r="AIX2" s="1937"/>
      <c r="AIY2" s="1937"/>
      <c r="AIZ2" s="1937"/>
      <c r="AJA2" s="1937"/>
      <c r="AJB2" s="1937"/>
      <c r="AJC2" s="1937"/>
      <c r="AJD2" s="1937"/>
      <c r="AJE2" s="1937"/>
      <c r="AJF2" s="1937"/>
      <c r="AJG2" s="1937"/>
      <c r="AJH2" s="1937"/>
      <c r="AJI2" s="1937"/>
      <c r="AJJ2" s="1937"/>
      <c r="AJK2" s="1937"/>
      <c r="AJL2" s="1937"/>
      <c r="AJM2" s="1937"/>
      <c r="AJN2" s="1937"/>
      <c r="AJO2" s="1937"/>
      <c r="AJP2" s="1937"/>
      <c r="AJQ2" s="1937"/>
      <c r="AJR2" s="1937"/>
      <c r="AJS2" s="1937"/>
      <c r="AJT2" s="1937"/>
      <c r="AJU2" s="1937"/>
      <c r="AJV2" s="1937"/>
      <c r="AJW2" s="1937"/>
      <c r="AJX2" s="1937"/>
      <c r="AJY2" s="1937"/>
      <c r="AJZ2" s="1937"/>
      <c r="AKA2" s="1937"/>
      <c r="AKB2" s="1937"/>
      <c r="AKC2" s="1937"/>
      <c r="AKD2" s="1937"/>
      <c r="AKE2" s="1937"/>
      <c r="AKF2" s="1937"/>
      <c r="AKG2" s="1937"/>
      <c r="AKH2" s="1937"/>
      <c r="AKI2" s="1937"/>
      <c r="AKJ2" s="1937"/>
      <c r="AKK2" s="1937"/>
      <c r="AKL2" s="1937"/>
      <c r="AKM2" s="1937"/>
      <c r="AKN2" s="1937"/>
      <c r="AKO2" s="1937"/>
      <c r="AKP2" s="1937"/>
      <c r="AKQ2" s="1937"/>
      <c r="AKR2" s="1937"/>
      <c r="AKS2" s="1937"/>
      <c r="AKT2" s="1937"/>
      <c r="AKU2" s="1937"/>
      <c r="AKV2" s="1937"/>
      <c r="AKW2" s="1937"/>
      <c r="AKX2" s="1937"/>
      <c r="AKY2" s="1937"/>
      <c r="AKZ2" s="1937"/>
      <c r="ALA2" s="1937"/>
      <c r="ALB2" s="1937"/>
      <c r="ALC2" s="1937"/>
      <c r="ALD2" s="1937"/>
      <c r="ALE2" s="1937"/>
      <c r="ALF2" s="1937"/>
      <c r="ALG2" s="1937"/>
      <c r="ALH2" s="1937"/>
      <c r="ALI2" s="1937"/>
      <c r="ALJ2" s="1937"/>
      <c r="ALK2" s="1937"/>
      <c r="ALL2" s="1937"/>
      <c r="ALM2" s="1937"/>
      <c r="ALN2" s="1937"/>
      <c r="ALO2" s="1937"/>
      <c r="ALP2" s="1937"/>
      <c r="ALQ2" s="1937"/>
      <c r="ALR2" s="1937"/>
      <c r="ALS2" s="1937"/>
      <c r="ALT2" s="1937"/>
      <c r="ALU2" s="1937"/>
      <c r="ALV2" s="1937"/>
      <c r="ALW2" s="1937"/>
      <c r="ALX2" s="1937"/>
      <c r="ALY2" s="1937"/>
      <c r="ALZ2" s="1937"/>
      <c r="AMA2" s="1937"/>
      <c r="AMB2" s="1937"/>
      <c r="AMC2" s="1937"/>
      <c r="AMD2" s="1937"/>
      <c r="AME2" s="1937"/>
      <c r="AMF2" s="1937"/>
      <c r="AMG2" s="1937"/>
      <c r="AMH2" s="1937"/>
      <c r="AMI2" s="1937"/>
      <c r="AMJ2" s="1937"/>
      <c r="AMK2" s="1937"/>
      <c r="AML2" s="1937"/>
      <c r="AMM2" s="1937"/>
      <c r="AMN2" s="1937"/>
      <c r="AMO2" s="1937"/>
      <c r="AMP2" s="1937"/>
      <c r="AMQ2" s="1937"/>
      <c r="AMR2" s="1937"/>
      <c r="AMS2" s="1937"/>
      <c r="AMT2" s="1937"/>
      <c r="AMU2" s="1937"/>
      <c r="AMV2" s="1937"/>
      <c r="AMW2" s="1937"/>
      <c r="AMX2" s="1937"/>
      <c r="AMY2" s="1937"/>
      <c r="AMZ2" s="1937"/>
      <c r="ANA2" s="1937"/>
      <c r="ANB2" s="1937"/>
      <c r="ANC2" s="1937"/>
      <c r="AND2" s="1937"/>
      <c r="ANE2" s="1937"/>
      <c r="ANF2" s="1937"/>
      <c r="ANG2" s="1937"/>
      <c r="ANH2" s="1937"/>
      <c r="ANI2" s="1937"/>
      <c r="ANJ2" s="1937"/>
      <c r="ANK2" s="1937"/>
      <c r="ANL2" s="1937"/>
      <c r="ANM2" s="1937"/>
      <c r="ANN2" s="1937"/>
      <c r="ANO2" s="1937"/>
      <c r="ANP2" s="1937"/>
      <c r="ANQ2" s="1937"/>
      <c r="ANR2" s="1937"/>
      <c r="ANS2" s="1937"/>
      <c r="ANT2" s="1937"/>
      <c r="ANU2" s="1937"/>
      <c r="ANV2" s="1937"/>
      <c r="ANW2" s="1937"/>
      <c r="ANX2" s="1937"/>
      <c r="ANY2" s="1937"/>
      <c r="ANZ2" s="1937"/>
      <c r="AOA2" s="1937"/>
      <c r="AOB2" s="1937"/>
      <c r="AOC2" s="1937"/>
      <c r="AOD2" s="1937"/>
      <c r="AOE2" s="1937"/>
      <c r="AOF2" s="1937"/>
      <c r="AOG2" s="1937"/>
      <c r="AOH2" s="1937"/>
      <c r="AOI2" s="1937"/>
      <c r="AOJ2" s="1937"/>
      <c r="AOK2" s="1937"/>
      <c r="AOL2" s="1937"/>
      <c r="AOM2" s="1937"/>
      <c r="AON2" s="1937"/>
      <c r="AOO2" s="1937"/>
      <c r="AOP2" s="1937"/>
      <c r="AOQ2" s="1937"/>
      <c r="AOR2" s="1937"/>
      <c r="AOS2" s="1937"/>
      <c r="AOT2" s="1937"/>
      <c r="AOU2" s="1937"/>
      <c r="AOV2" s="1937"/>
      <c r="AOW2" s="1937"/>
      <c r="AOX2" s="1937"/>
      <c r="AOY2" s="1937"/>
      <c r="AOZ2" s="1937"/>
      <c r="APA2" s="1937"/>
      <c r="APB2" s="1937"/>
      <c r="APC2" s="1937"/>
      <c r="APD2" s="1937"/>
      <c r="APE2" s="1937"/>
      <c r="APF2" s="1937"/>
      <c r="APG2" s="1937"/>
      <c r="APH2" s="1937"/>
      <c r="API2" s="1937"/>
      <c r="APJ2" s="1937"/>
      <c r="APK2" s="1937"/>
      <c r="APL2" s="1937"/>
      <c r="APM2" s="1937"/>
      <c r="APN2" s="1937"/>
      <c r="APO2" s="1937"/>
      <c r="APP2" s="1937"/>
      <c r="APQ2" s="1937"/>
      <c r="APR2" s="1937"/>
      <c r="APS2" s="1937"/>
      <c r="APT2" s="1937"/>
      <c r="APU2" s="1937"/>
      <c r="APV2" s="1937"/>
      <c r="APW2" s="1937"/>
      <c r="APX2" s="1937"/>
      <c r="APY2" s="1937"/>
      <c r="APZ2" s="1937"/>
      <c r="AQA2" s="1937"/>
      <c r="AQB2" s="1937"/>
      <c r="AQC2" s="1937"/>
      <c r="AQD2" s="1937"/>
      <c r="AQE2" s="1937"/>
      <c r="AQF2" s="1937"/>
      <c r="AQG2" s="1937"/>
      <c r="AQH2" s="1937"/>
      <c r="AQI2" s="1937"/>
      <c r="AQJ2" s="1937"/>
      <c r="AQK2" s="1937"/>
      <c r="AQL2" s="1937"/>
      <c r="AQM2" s="1937"/>
      <c r="AQN2" s="1937"/>
      <c r="AQO2" s="1937"/>
      <c r="AQP2" s="1937"/>
      <c r="AQQ2" s="1937"/>
      <c r="AQR2" s="1937"/>
      <c r="AQS2" s="1937"/>
      <c r="AQT2" s="1937"/>
      <c r="AQU2" s="1937"/>
      <c r="AQV2" s="1937"/>
      <c r="AQW2" s="1937"/>
      <c r="AQX2" s="1937"/>
      <c r="AQY2" s="1937"/>
      <c r="AQZ2" s="1937"/>
      <c r="ARA2" s="1937"/>
      <c r="ARB2" s="1937"/>
      <c r="ARC2" s="1937"/>
      <c r="ARD2" s="1937"/>
      <c r="ARE2" s="1937"/>
      <c r="ARF2" s="1937"/>
      <c r="ARG2" s="1937"/>
      <c r="ARH2" s="1937"/>
      <c r="ARI2" s="1937"/>
      <c r="ARJ2" s="1937"/>
      <c r="ARK2" s="1937"/>
      <c r="ARL2" s="1937"/>
      <c r="ARM2" s="1937"/>
      <c r="ARN2" s="1937"/>
      <c r="ARO2" s="1937"/>
      <c r="ARP2" s="1937"/>
      <c r="ARQ2" s="1937"/>
      <c r="ARR2" s="1937"/>
      <c r="ARS2" s="1937"/>
      <c r="ART2" s="1937"/>
      <c r="ARU2" s="1937"/>
      <c r="ARV2" s="1937"/>
      <c r="ARW2" s="1937"/>
      <c r="ARX2" s="1937"/>
      <c r="ARY2" s="1937"/>
      <c r="ARZ2" s="1937"/>
      <c r="ASA2" s="1937"/>
      <c r="ASB2" s="1937"/>
      <c r="ASC2" s="1937"/>
      <c r="ASD2" s="1937"/>
      <c r="ASE2" s="1937"/>
      <c r="ASF2" s="1937"/>
      <c r="ASG2" s="1937"/>
      <c r="ASH2" s="1937"/>
      <c r="ASI2" s="1937"/>
      <c r="ASJ2" s="1937"/>
      <c r="ASK2" s="1937"/>
      <c r="ASL2" s="1937"/>
      <c r="ASM2" s="1937"/>
      <c r="ASN2" s="1937"/>
      <c r="ASO2" s="1937"/>
      <c r="ASP2" s="1937"/>
      <c r="ASQ2" s="1937"/>
      <c r="ASR2" s="1937"/>
      <c r="ASS2" s="1937"/>
      <c r="AST2" s="1937"/>
      <c r="ASU2" s="1937"/>
      <c r="ASV2" s="1937"/>
      <c r="ASW2" s="1937"/>
      <c r="ASX2" s="1937"/>
      <c r="ASY2" s="1937"/>
      <c r="ASZ2" s="1937"/>
      <c r="ATA2" s="1937"/>
      <c r="ATB2" s="1937"/>
      <c r="ATC2" s="1937"/>
      <c r="ATD2" s="1937"/>
      <c r="ATE2" s="1937"/>
      <c r="ATF2" s="1937"/>
      <c r="ATG2" s="1937"/>
      <c r="ATH2" s="1937"/>
      <c r="ATI2" s="1937"/>
      <c r="ATJ2" s="1937"/>
      <c r="ATK2" s="1937"/>
      <c r="ATL2" s="1937"/>
      <c r="ATM2" s="1937"/>
      <c r="ATN2" s="1937"/>
      <c r="ATO2" s="1937"/>
      <c r="ATP2" s="1937"/>
      <c r="ATQ2" s="1937"/>
      <c r="ATR2" s="1937"/>
      <c r="ATS2" s="1937"/>
      <c r="ATT2" s="1937"/>
      <c r="ATU2" s="1937"/>
      <c r="ATV2" s="1937"/>
      <c r="ATW2" s="1937"/>
      <c r="ATX2" s="1937"/>
      <c r="ATY2" s="1937"/>
      <c r="ATZ2" s="1937"/>
      <c r="AUA2" s="1937"/>
      <c r="AUB2" s="1937"/>
      <c r="AUC2" s="1937"/>
      <c r="AUD2" s="1937"/>
      <c r="AUE2" s="1937"/>
      <c r="AUF2" s="1937"/>
      <c r="AUG2" s="1937"/>
      <c r="AUH2" s="1937"/>
      <c r="AUI2" s="1937"/>
      <c r="AUJ2" s="1937"/>
      <c r="AUK2" s="1937"/>
      <c r="AUL2" s="1937"/>
      <c r="AUM2" s="1937"/>
      <c r="AUN2" s="1937"/>
      <c r="AUO2" s="1937"/>
      <c r="AUP2" s="1937"/>
      <c r="AUQ2" s="1937"/>
      <c r="AUR2" s="1937"/>
      <c r="AUS2" s="1937"/>
      <c r="AUT2" s="1937"/>
      <c r="AUU2" s="1937"/>
      <c r="AUV2" s="1937"/>
      <c r="AUW2" s="1937"/>
      <c r="AUX2" s="1937"/>
      <c r="AUY2" s="1937"/>
      <c r="AUZ2" s="1937"/>
      <c r="AVA2" s="1937"/>
      <c r="AVB2" s="1937"/>
      <c r="AVC2" s="1937"/>
      <c r="AVD2" s="1937"/>
      <c r="AVE2" s="1937"/>
      <c r="AVF2" s="1937"/>
      <c r="AVG2" s="1937"/>
      <c r="AVH2" s="1937"/>
      <c r="AVI2" s="1937"/>
      <c r="AVJ2" s="1937"/>
      <c r="AVK2" s="1937"/>
      <c r="AVL2" s="1937"/>
      <c r="AVM2" s="1937"/>
      <c r="AVN2" s="1937"/>
      <c r="AVO2" s="1937"/>
      <c r="AVP2" s="1937"/>
      <c r="AVQ2" s="1937"/>
      <c r="AVR2" s="1937"/>
      <c r="AVS2" s="1937"/>
      <c r="AVT2" s="1937"/>
      <c r="AVU2" s="1937"/>
      <c r="AVV2" s="1937"/>
      <c r="AVW2" s="1937"/>
      <c r="AVX2" s="1937"/>
      <c r="AVY2" s="1937"/>
      <c r="AVZ2" s="1937"/>
      <c r="AWA2" s="1937"/>
      <c r="AWB2" s="1937"/>
      <c r="AWC2" s="1937"/>
      <c r="AWD2" s="1937"/>
      <c r="AWE2" s="1937"/>
      <c r="AWF2" s="1937"/>
      <c r="AWG2" s="1937"/>
      <c r="AWH2" s="1937"/>
      <c r="AWI2" s="1937"/>
      <c r="AWJ2" s="1937"/>
      <c r="AWK2" s="1937"/>
      <c r="AWL2" s="1937"/>
      <c r="AWM2" s="1937"/>
      <c r="AWN2" s="1937"/>
      <c r="AWO2" s="1937"/>
      <c r="AWP2" s="1937"/>
      <c r="AWQ2" s="1937"/>
      <c r="AWR2" s="1937"/>
      <c r="AWS2" s="1937"/>
      <c r="AWT2" s="1937"/>
      <c r="AWU2" s="1937"/>
      <c r="AWV2" s="1937"/>
      <c r="AWW2" s="1937"/>
      <c r="AWX2" s="1937"/>
      <c r="AWY2" s="1937"/>
      <c r="AWZ2" s="1937"/>
      <c r="AXA2" s="1937"/>
      <c r="AXB2" s="1937"/>
      <c r="AXC2" s="1937"/>
      <c r="AXD2" s="1937"/>
      <c r="AXE2" s="1937"/>
      <c r="AXF2" s="1937"/>
      <c r="AXG2" s="1937"/>
      <c r="AXH2" s="1937"/>
      <c r="AXI2" s="1937"/>
      <c r="AXJ2" s="1937"/>
      <c r="AXK2" s="1937"/>
      <c r="AXL2" s="1937"/>
      <c r="AXM2" s="1937"/>
      <c r="AXN2" s="1937"/>
      <c r="AXO2" s="1937"/>
      <c r="AXP2" s="1937"/>
      <c r="AXQ2" s="1937"/>
      <c r="AXR2" s="1937"/>
      <c r="AXS2" s="1937"/>
      <c r="AXT2" s="1937"/>
      <c r="AXU2" s="1937"/>
      <c r="AXV2" s="1937"/>
      <c r="AXW2" s="1937"/>
      <c r="AXX2" s="1937"/>
      <c r="AXY2" s="1937"/>
      <c r="AXZ2" s="1937"/>
      <c r="AYA2" s="1937"/>
      <c r="AYB2" s="1937"/>
      <c r="AYC2" s="1937"/>
      <c r="AYD2" s="1937"/>
      <c r="AYE2" s="1937"/>
      <c r="AYF2" s="1937"/>
      <c r="AYG2" s="1937"/>
      <c r="AYH2" s="1937"/>
      <c r="AYI2" s="1937"/>
      <c r="AYJ2" s="1937"/>
      <c r="AYK2" s="1937"/>
      <c r="AYL2" s="1937"/>
      <c r="AYM2" s="1937"/>
      <c r="AYN2" s="1937"/>
      <c r="AYO2" s="1937"/>
      <c r="AYP2" s="1937"/>
      <c r="AYQ2" s="1937"/>
      <c r="AYR2" s="1937"/>
      <c r="AYS2" s="1937"/>
      <c r="AYT2" s="1937"/>
      <c r="AYU2" s="1937"/>
      <c r="AYV2" s="1937"/>
      <c r="AYW2" s="1937"/>
      <c r="AYX2" s="1937"/>
      <c r="AYY2" s="1937"/>
      <c r="AYZ2" s="1937"/>
      <c r="AZA2" s="1937"/>
      <c r="AZB2" s="1937"/>
      <c r="AZC2" s="1937"/>
      <c r="AZD2" s="1937"/>
      <c r="AZE2" s="1937"/>
      <c r="AZF2" s="1937"/>
      <c r="AZG2" s="1937"/>
      <c r="AZH2" s="1937"/>
      <c r="AZI2" s="1937"/>
      <c r="AZJ2" s="1937"/>
      <c r="AZK2" s="1937"/>
      <c r="AZL2" s="1937"/>
      <c r="AZM2" s="1937"/>
      <c r="AZN2" s="1937"/>
      <c r="AZO2" s="1937"/>
      <c r="AZP2" s="1937"/>
      <c r="AZQ2" s="1937"/>
      <c r="AZR2" s="1937"/>
      <c r="AZS2" s="1937"/>
      <c r="AZT2" s="1937"/>
      <c r="AZU2" s="1937"/>
      <c r="AZV2" s="1937"/>
      <c r="AZW2" s="1937"/>
      <c r="AZX2" s="1937"/>
      <c r="AZY2" s="1937"/>
      <c r="AZZ2" s="1937"/>
      <c r="BAA2" s="1937"/>
      <c r="BAB2" s="1937"/>
      <c r="BAC2" s="1937"/>
      <c r="BAD2" s="1937"/>
      <c r="BAE2" s="1937"/>
      <c r="BAF2" s="1937"/>
      <c r="BAG2" s="1937"/>
      <c r="BAH2" s="1937"/>
      <c r="BAI2" s="1937"/>
      <c r="BAJ2" s="1937"/>
      <c r="BAK2" s="1937"/>
      <c r="BAL2" s="1937"/>
      <c r="BAM2" s="1937"/>
      <c r="BAN2" s="1937"/>
      <c r="BAO2" s="1937"/>
      <c r="BAP2" s="1937"/>
      <c r="BAQ2" s="1937"/>
      <c r="BAR2" s="1937"/>
      <c r="BAS2" s="1937"/>
      <c r="BAT2" s="1937"/>
      <c r="BAU2" s="1937"/>
      <c r="BAV2" s="1937"/>
      <c r="BAW2" s="1937"/>
      <c r="BAX2" s="1937"/>
      <c r="BAY2" s="1937"/>
      <c r="BAZ2" s="1937"/>
      <c r="BBA2" s="1937"/>
      <c r="BBB2" s="1937"/>
      <c r="BBC2" s="1937"/>
      <c r="BBD2" s="1937"/>
      <c r="BBE2" s="1937"/>
      <c r="BBF2" s="1937"/>
      <c r="BBG2" s="1937"/>
      <c r="BBH2" s="1937"/>
      <c r="BBI2" s="1937"/>
      <c r="BBJ2" s="1937"/>
      <c r="BBK2" s="1937"/>
      <c r="BBL2" s="1937"/>
      <c r="BBM2" s="1937"/>
      <c r="BBN2" s="1937"/>
      <c r="BBO2" s="1937"/>
      <c r="BBP2" s="1937"/>
      <c r="BBQ2" s="1937"/>
      <c r="BBR2" s="1937"/>
      <c r="BBS2" s="1937"/>
      <c r="BBT2" s="1937"/>
      <c r="BBU2" s="1937"/>
      <c r="BBV2" s="1937"/>
      <c r="BBW2" s="1937"/>
      <c r="BBX2" s="1937"/>
      <c r="BBY2" s="1937"/>
      <c r="BBZ2" s="1937"/>
      <c r="BCA2" s="1937"/>
      <c r="BCB2" s="1937"/>
      <c r="BCC2" s="1937"/>
      <c r="BCD2" s="1937"/>
      <c r="BCE2" s="1937"/>
      <c r="BCF2" s="1937"/>
      <c r="BCG2" s="1937"/>
      <c r="BCH2" s="1937"/>
      <c r="BCI2" s="1937"/>
      <c r="BCJ2" s="1937"/>
      <c r="BCK2" s="1937"/>
      <c r="BCL2" s="1937"/>
      <c r="BCM2" s="1937"/>
      <c r="BCN2" s="1937"/>
      <c r="BCO2" s="1937"/>
      <c r="BCP2" s="1937"/>
      <c r="BCQ2" s="1937"/>
      <c r="BCR2" s="1937"/>
      <c r="BCS2" s="1937"/>
      <c r="BCT2" s="1937"/>
      <c r="BCU2" s="1937"/>
      <c r="BCV2" s="1937"/>
      <c r="BCW2" s="1937"/>
      <c r="BCX2" s="1937"/>
      <c r="BCY2" s="1937"/>
      <c r="BCZ2" s="1937"/>
      <c r="BDA2" s="1937"/>
      <c r="BDB2" s="1937"/>
      <c r="BDC2" s="1937"/>
      <c r="BDD2" s="1937"/>
      <c r="BDE2" s="1937"/>
      <c r="BDF2" s="1937"/>
      <c r="BDG2" s="1937"/>
      <c r="BDH2" s="1937"/>
      <c r="BDI2" s="1937"/>
      <c r="BDJ2" s="1937"/>
      <c r="BDK2" s="1937"/>
      <c r="BDL2" s="1937"/>
      <c r="BDM2" s="1937"/>
      <c r="BDN2" s="1937"/>
      <c r="BDO2" s="1937"/>
      <c r="BDP2" s="1937"/>
      <c r="BDQ2" s="1937"/>
      <c r="BDR2" s="1937"/>
      <c r="BDS2" s="1937"/>
      <c r="BDT2" s="1937"/>
      <c r="BDU2" s="1937"/>
      <c r="BDV2" s="1937"/>
      <c r="BDW2" s="1937"/>
      <c r="BDX2" s="1937"/>
      <c r="BDY2" s="1937"/>
      <c r="BDZ2" s="1937"/>
      <c r="BEA2" s="1937"/>
      <c r="BEB2" s="1937"/>
      <c r="BEC2" s="1937"/>
      <c r="BED2" s="1937"/>
      <c r="BEE2" s="1937"/>
      <c r="BEF2" s="1937"/>
      <c r="BEG2" s="1937"/>
      <c r="BEH2" s="1937"/>
      <c r="BEI2" s="1937"/>
      <c r="BEJ2" s="1937"/>
      <c r="BEK2" s="1937"/>
      <c r="BEL2" s="1937"/>
      <c r="BEM2" s="1937"/>
      <c r="BEN2" s="1937"/>
      <c r="BEO2" s="1937"/>
      <c r="BEP2" s="1937"/>
      <c r="BEQ2" s="1937"/>
      <c r="BER2" s="1937"/>
      <c r="BES2" s="1937"/>
      <c r="BET2" s="1937"/>
      <c r="BEU2" s="1937"/>
      <c r="BEV2" s="1937"/>
      <c r="BEW2" s="1937"/>
      <c r="BEX2" s="1937"/>
      <c r="BEY2" s="1937"/>
      <c r="BEZ2" s="1937"/>
      <c r="BFA2" s="1937"/>
      <c r="BFB2" s="1937"/>
      <c r="BFC2" s="1937"/>
      <c r="BFD2" s="1937"/>
      <c r="BFE2" s="1937"/>
      <c r="BFF2" s="1937"/>
      <c r="BFG2" s="1937"/>
      <c r="BFH2" s="1937"/>
      <c r="BFI2" s="1937"/>
      <c r="BFJ2" s="1937"/>
      <c r="BFK2" s="1937"/>
      <c r="BFL2" s="1937"/>
      <c r="BFM2" s="1937"/>
      <c r="BFN2" s="1937"/>
      <c r="BFO2" s="1937"/>
      <c r="BFP2" s="1937"/>
      <c r="BFQ2" s="1937"/>
      <c r="BFR2" s="1937"/>
      <c r="BFS2" s="1937"/>
      <c r="BFT2" s="1937"/>
      <c r="BFU2" s="1937"/>
      <c r="BFV2" s="1937"/>
      <c r="BFW2" s="1937"/>
      <c r="BFX2" s="1937"/>
      <c r="BFY2" s="1937"/>
      <c r="BFZ2" s="1937"/>
      <c r="BGA2" s="1937"/>
      <c r="BGB2" s="1937"/>
      <c r="BGC2" s="1937"/>
      <c r="BGD2" s="1937"/>
      <c r="BGE2" s="1937"/>
      <c r="BGF2" s="1937"/>
      <c r="BGG2" s="1937"/>
      <c r="BGH2" s="1937"/>
      <c r="BGI2" s="1937"/>
      <c r="BGJ2" s="1937"/>
      <c r="BGK2" s="1937"/>
      <c r="BGL2" s="1937"/>
      <c r="BGM2" s="1937"/>
      <c r="BGN2" s="1937"/>
      <c r="BGO2" s="1937"/>
      <c r="BGP2" s="1937"/>
      <c r="BGQ2" s="1937"/>
      <c r="BGR2" s="1937"/>
      <c r="BGS2" s="1937"/>
      <c r="BGT2" s="1937"/>
      <c r="BGU2" s="1937"/>
      <c r="BGV2" s="1937"/>
      <c r="BGW2" s="1937"/>
      <c r="BGX2" s="1937"/>
      <c r="BGY2" s="1937"/>
      <c r="BGZ2" s="1937"/>
      <c r="BHA2" s="1937"/>
      <c r="BHB2" s="1937"/>
      <c r="BHC2" s="1937"/>
      <c r="BHD2" s="1937"/>
      <c r="BHE2" s="1937"/>
      <c r="BHF2" s="1937"/>
      <c r="BHG2" s="1937"/>
      <c r="BHH2" s="1937"/>
      <c r="BHI2" s="1937"/>
      <c r="BHJ2" s="1937"/>
      <c r="BHK2" s="1937"/>
      <c r="BHL2" s="1937"/>
      <c r="BHM2" s="1937"/>
      <c r="BHN2" s="1937"/>
      <c r="BHO2" s="1937"/>
      <c r="BHP2" s="1937"/>
      <c r="BHQ2" s="1937"/>
      <c r="BHR2" s="1937"/>
      <c r="BHS2" s="1937"/>
      <c r="BHT2" s="1937"/>
      <c r="BHU2" s="1937"/>
      <c r="BHV2" s="1937"/>
      <c r="BHW2" s="1937"/>
      <c r="BHX2" s="1937"/>
      <c r="BHY2" s="1937"/>
      <c r="BHZ2" s="1937"/>
      <c r="BIA2" s="1937"/>
      <c r="BIB2" s="1937"/>
      <c r="BIC2" s="1937"/>
      <c r="BID2" s="1937"/>
      <c r="BIE2" s="1937"/>
      <c r="BIF2" s="1937"/>
      <c r="BIG2" s="1937"/>
      <c r="BIH2" s="1937"/>
      <c r="BII2" s="1937"/>
      <c r="BIJ2" s="1937"/>
      <c r="BIK2" s="1937"/>
      <c r="BIL2" s="1937"/>
      <c r="BIM2" s="1937"/>
      <c r="BIN2" s="1937"/>
      <c r="BIO2" s="1937"/>
      <c r="BIP2" s="1937"/>
      <c r="BIQ2" s="1937"/>
      <c r="BIR2" s="1937"/>
      <c r="BIS2" s="1937"/>
      <c r="BIT2" s="1937"/>
      <c r="BIU2" s="1937"/>
      <c r="BIV2" s="1937"/>
      <c r="BIW2" s="1937"/>
      <c r="BIX2" s="1937"/>
      <c r="BIY2" s="1937"/>
      <c r="BIZ2" s="1937"/>
      <c r="BJA2" s="1937"/>
      <c r="BJB2" s="1937"/>
      <c r="BJC2" s="1937"/>
      <c r="BJD2" s="1937"/>
      <c r="BJE2" s="1937"/>
      <c r="BJF2" s="1937"/>
      <c r="BJG2" s="1937"/>
      <c r="BJH2" s="1937"/>
      <c r="BJI2" s="1937"/>
      <c r="BJJ2" s="1937"/>
      <c r="BJK2" s="1937"/>
      <c r="BJL2" s="1937"/>
      <c r="BJM2" s="1937"/>
      <c r="BJN2" s="1937"/>
      <c r="BJO2" s="1937"/>
      <c r="BJP2" s="1937"/>
      <c r="BJQ2" s="1937"/>
      <c r="BJR2" s="1937"/>
      <c r="BJS2" s="1937"/>
      <c r="BJT2" s="1937"/>
      <c r="BJU2" s="1937"/>
      <c r="BJV2" s="1937"/>
      <c r="BJW2" s="1937"/>
      <c r="BJX2" s="1937"/>
      <c r="BJY2" s="1937"/>
      <c r="BJZ2" s="1937"/>
      <c r="BKA2" s="1937"/>
      <c r="BKB2" s="1937"/>
      <c r="BKC2" s="1937"/>
      <c r="BKD2" s="1937"/>
      <c r="BKE2" s="1937"/>
      <c r="BKF2" s="1937"/>
      <c r="BKG2" s="1937"/>
      <c r="BKH2" s="1937"/>
      <c r="BKI2" s="1937"/>
      <c r="BKJ2" s="1937"/>
      <c r="BKK2" s="1937"/>
      <c r="BKL2" s="1937"/>
      <c r="BKM2" s="1937"/>
      <c r="BKN2" s="1937"/>
      <c r="BKO2" s="1937"/>
      <c r="BKP2" s="1937"/>
      <c r="BKQ2" s="1937"/>
      <c r="BKR2" s="1937"/>
      <c r="BKS2" s="1937"/>
      <c r="BKT2" s="1937"/>
      <c r="BKU2" s="1937"/>
      <c r="BKV2" s="1937"/>
      <c r="BKW2" s="1937"/>
      <c r="BKX2" s="1937"/>
      <c r="BKY2" s="1937"/>
      <c r="BKZ2" s="1937"/>
      <c r="BLA2" s="1937"/>
      <c r="BLB2" s="1937"/>
      <c r="BLC2" s="1937"/>
      <c r="BLD2" s="1937"/>
      <c r="BLE2" s="1937"/>
      <c r="BLF2" s="1937"/>
      <c r="BLG2" s="1937"/>
      <c r="BLH2" s="1937"/>
      <c r="BLI2" s="1937"/>
      <c r="BLJ2" s="1937"/>
      <c r="BLK2" s="1937"/>
      <c r="BLL2" s="1937"/>
      <c r="BLM2" s="1937"/>
      <c r="BLN2" s="1937"/>
      <c r="BLO2" s="1937"/>
      <c r="BLP2" s="1937"/>
      <c r="BLQ2" s="1937"/>
      <c r="BLR2" s="1937"/>
      <c r="BLS2" s="1937"/>
      <c r="BLT2" s="1937"/>
      <c r="BLU2" s="1937"/>
      <c r="BLV2" s="1937"/>
      <c r="BLW2" s="1937"/>
      <c r="BLX2" s="1937"/>
      <c r="BLY2" s="1937"/>
      <c r="BLZ2" s="1937"/>
      <c r="BMA2" s="1937"/>
      <c r="BMB2" s="1937"/>
      <c r="BMC2" s="1937"/>
      <c r="BMD2" s="1937"/>
      <c r="BME2" s="1937"/>
      <c r="BMF2" s="1937"/>
      <c r="BMG2" s="1937"/>
      <c r="BMH2" s="1937"/>
      <c r="BMI2" s="1937"/>
      <c r="BMJ2" s="1937"/>
      <c r="BMK2" s="1937"/>
      <c r="BML2" s="1937"/>
      <c r="BMM2" s="1937"/>
      <c r="BMN2" s="1937"/>
      <c r="BMO2" s="1937"/>
      <c r="BMP2" s="1937"/>
      <c r="BMQ2" s="1937"/>
      <c r="BMR2" s="1937"/>
      <c r="BMS2" s="1937"/>
      <c r="BMT2" s="1937"/>
      <c r="BMU2" s="1937"/>
      <c r="BMV2" s="1937"/>
      <c r="BMW2" s="1937"/>
      <c r="BMX2" s="1937"/>
      <c r="BMY2" s="1937"/>
      <c r="BMZ2" s="1937"/>
      <c r="BNA2" s="1937"/>
      <c r="BNB2" s="1937"/>
      <c r="BNC2" s="1937"/>
      <c r="BND2" s="1937"/>
      <c r="BNE2" s="1937"/>
      <c r="BNF2" s="1937"/>
      <c r="BNG2" s="1937"/>
      <c r="BNH2" s="1937"/>
      <c r="BNI2" s="1937"/>
      <c r="BNJ2" s="1937"/>
      <c r="BNK2" s="1937"/>
      <c r="BNL2" s="1937"/>
      <c r="BNM2" s="1937"/>
      <c r="BNN2" s="1937"/>
      <c r="BNO2" s="1937"/>
      <c r="BNP2" s="1937"/>
      <c r="BNQ2" s="1937"/>
      <c r="BNR2" s="1937"/>
      <c r="BNS2" s="1937"/>
      <c r="BNT2" s="1937"/>
      <c r="BNU2" s="1937"/>
      <c r="BNV2" s="1937"/>
      <c r="BNW2" s="1937"/>
      <c r="BNX2" s="1937"/>
      <c r="BNY2" s="1937"/>
      <c r="BNZ2" s="1937"/>
      <c r="BOA2" s="1937"/>
      <c r="BOB2" s="1937"/>
      <c r="BOC2" s="1937"/>
      <c r="BOD2" s="1937"/>
      <c r="BOE2" s="1937"/>
      <c r="BOF2" s="1937"/>
      <c r="BOG2" s="1937"/>
      <c r="BOH2" s="1937"/>
      <c r="BOI2" s="1937"/>
      <c r="BOJ2" s="1937"/>
      <c r="BOK2" s="1937"/>
      <c r="BOL2" s="1937"/>
      <c r="BOM2" s="1937"/>
      <c r="BON2" s="1937"/>
      <c r="BOO2" s="1937"/>
      <c r="BOP2" s="1937"/>
      <c r="BOQ2" s="1937"/>
      <c r="BOR2" s="1937"/>
      <c r="BOS2" s="1937"/>
      <c r="BOT2" s="1937"/>
      <c r="BOU2" s="1937"/>
      <c r="BOV2" s="1937"/>
      <c r="BOW2" s="1937"/>
      <c r="BOX2" s="1937"/>
      <c r="BOY2" s="1937"/>
      <c r="BOZ2" s="1937"/>
      <c r="BPA2" s="1937"/>
      <c r="BPB2" s="1937"/>
      <c r="BPC2" s="1937"/>
      <c r="BPD2" s="1937"/>
      <c r="BPE2" s="1937"/>
      <c r="BPF2" s="1937"/>
      <c r="BPG2" s="1937"/>
      <c r="BPH2" s="1937"/>
      <c r="BPI2" s="1937"/>
      <c r="BPJ2" s="1937"/>
      <c r="BPK2" s="1937"/>
      <c r="BPL2" s="1937"/>
      <c r="BPM2" s="1937"/>
      <c r="BPN2" s="1937"/>
      <c r="BPO2" s="1937"/>
      <c r="BPP2" s="1937"/>
      <c r="BPQ2" s="1937"/>
      <c r="BPR2" s="1937"/>
      <c r="BPS2" s="1937"/>
      <c r="BPT2" s="1937"/>
      <c r="BPU2" s="1937"/>
      <c r="BPV2" s="1937"/>
      <c r="BPW2" s="1937"/>
      <c r="BPX2" s="1937"/>
      <c r="BPY2" s="1937"/>
      <c r="BPZ2" s="1937"/>
      <c r="BQA2" s="1937"/>
      <c r="BQB2" s="1937"/>
      <c r="BQC2" s="1937"/>
      <c r="BQD2" s="1937"/>
      <c r="BQE2" s="1937"/>
      <c r="BQF2" s="1937"/>
      <c r="BQG2" s="1937"/>
      <c r="BQH2" s="1937"/>
      <c r="BQI2" s="1937"/>
      <c r="BQJ2" s="1937"/>
      <c r="BQK2" s="1937"/>
      <c r="BQL2" s="1937"/>
      <c r="BQM2" s="1937"/>
      <c r="BQN2" s="1937"/>
      <c r="BQO2" s="1937"/>
      <c r="BQP2" s="1937"/>
      <c r="BQQ2" s="1937"/>
      <c r="BQR2" s="1937"/>
      <c r="BQS2" s="1937"/>
      <c r="BQT2" s="1937"/>
      <c r="BQU2" s="1937"/>
      <c r="BQV2" s="1937"/>
      <c r="BQW2" s="1937"/>
      <c r="BQX2" s="1937"/>
      <c r="BQY2" s="1937"/>
      <c r="BQZ2" s="1937"/>
      <c r="BRA2" s="1937"/>
      <c r="BRB2" s="1937"/>
      <c r="BRC2" s="1937"/>
      <c r="BRD2" s="1937"/>
      <c r="BRE2" s="1937"/>
      <c r="BRF2" s="1937"/>
      <c r="BRG2" s="1937"/>
      <c r="BRH2" s="1937"/>
      <c r="BRI2" s="1937"/>
      <c r="BRJ2" s="1937"/>
      <c r="BRK2" s="1937"/>
      <c r="BRL2" s="1937"/>
      <c r="BRM2" s="1937"/>
      <c r="BRN2" s="1937"/>
      <c r="BRO2" s="1937"/>
      <c r="BRP2" s="1937"/>
      <c r="BRQ2" s="1937"/>
      <c r="BRR2" s="1937"/>
      <c r="BRS2" s="1937"/>
      <c r="BRT2" s="1937"/>
      <c r="BRU2" s="1937"/>
      <c r="BRV2" s="1937"/>
      <c r="BRW2" s="1937"/>
      <c r="BRX2" s="1937"/>
      <c r="BRY2" s="1937"/>
      <c r="BRZ2" s="1937"/>
      <c r="BSA2" s="1937"/>
      <c r="BSB2" s="1937"/>
      <c r="BSC2" s="1937"/>
      <c r="BSD2" s="1937"/>
      <c r="BSE2" s="1937"/>
      <c r="BSF2" s="1937"/>
      <c r="BSG2" s="1937"/>
      <c r="BSH2" s="1937"/>
      <c r="BSI2" s="1937"/>
      <c r="BSJ2" s="1937"/>
      <c r="BSK2" s="1937"/>
      <c r="BSL2" s="1937"/>
      <c r="BSM2" s="1937"/>
      <c r="BSN2" s="1937"/>
      <c r="BSO2" s="1937"/>
      <c r="BSP2" s="1937"/>
      <c r="BSQ2" s="1937"/>
      <c r="BSR2" s="1937"/>
      <c r="BSS2" s="1937"/>
      <c r="BST2" s="1937"/>
      <c r="BSU2" s="1937"/>
      <c r="BSV2" s="1937"/>
      <c r="BSW2" s="1937"/>
      <c r="BSX2" s="1937"/>
      <c r="BSY2" s="1937"/>
      <c r="BSZ2" s="1937"/>
      <c r="BTA2" s="1937"/>
      <c r="BTB2" s="1937"/>
      <c r="BTC2" s="1937"/>
      <c r="BTD2" s="1937"/>
      <c r="BTE2" s="1937"/>
      <c r="BTF2" s="1937"/>
      <c r="BTG2" s="1937"/>
      <c r="BTH2" s="1937"/>
      <c r="BTI2" s="1937"/>
      <c r="BTJ2" s="1937"/>
      <c r="BTK2" s="1937"/>
      <c r="BTL2" s="1937"/>
      <c r="BTM2" s="1937"/>
      <c r="BTN2" s="1937"/>
      <c r="BTO2" s="1937"/>
      <c r="BTP2" s="1937"/>
      <c r="BTQ2" s="1937"/>
      <c r="BTR2" s="1937"/>
      <c r="BTS2" s="1937"/>
      <c r="BTT2" s="1937"/>
      <c r="BTU2" s="1937"/>
      <c r="BTV2" s="1937"/>
      <c r="BTW2" s="1937"/>
      <c r="BTX2" s="1937"/>
      <c r="BTY2" s="1937"/>
      <c r="BTZ2" s="1937"/>
      <c r="BUA2" s="1937"/>
      <c r="BUB2" s="1937"/>
      <c r="BUC2" s="1937"/>
      <c r="BUD2" s="1937"/>
      <c r="BUE2" s="1937"/>
      <c r="BUF2" s="1937"/>
      <c r="BUG2" s="1937"/>
      <c r="BUH2" s="1937"/>
      <c r="BUI2" s="1937"/>
      <c r="BUJ2" s="1937"/>
      <c r="BUK2" s="1937"/>
      <c r="BUL2" s="1937"/>
      <c r="BUM2" s="1937"/>
      <c r="BUN2" s="1937"/>
      <c r="BUO2" s="1937"/>
      <c r="BUP2" s="1937"/>
      <c r="BUQ2" s="1937"/>
      <c r="BUR2" s="1937"/>
      <c r="BUS2" s="1937"/>
      <c r="BUT2" s="1937"/>
      <c r="BUU2" s="1937"/>
      <c r="BUV2" s="1937"/>
      <c r="BUW2" s="1937"/>
      <c r="BUX2" s="1937"/>
      <c r="BUY2" s="1937"/>
      <c r="BUZ2" s="1937"/>
      <c r="BVA2" s="1937"/>
      <c r="BVB2" s="1937"/>
      <c r="BVC2" s="1937"/>
      <c r="BVD2" s="1937"/>
      <c r="BVE2" s="1937"/>
      <c r="BVF2" s="1937"/>
      <c r="BVG2" s="1937"/>
      <c r="BVH2" s="1937"/>
      <c r="BVI2" s="1937"/>
      <c r="BVJ2" s="1937"/>
      <c r="BVK2" s="1937"/>
      <c r="BVL2" s="1937"/>
      <c r="BVM2" s="1937"/>
      <c r="BVN2" s="1937"/>
      <c r="BVO2" s="1937"/>
      <c r="BVP2" s="1937"/>
      <c r="BVQ2" s="1937"/>
      <c r="BVR2" s="1937"/>
      <c r="BVS2" s="1937"/>
      <c r="BVT2" s="1937"/>
      <c r="BVU2" s="1937"/>
      <c r="BVV2" s="1937"/>
      <c r="BVW2" s="1937"/>
      <c r="BVX2" s="1937"/>
      <c r="BVY2" s="1937"/>
      <c r="BVZ2" s="1937"/>
      <c r="BWA2" s="1937"/>
      <c r="BWB2" s="1937"/>
      <c r="BWC2" s="1937"/>
      <c r="BWD2" s="1937"/>
      <c r="BWE2" s="1937"/>
      <c r="BWF2" s="1937"/>
      <c r="BWG2" s="1937"/>
      <c r="BWH2" s="1937"/>
      <c r="BWI2" s="1937"/>
      <c r="BWJ2" s="1937"/>
      <c r="BWK2" s="1937"/>
      <c r="BWL2" s="1937"/>
      <c r="BWM2" s="1937"/>
      <c r="BWN2" s="1937"/>
      <c r="BWO2" s="1937"/>
      <c r="BWP2" s="1937"/>
      <c r="BWQ2" s="1937"/>
      <c r="BWR2" s="1937"/>
      <c r="BWS2" s="1937"/>
      <c r="BWT2" s="1937"/>
      <c r="BWU2" s="1937"/>
      <c r="BWV2" s="1937"/>
      <c r="BWW2" s="1937"/>
      <c r="BWX2" s="1937"/>
      <c r="BWY2" s="1937"/>
      <c r="BWZ2" s="1937"/>
      <c r="BXA2" s="1937"/>
      <c r="BXB2" s="1937"/>
      <c r="BXC2" s="1937"/>
      <c r="BXD2" s="1937"/>
      <c r="BXE2" s="1937"/>
      <c r="BXF2" s="1937"/>
      <c r="BXG2" s="1937"/>
      <c r="BXH2" s="1937"/>
      <c r="BXI2" s="1937"/>
      <c r="BXJ2" s="1937"/>
      <c r="BXK2" s="1937"/>
      <c r="BXL2" s="1937"/>
      <c r="BXM2" s="1937"/>
      <c r="BXN2" s="1937"/>
      <c r="BXO2" s="1937"/>
      <c r="BXP2" s="1937"/>
      <c r="BXQ2" s="1937"/>
      <c r="BXR2" s="1937"/>
      <c r="BXS2" s="1937"/>
      <c r="BXT2" s="1937"/>
      <c r="BXU2" s="1937"/>
      <c r="BXV2" s="1937"/>
      <c r="BXW2" s="1937"/>
      <c r="BXX2" s="1937"/>
      <c r="BXY2" s="1937"/>
      <c r="BXZ2" s="1937"/>
      <c r="BYA2" s="1937"/>
      <c r="BYB2" s="1937"/>
      <c r="BYC2" s="1937"/>
      <c r="BYD2" s="1937"/>
      <c r="BYE2" s="1937"/>
      <c r="BYF2" s="1937"/>
      <c r="BYG2" s="1937"/>
      <c r="BYH2" s="1937"/>
      <c r="BYI2" s="1937"/>
      <c r="BYJ2" s="1937"/>
      <c r="BYK2" s="1937"/>
      <c r="BYL2" s="1937"/>
      <c r="BYM2" s="1937"/>
      <c r="BYN2" s="1937"/>
      <c r="BYO2" s="1937"/>
      <c r="BYP2" s="1937"/>
      <c r="BYQ2" s="1937"/>
      <c r="BYR2" s="1937"/>
      <c r="BYS2" s="1937"/>
      <c r="BYT2" s="1937"/>
      <c r="BYU2" s="1937"/>
      <c r="BYV2" s="1937"/>
      <c r="BYW2" s="1937"/>
      <c r="BYX2" s="1937"/>
      <c r="BYY2" s="1937"/>
      <c r="BYZ2" s="1937"/>
      <c r="BZA2" s="1937"/>
      <c r="BZB2" s="1937"/>
      <c r="BZC2" s="1937"/>
      <c r="BZD2" s="1937"/>
      <c r="BZE2" s="1937"/>
      <c r="BZF2" s="1937"/>
      <c r="BZG2" s="1937"/>
      <c r="BZH2" s="1937"/>
      <c r="BZI2" s="1937"/>
      <c r="BZJ2" s="1937"/>
      <c r="BZK2" s="1937"/>
      <c r="BZL2" s="1937"/>
      <c r="BZM2" s="1937"/>
      <c r="BZN2" s="1937"/>
      <c r="BZO2" s="1937"/>
      <c r="BZP2" s="1937"/>
      <c r="BZQ2" s="1937"/>
      <c r="BZR2" s="1937"/>
      <c r="BZS2" s="1937"/>
      <c r="BZT2" s="1937"/>
      <c r="BZU2" s="1937"/>
      <c r="BZV2" s="1937"/>
      <c r="BZW2" s="1937"/>
      <c r="BZX2" s="1937"/>
      <c r="BZY2" s="1937"/>
      <c r="BZZ2" s="1937"/>
      <c r="CAA2" s="1937"/>
      <c r="CAB2" s="1937"/>
      <c r="CAC2" s="1937"/>
      <c r="CAD2" s="1937"/>
      <c r="CAE2" s="1937"/>
      <c r="CAF2" s="1937"/>
      <c r="CAG2" s="1937"/>
      <c r="CAH2" s="1937"/>
      <c r="CAI2" s="1937"/>
      <c r="CAJ2" s="1937"/>
      <c r="CAK2" s="1937"/>
      <c r="CAL2" s="1937"/>
      <c r="CAM2" s="1937"/>
      <c r="CAN2" s="1937"/>
      <c r="CAO2" s="1937"/>
      <c r="CAP2" s="1937"/>
      <c r="CAQ2" s="1937"/>
      <c r="CAR2" s="1937"/>
      <c r="CAS2" s="1937"/>
      <c r="CAT2" s="1937"/>
      <c r="CAU2" s="1937"/>
      <c r="CAV2" s="1937"/>
      <c r="CAW2" s="1937"/>
      <c r="CAX2" s="1937"/>
      <c r="CAY2" s="1937"/>
      <c r="CAZ2" s="1937"/>
      <c r="CBA2" s="1937"/>
      <c r="CBB2" s="1937"/>
      <c r="CBC2" s="1937"/>
      <c r="CBD2" s="1937"/>
      <c r="CBE2" s="1937"/>
      <c r="CBF2" s="1937"/>
      <c r="CBG2" s="1937"/>
      <c r="CBH2" s="1937"/>
      <c r="CBI2" s="1937"/>
      <c r="CBJ2" s="1937"/>
      <c r="CBK2" s="1937"/>
      <c r="CBL2" s="1937"/>
      <c r="CBM2" s="1937"/>
      <c r="CBN2" s="1937"/>
      <c r="CBO2" s="1937"/>
      <c r="CBP2" s="1937"/>
      <c r="CBQ2" s="1937"/>
      <c r="CBR2" s="1937"/>
      <c r="CBS2" s="1937"/>
      <c r="CBT2" s="1937"/>
      <c r="CBU2" s="1937"/>
      <c r="CBV2" s="1937"/>
      <c r="CBW2" s="1937"/>
      <c r="CBX2" s="1937"/>
      <c r="CBY2" s="1937"/>
      <c r="CBZ2" s="1937"/>
      <c r="CCA2" s="1937"/>
      <c r="CCB2" s="1937"/>
      <c r="CCC2" s="1937"/>
      <c r="CCD2" s="1937"/>
      <c r="CCE2" s="1937"/>
      <c r="CCF2" s="1937"/>
      <c r="CCG2" s="1937"/>
      <c r="CCH2" s="1937"/>
      <c r="CCI2" s="1937"/>
      <c r="CCJ2" s="1937"/>
      <c r="CCK2" s="1937"/>
      <c r="CCL2" s="1937"/>
      <c r="CCM2" s="1937"/>
      <c r="CCN2" s="1937"/>
      <c r="CCO2" s="1937"/>
      <c r="CCP2" s="1937"/>
      <c r="CCQ2" s="1937"/>
      <c r="CCR2" s="1937"/>
      <c r="CCS2" s="1937"/>
      <c r="CCT2" s="1937"/>
      <c r="CCU2" s="1937"/>
      <c r="CCV2" s="1937"/>
      <c r="CCW2" s="1937"/>
      <c r="CCX2" s="1937"/>
      <c r="CCY2" s="1937"/>
      <c r="CCZ2" s="1937"/>
      <c r="CDA2" s="1937"/>
      <c r="CDB2" s="1937"/>
      <c r="CDC2" s="1937"/>
      <c r="CDD2" s="1937"/>
      <c r="CDE2" s="1937"/>
      <c r="CDF2" s="1937"/>
      <c r="CDG2" s="1937"/>
      <c r="CDH2" s="1937"/>
      <c r="CDI2" s="1937"/>
      <c r="CDJ2" s="1937"/>
      <c r="CDK2" s="1937"/>
      <c r="CDL2" s="1937"/>
      <c r="CDM2" s="1937"/>
      <c r="CDN2" s="1937"/>
      <c r="CDO2" s="1937"/>
      <c r="CDP2" s="1937"/>
      <c r="CDQ2" s="1937"/>
      <c r="CDR2" s="1937"/>
      <c r="CDS2" s="1937"/>
      <c r="CDT2" s="1937"/>
      <c r="CDU2" s="1937"/>
      <c r="CDV2" s="1937"/>
      <c r="CDW2" s="1937"/>
      <c r="CDX2" s="1937"/>
      <c r="CDY2" s="1937"/>
      <c r="CDZ2" s="1937"/>
      <c r="CEA2" s="1937"/>
      <c r="CEB2" s="1937"/>
      <c r="CEC2" s="1937"/>
      <c r="CED2" s="1937"/>
      <c r="CEE2" s="1937"/>
      <c r="CEF2" s="1937"/>
      <c r="CEG2" s="1937"/>
      <c r="CEH2" s="1937"/>
      <c r="CEI2" s="1937"/>
      <c r="CEJ2" s="1937"/>
      <c r="CEK2" s="1937"/>
      <c r="CEL2" s="1937"/>
      <c r="CEM2" s="1937"/>
      <c r="CEN2" s="1937"/>
      <c r="CEO2" s="1937"/>
      <c r="CEP2" s="1937"/>
      <c r="CEQ2" s="1937"/>
      <c r="CER2" s="1937"/>
      <c r="CES2" s="1937"/>
      <c r="CET2" s="1937"/>
      <c r="CEU2" s="1937"/>
      <c r="CEV2" s="1937"/>
      <c r="CEW2" s="1937"/>
      <c r="CEX2" s="1937"/>
      <c r="CEY2" s="1937"/>
      <c r="CEZ2" s="1937"/>
      <c r="CFA2" s="1937"/>
      <c r="CFB2" s="1937"/>
      <c r="CFC2" s="1937"/>
      <c r="CFD2" s="1937"/>
      <c r="CFE2" s="1937"/>
      <c r="CFF2" s="1937"/>
      <c r="CFG2" s="1937"/>
      <c r="CFH2" s="1937"/>
      <c r="CFI2" s="1937"/>
      <c r="CFJ2" s="1937"/>
      <c r="CFK2" s="1937"/>
      <c r="CFL2" s="1937"/>
      <c r="CFM2" s="1937"/>
      <c r="CFN2" s="1937"/>
      <c r="CFO2" s="1937"/>
      <c r="CFP2" s="1937"/>
      <c r="CFQ2" s="1937"/>
      <c r="CFR2" s="1937"/>
      <c r="CFS2" s="1937"/>
      <c r="CFT2" s="1937"/>
      <c r="CFU2" s="1937"/>
      <c r="CFV2" s="1937"/>
      <c r="CFW2" s="1937"/>
      <c r="CFX2" s="1937"/>
      <c r="CFY2" s="1937"/>
      <c r="CFZ2" s="1937"/>
      <c r="CGA2" s="1937"/>
      <c r="CGB2" s="1937"/>
      <c r="CGC2" s="1937"/>
      <c r="CGD2" s="1937"/>
      <c r="CGE2" s="1937"/>
      <c r="CGF2" s="1937"/>
      <c r="CGG2" s="1937"/>
      <c r="CGH2" s="1937"/>
      <c r="CGI2" s="1937"/>
      <c r="CGJ2" s="1937"/>
      <c r="CGK2" s="1937"/>
      <c r="CGL2" s="1937"/>
      <c r="CGM2" s="1937"/>
      <c r="CGN2" s="1937"/>
      <c r="CGO2" s="1937"/>
      <c r="CGP2" s="1937"/>
      <c r="CGQ2" s="1937"/>
      <c r="CGR2" s="1937"/>
      <c r="CGS2" s="1937"/>
      <c r="CGT2" s="1937"/>
      <c r="CGU2" s="1937"/>
      <c r="CGV2" s="1937"/>
      <c r="CGW2" s="1937"/>
      <c r="CGX2" s="1937"/>
      <c r="CGY2" s="1937"/>
      <c r="CGZ2" s="1937"/>
      <c r="CHA2" s="1937"/>
      <c r="CHB2" s="1937"/>
      <c r="CHC2" s="1937"/>
      <c r="CHD2" s="1937"/>
      <c r="CHE2" s="1937"/>
      <c r="CHF2" s="1937"/>
      <c r="CHG2" s="1937"/>
      <c r="CHH2" s="1937"/>
      <c r="CHI2" s="1937"/>
      <c r="CHJ2" s="1937"/>
      <c r="CHK2" s="1937"/>
      <c r="CHL2" s="1937"/>
      <c r="CHM2" s="1937"/>
      <c r="CHN2" s="1937"/>
      <c r="CHO2" s="1937"/>
      <c r="CHP2" s="1937"/>
      <c r="CHQ2" s="1937"/>
      <c r="CHR2" s="1937"/>
      <c r="CHS2" s="1937"/>
      <c r="CHT2" s="1937"/>
      <c r="CHU2" s="1937"/>
      <c r="CHV2" s="1937"/>
      <c r="CHW2" s="1937"/>
      <c r="CHX2" s="1937"/>
      <c r="CHY2" s="1937"/>
      <c r="CHZ2" s="1937"/>
      <c r="CIA2" s="1937"/>
      <c r="CIB2" s="1937"/>
      <c r="CIC2" s="1937"/>
      <c r="CID2" s="1937"/>
      <c r="CIE2" s="1937"/>
      <c r="CIF2" s="1937"/>
      <c r="CIG2" s="1937"/>
      <c r="CIH2" s="1937"/>
      <c r="CII2" s="1937"/>
      <c r="CIJ2" s="1937"/>
      <c r="CIK2" s="1937"/>
      <c r="CIL2" s="1937"/>
      <c r="CIM2" s="1937"/>
      <c r="CIN2" s="1937"/>
      <c r="CIO2" s="1937"/>
      <c r="CIP2" s="1937"/>
      <c r="CIQ2" s="1937"/>
      <c r="CIR2" s="1937"/>
      <c r="CIS2" s="1937"/>
      <c r="CIT2" s="1937"/>
      <c r="CIU2" s="1937"/>
      <c r="CIV2" s="1937"/>
      <c r="CIW2" s="1937"/>
      <c r="CIX2" s="1937"/>
      <c r="CIY2" s="1937"/>
      <c r="CIZ2" s="1937"/>
      <c r="CJA2" s="1937"/>
      <c r="CJB2" s="1937"/>
      <c r="CJC2" s="1937"/>
      <c r="CJD2" s="1937"/>
      <c r="CJE2" s="1937"/>
      <c r="CJF2" s="1937"/>
      <c r="CJG2" s="1937"/>
      <c r="CJH2" s="1937"/>
      <c r="CJI2" s="1937"/>
      <c r="CJJ2" s="1937"/>
      <c r="CJK2" s="1937"/>
      <c r="CJL2" s="1937"/>
      <c r="CJM2" s="1937"/>
      <c r="CJN2" s="1937"/>
      <c r="CJO2" s="1937"/>
      <c r="CJP2" s="1937"/>
      <c r="CJQ2" s="1937"/>
      <c r="CJR2" s="1937"/>
      <c r="CJS2" s="1937"/>
      <c r="CJT2" s="1937"/>
      <c r="CJU2" s="1937"/>
      <c r="CJV2" s="1937"/>
      <c r="CJW2" s="1937"/>
      <c r="CJX2" s="1937"/>
      <c r="CJY2" s="1937"/>
      <c r="CJZ2" s="1937"/>
      <c r="CKA2" s="1937"/>
      <c r="CKB2" s="1937"/>
      <c r="CKC2" s="1937"/>
      <c r="CKD2" s="1937"/>
      <c r="CKE2" s="1937"/>
      <c r="CKF2" s="1937"/>
      <c r="CKG2" s="1937"/>
      <c r="CKH2" s="1937"/>
      <c r="CKI2" s="1937"/>
      <c r="CKJ2" s="1937"/>
      <c r="CKK2" s="1937"/>
      <c r="CKL2" s="1937"/>
      <c r="CKM2" s="1937"/>
      <c r="CKN2" s="1937"/>
      <c r="CKO2" s="1937"/>
      <c r="CKP2" s="1937"/>
      <c r="CKQ2" s="1937"/>
      <c r="CKR2" s="1937"/>
      <c r="CKS2" s="1937"/>
      <c r="CKT2" s="1937"/>
      <c r="CKU2" s="1937"/>
      <c r="CKV2" s="1937"/>
      <c r="CKW2" s="1937"/>
      <c r="CKX2" s="1937"/>
      <c r="CKY2" s="1937"/>
      <c r="CKZ2" s="1937"/>
      <c r="CLA2" s="1937"/>
      <c r="CLB2" s="1937"/>
      <c r="CLC2" s="1937"/>
      <c r="CLD2" s="1937"/>
      <c r="CLE2" s="1937"/>
      <c r="CLF2" s="1937"/>
      <c r="CLG2" s="1937"/>
      <c r="CLH2" s="1937"/>
      <c r="CLI2" s="1937"/>
      <c r="CLJ2" s="1937"/>
      <c r="CLK2" s="1937"/>
      <c r="CLL2" s="1937"/>
      <c r="CLM2" s="1937"/>
      <c r="CLN2" s="1937"/>
      <c r="CLO2" s="1937"/>
      <c r="CLP2" s="1937"/>
      <c r="CLQ2" s="1937"/>
      <c r="CLR2" s="1937"/>
      <c r="CLS2" s="1937"/>
      <c r="CLT2" s="1937"/>
      <c r="CLU2" s="1937"/>
      <c r="CLV2" s="1937"/>
      <c r="CLW2" s="1937"/>
      <c r="CLX2" s="1937"/>
      <c r="CLY2" s="1937"/>
      <c r="CLZ2" s="1937"/>
      <c r="CMA2" s="1937"/>
      <c r="CMB2" s="1937"/>
      <c r="CMC2" s="1937"/>
      <c r="CMD2" s="1937"/>
      <c r="CME2" s="1937"/>
      <c r="CMF2" s="1937"/>
      <c r="CMG2" s="1937"/>
      <c r="CMH2" s="1937"/>
      <c r="CMI2" s="1937"/>
      <c r="CMJ2" s="1937"/>
      <c r="CMK2" s="1937"/>
      <c r="CML2" s="1937"/>
      <c r="CMM2" s="1937"/>
      <c r="CMN2" s="1937"/>
      <c r="CMO2" s="1937"/>
      <c r="CMP2" s="1937"/>
      <c r="CMQ2" s="1937"/>
      <c r="CMR2" s="1937"/>
      <c r="CMS2" s="1937"/>
      <c r="CMT2" s="1937"/>
      <c r="CMU2" s="1937"/>
      <c r="CMV2" s="1937"/>
      <c r="CMW2" s="1937"/>
      <c r="CMX2" s="1937"/>
      <c r="CMY2" s="1937"/>
      <c r="CMZ2" s="1937"/>
      <c r="CNA2" s="1937"/>
      <c r="CNB2" s="1937"/>
      <c r="CNC2" s="1937"/>
      <c r="CND2" s="1937"/>
      <c r="CNE2" s="1937"/>
      <c r="CNF2" s="1937"/>
      <c r="CNG2" s="1937"/>
      <c r="CNH2" s="1937"/>
      <c r="CNI2" s="1937"/>
      <c r="CNJ2" s="1937"/>
      <c r="CNK2" s="1937"/>
      <c r="CNL2" s="1937"/>
      <c r="CNM2" s="1937"/>
      <c r="CNN2" s="1937"/>
      <c r="CNO2" s="1937"/>
      <c r="CNP2" s="1937"/>
      <c r="CNQ2" s="1937"/>
      <c r="CNR2" s="1937"/>
      <c r="CNS2" s="1937"/>
      <c r="CNT2" s="1937"/>
      <c r="CNU2" s="1937"/>
      <c r="CNV2" s="1937"/>
      <c r="CNW2" s="1937"/>
      <c r="CNX2" s="1937"/>
      <c r="CNY2" s="1937"/>
      <c r="CNZ2" s="1937"/>
      <c r="COA2" s="1937"/>
      <c r="COB2" s="1937"/>
      <c r="COC2" s="1937"/>
      <c r="COD2" s="1937"/>
      <c r="COE2" s="1937"/>
      <c r="COF2" s="1937"/>
      <c r="COG2" s="1937"/>
      <c r="COH2" s="1937"/>
      <c r="COI2" s="1937"/>
      <c r="COJ2" s="1937"/>
      <c r="COK2" s="1937"/>
      <c r="COL2" s="1937"/>
      <c r="COM2" s="1937"/>
      <c r="CON2" s="1937"/>
      <c r="COO2" s="1937"/>
      <c r="COP2" s="1937"/>
      <c r="COQ2" s="1937"/>
      <c r="COR2" s="1937"/>
      <c r="COS2" s="1937"/>
      <c r="COT2" s="1937"/>
      <c r="COU2" s="1937"/>
      <c r="COV2" s="1937"/>
      <c r="COW2" s="1937"/>
      <c r="COX2" s="1937"/>
      <c r="COY2" s="1937"/>
      <c r="COZ2" s="1937"/>
      <c r="CPA2" s="1937"/>
      <c r="CPB2" s="1937"/>
      <c r="CPC2" s="1937"/>
      <c r="CPD2" s="1937"/>
      <c r="CPE2" s="1937"/>
      <c r="CPF2" s="1937"/>
      <c r="CPG2" s="1937"/>
      <c r="CPH2" s="1937"/>
      <c r="CPI2" s="1937"/>
      <c r="CPJ2" s="1937"/>
      <c r="CPK2" s="1937"/>
      <c r="CPL2" s="1937"/>
      <c r="CPM2" s="1937"/>
      <c r="CPN2" s="1937"/>
      <c r="CPO2" s="1937"/>
      <c r="CPP2" s="1937"/>
      <c r="CPQ2" s="1937"/>
      <c r="CPR2" s="1937"/>
      <c r="CPS2" s="1937"/>
      <c r="CPT2" s="1937"/>
      <c r="CPU2" s="1937"/>
      <c r="CPV2" s="1937"/>
      <c r="CPW2" s="1937"/>
      <c r="CPX2" s="1937"/>
      <c r="CPY2" s="1937"/>
      <c r="CPZ2" s="1937"/>
      <c r="CQA2" s="1937"/>
      <c r="CQB2" s="1937"/>
      <c r="CQC2" s="1937"/>
      <c r="CQD2" s="1937"/>
      <c r="CQE2" s="1937"/>
      <c r="CQF2" s="1937"/>
      <c r="CQG2" s="1937"/>
      <c r="CQH2" s="1937"/>
      <c r="CQI2" s="1937"/>
      <c r="CQJ2" s="1937"/>
      <c r="CQK2" s="1937"/>
      <c r="CQL2" s="1937"/>
      <c r="CQM2" s="1937"/>
      <c r="CQN2" s="1937"/>
      <c r="CQO2" s="1937"/>
      <c r="CQP2" s="1937"/>
      <c r="CQQ2" s="1937"/>
      <c r="CQR2" s="1937"/>
      <c r="CQS2" s="1937"/>
      <c r="CQT2" s="1937"/>
      <c r="CQU2" s="1937"/>
      <c r="CQV2" s="1937"/>
      <c r="CQW2" s="1937"/>
      <c r="CQX2" s="1937"/>
      <c r="CQY2" s="1937"/>
      <c r="CQZ2" s="1937"/>
      <c r="CRA2" s="1937"/>
      <c r="CRB2" s="1937"/>
      <c r="CRC2" s="1937"/>
      <c r="CRD2" s="1937"/>
      <c r="CRE2" s="1937"/>
      <c r="CRF2" s="1937"/>
      <c r="CRG2" s="1937"/>
      <c r="CRH2" s="1937"/>
      <c r="CRI2" s="1937"/>
      <c r="CRJ2" s="1937"/>
      <c r="CRK2" s="1937"/>
      <c r="CRL2" s="1937"/>
      <c r="CRM2" s="1937"/>
      <c r="CRN2" s="1937"/>
      <c r="CRO2" s="1937"/>
      <c r="CRP2" s="1937"/>
      <c r="CRQ2" s="1937"/>
      <c r="CRR2" s="1937"/>
      <c r="CRS2" s="1937"/>
      <c r="CRT2" s="1937"/>
      <c r="CRU2" s="1937"/>
      <c r="CRV2" s="1937"/>
      <c r="CRW2" s="1937"/>
      <c r="CRX2" s="1937"/>
      <c r="CRY2" s="1937"/>
      <c r="CRZ2" s="1937"/>
      <c r="CSA2" s="1937"/>
      <c r="CSB2" s="1937"/>
      <c r="CSC2" s="1937"/>
      <c r="CSD2" s="1937"/>
      <c r="CSE2" s="1937"/>
      <c r="CSF2" s="1937"/>
      <c r="CSG2" s="1937"/>
      <c r="CSH2" s="1937"/>
      <c r="CSI2" s="1937"/>
      <c r="CSJ2" s="1937"/>
      <c r="CSK2" s="1937"/>
      <c r="CSL2" s="1937"/>
      <c r="CSM2" s="1937"/>
      <c r="CSN2" s="1937"/>
      <c r="CSO2" s="1937"/>
      <c r="CSP2" s="1937"/>
      <c r="CSQ2" s="1937"/>
      <c r="CSR2" s="1937"/>
      <c r="CSS2" s="1937"/>
      <c r="CST2" s="1937"/>
      <c r="CSU2" s="1937"/>
      <c r="CSV2" s="1937"/>
      <c r="CSW2" s="1937"/>
      <c r="CSX2" s="1937"/>
      <c r="CSY2" s="1937"/>
      <c r="CSZ2" s="1937"/>
      <c r="CTA2" s="1937"/>
      <c r="CTB2" s="1937"/>
      <c r="CTC2" s="1937"/>
      <c r="CTD2" s="1937"/>
      <c r="CTE2" s="1937"/>
      <c r="CTF2" s="1937"/>
      <c r="CTG2" s="1937"/>
      <c r="CTH2" s="1937"/>
      <c r="CTI2" s="1937"/>
      <c r="CTJ2" s="1937"/>
      <c r="CTK2" s="1937"/>
      <c r="CTL2" s="1937"/>
      <c r="CTM2" s="1937"/>
      <c r="CTN2" s="1937"/>
      <c r="CTO2" s="1937"/>
      <c r="CTP2" s="1937"/>
      <c r="CTQ2" s="1937"/>
      <c r="CTR2" s="1937"/>
      <c r="CTS2" s="1937"/>
      <c r="CTT2" s="1937"/>
      <c r="CTU2" s="1937"/>
      <c r="CTV2" s="1937"/>
      <c r="CTW2" s="1937"/>
      <c r="CTX2" s="1937"/>
      <c r="CTY2" s="1937"/>
      <c r="CTZ2" s="1937"/>
      <c r="CUA2" s="1937"/>
      <c r="CUB2" s="1937"/>
      <c r="CUC2" s="1937"/>
      <c r="CUD2" s="1937"/>
      <c r="CUE2" s="1937"/>
      <c r="CUF2" s="1937"/>
      <c r="CUG2" s="1937"/>
      <c r="CUH2" s="1937"/>
      <c r="CUI2" s="1937"/>
      <c r="CUJ2" s="1937"/>
      <c r="CUK2" s="1937"/>
      <c r="CUL2" s="1937"/>
      <c r="CUM2" s="1937"/>
      <c r="CUN2" s="1937"/>
      <c r="CUO2" s="1937"/>
      <c r="CUP2" s="1937"/>
      <c r="CUQ2" s="1937"/>
      <c r="CUR2" s="1937"/>
      <c r="CUS2" s="1937"/>
      <c r="CUT2" s="1937"/>
      <c r="CUU2" s="1937"/>
      <c r="CUV2" s="1937"/>
      <c r="CUW2" s="1937"/>
      <c r="CUX2" s="1937"/>
      <c r="CUY2" s="1937"/>
      <c r="CUZ2" s="1937"/>
      <c r="CVA2" s="1937"/>
      <c r="CVB2" s="1937"/>
      <c r="CVC2" s="1937"/>
      <c r="CVD2" s="1937"/>
      <c r="CVE2" s="1937"/>
      <c r="CVF2" s="1937"/>
      <c r="CVG2" s="1937"/>
      <c r="CVH2" s="1937"/>
      <c r="CVI2" s="1937"/>
      <c r="CVJ2" s="1937"/>
      <c r="CVK2" s="1937"/>
      <c r="CVL2" s="1937"/>
      <c r="CVM2" s="1937"/>
      <c r="CVN2" s="1937"/>
      <c r="CVO2" s="1937"/>
      <c r="CVP2" s="1937"/>
      <c r="CVQ2" s="1937"/>
      <c r="CVR2" s="1937"/>
      <c r="CVS2" s="1937"/>
      <c r="CVT2" s="1937"/>
      <c r="CVU2" s="1937"/>
      <c r="CVV2" s="1937"/>
      <c r="CVW2" s="1937"/>
      <c r="CVX2" s="1937"/>
      <c r="CVY2" s="1937"/>
      <c r="CVZ2" s="1937"/>
      <c r="CWA2" s="1937"/>
      <c r="CWB2" s="1937"/>
      <c r="CWC2" s="1937"/>
      <c r="CWD2" s="1937"/>
      <c r="CWE2" s="1937"/>
      <c r="CWF2" s="1937"/>
      <c r="CWG2" s="1937"/>
      <c r="CWH2" s="1937"/>
      <c r="CWI2" s="1937"/>
      <c r="CWJ2" s="1937"/>
      <c r="CWK2" s="1937"/>
      <c r="CWL2" s="1937"/>
      <c r="CWM2" s="1937"/>
      <c r="CWN2" s="1937"/>
      <c r="CWO2" s="1937"/>
      <c r="CWP2" s="1937"/>
      <c r="CWQ2" s="1937"/>
      <c r="CWR2" s="1937"/>
      <c r="CWS2" s="1937"/>
      <c r="CWT2" s="1937"/>
      <c r="CWU2" s="1937"/>
      <c r="CWV2" s="1937"/>
      <c r="CWW2" s="1937"/>
      <c r="CWX2" s="1937"/>
      <c r="CWY2" s="1937"/>
      <c r="CWZ2" s="1937"/>
      <c r="CXA2" s="1937"/>
      <c r="CXB2" s="1937"/>
      <c r="CXC2" s="1937"/>
      <c r="CXD2" s="1937"/>
      <c r="CXE2" s="1937"/>
      <c r="CXF2" s="1937"/>
      <c r="CXG2" s="1937"/>
      <c r="CXH2" s="1937"/>
      <c r="CXI2" s="1937"/>
      <c r="CXJ2" s="1937"/>
      <c r="CXK2" s="1937"/>
      <c r="CXL2" s="1937"/>
      <c r="CXM2" s="1937"/>
      <c r="CXN2" s="1937"/>
      <c r="CXO2" s="1937"/>
      <c r="CXP2" s="1937"/>
      <c r="CXQ2" s="1937"/>
      <c r="CXR2" s="1937"/>
      <c r="CXS2" s="1937"/>
      <c r="CXT2" s="1937"/>
      <c r="CXU2" s="1937"/>
      <c r="CXV2" s="1937"/>
      <c r="CXW2" s="1937"/>
      <c r="CXX2" s="1937"/>
      <c r="CXY2" s="1937"/>
      <c r="CXZ2" s="1937"/>
      <c r="CYA2" s="1937"/>
      <c r="CYB2" s="1937"/>
      <c r="CYC2" s="1937"/>
      <c r="CYD2" s="1937"/>
      <c r="CYE2" s="1937"/>
      <c r="CYF2" s="1937"/>
      <c r="CYG2" s="1937"/>
      <c r="CYH2" s="1937"/>
      <c r="CYI2" s="1937"/>
      <c r="CYJ2" s="1937"/>
      <c r="CYK2" s="1937"/>
      <c r="CYL2" s="1937"/>
      <c r="CYM2" s="1937"/>
      <c r="CYN2" s="1937"/>
      <c r="CYO2" s="1937"/>
      <c r="CYP2" s="1937"/>
      <c r="CYQ2" s="1937"/>
      <c r="CYR2" s="1937"/>
      <c r="CYS2" s="1937"/>
      <c r="CYT2" s="1937"/>
      <c r="CYU2" s="1937"/>
      <c r="CYV2" s="1937"/>
      <c r="CYW2" s="1937"/>
      <c r="CYX2" s="1937"/>
      <c r="CYY2" s="1937"/>
      <c r="CYZ2" s="1937"/>
      <c r="CZA2" s="1937"/>
      <c r="CZB2" s="1937"/>
      <c r="CZC2" s="1937"/>
      <c r="CZD2" s="1937"/>
      <c r="CZE2" s="1937"/>
      <c r="CZF2" s="1937"/>
      <c r="CZG2" s="1937"/>
      <c r="CZH2" s="1937"/>
      <c r="CZI2" s="1937"/>
      <c r="CZJ2" s="1937"/>
      <c r="CZK2" s="1937"/>
      <c r="CZL2" s="1937"/>
      <c r="CZM2" s="1937"/>
      <c r="CZN2" s="1937"/>
      <c r="CZO2" s="1937"/>
      <c r="CZP2" s="1937"/>
      <c r="CZQ2" s="1937"/>
      <c r="CZR2" s="1937"/>
      <c r="CZS2" s="1937"/>
      <c r="CZT2" s="1937"/>
      <c r="CZU2" s="1937"/>
      <c r="CZV2" s="1937"/>
      <c r="CZW2" s="1937"/>
      <c r="CZX2" s="1937"/>
      <c r="CZY2" s="1937"/>
      <c r="CZZ2" s="1937"/>
      <c r="DAA2" s="1937"/>
      <c r="DAB2" s="1937"/>
      <c r="DAC2" s="1937"/>
      <c r="DAD2" s="1937"/>
      <c r="DAE2" s="1937"/>
      <c r="DAF2" s="1937"/>
      <c r="DAG2" s="1937"/>
      <c r="DAH2" s="1937"/>
      <c r="DAI2" s="1937"/>
      <c r="DAJ2" s="1937"/>
      <c r="DAK2" s="1937"/>
      <c r="DAL2" s="1937"/>
      <c r="DAM2" s="1937"/>
      <c r="DAN2" s="1937"/>
      <c r="DAO2" s="1937"/>
      <c r="DAP2" s="1937"/>
      <c r="DAQ2" s="1937"/>
      <c r="DAR2" s="1937"/>
      <c r="DAS2" s="1937"/>
      <c r="DAT2" s="1937"/>
      <c r="DAU2" s="1937"/>
      <c r="DAV2" s="1937"/>
      <c r="DAW2" s="1937"/>
      <c r="DAX2" s="1937"/>
      <c r="DAY2" s="1937"/>
      <c r="DAZ2" s="1937"/>
      <c r="DBA2" s="1937"/>
      <c r="DBB2" s="1937"/>
      <c r="DBC2" s="1937"/>
      <c r="DBD2" s="1937"/>
      <c r="DBE2" s="1937"/>
      <c r="DBF2" s="1937"/>
      <c r="DBG2" s="1937"/>
      <c r="DBH2" s="1937"/>
      <c r="DBI2" s="1937"/>
      <c r="DBJ2" s="1937"/>
      <c r="DBK2" s="1937"/>
      <c r="DBL2" s="1937"/>
      <c r="DBM2" s="1937"/>
      <c r="DBN2" s="1937"/>
      <c r="DBO2" s="1937"/>
      <c r="DBP2" s="1937"/>
      <c r="DBQ2" s="1937"/>
      <c r="DBR2" s="1937"/>
      <c r="DBS2" s="1937"/>
      <c r="DBT2" s="1937"/>
      <c r="DBU2" s="1937"/>
      <c r="DBV2" s="1937"/>
      <c r="DBW2" s="1937"/>
      <c r="DBX2" s="1937"/>
      <c r="DBY2" s="1937"/>
      <c r="DBZ2" s="1937"/>
      <c r="DCA2" s="1937"/>
      <c r="DCB2" s="1937"/>
      <c r="DCC2" s="1937"/>
      <c r="DCD2" s="1937"/>
      <c r="DCE2" s="1937"/>
      <c r="DCF2" s="1937"/>
      <c r="DCG2" s="1937"/>
      <c r="DCH2" s="1937"/>
      <c r="DCI2" s="1937"/>
      <c r="DCJ2" s="1937"/>
      <c r="DCK2" s="1937"/>
      <c r="DCL2" s="1937"/>
      <c r="DCM2" s="1937"/>
      <c r="DCN2" s="1937"/>
      <c r="DCO2" s="1937"/>
      <c r="DCP2" s="1937"/>
      <c r="DCQ2" s="1937"/>
      <c r="DCR2" s="1937"/>
      <c r="DCS2" s="1937"/>
      <c r="DCT2" s="1937"/>
      <c r="DCU2" s="1937"/>
      <c r="DCV2" s="1937"/>
      <c r="DCW2" s="1937"/>
      <c r="DCX2" s="1937"/>
      <c r="DCY2" s="1937"/>
      <c r="DCZ2" s="1937"/>
      <c r="DDA2" s="1937"/>
      <c r="DDB2" s="1937"/>
      <c r="DDC2" s="1937"/>
      <c r="DDD2" s="1937"/>
      <c r="DDE2" s="1937"/>
      <c r="DDF2" s="1937"/>
      <c r="DDG2" s="1937"/>
      <c r="DDH2" s="1937"/>
      <c r="DDI2" s="1937"/>
      <c r="DDJ2" s="1937"/>
      <c r="DDK2" s="1937"/>
      <c r="DDL2" s="1937"/>
      <c r="DDM2" s="1937"/>
      <c r="DDN2" s="1937"/>
      <c r="DDO2" s="1937"/>
      <c r="DDP2" s="1937"/>
      <c r="DDQ2" s="1937"/>
      <c r="DDR2" s="1937"/>
      <c r="DDS2" s="1937"/>
      <c r="DDT2" s="1937"/>
      <c r="DDU2" s="1937"/>
      <c r="DDV2" s="1937"/>
      <c r="DDW2" s="1937"/>
      <c r="DDX2" s="1937"/>
      <c r="DDY2" s="1937"/>
      <c r="DDZ2" s="1937"/>
      <c r="DEA2" s="1937"/>
      <c r="DEB2" s="1937"/>
      <c r="DEC2" s="1937"/>
      <c r="DED2" s="1937"/>
      <c r="DEE2" s="1937"/>
      <c r="DEF2" s="1937"/>
      <c r="DEG2" s="1937"/>
      <c r="DEH2" s="1937"/>
      <c r="DEI2" s="1937"/>
      <c r="DEJ2" s="1937"/>
      <c r="DEK2" s="1937"/>
      <c r="DEL2" s="1937"/>
      <c r="DEM2" s="1937"/>
      <c r="DEN2" s="1937"/>
      <c r="DEO2" s="1937"/>
      <c r="DEP2" s="1937"/>
      <c r="DEQ2" s="1937"/>
      <c r="DER2" s="1937"/>
      <c r="DES2" s="1937"/>
      <c r="DET2" s="1937"/>
      <c r="DEU2" s="1937"/>
      <c r="DEV2" s="1937"/>
      <c r="DEW2" s="1937"/>
      <c r="DEX2" s="1937"/>
      <c r="DEY2" s="1937"/>
      <c r="DEZ2" s="1937"/>
      <c r="DFA2" s="1937"/>
      <c r="DFB2" s="1937"/>
      <c r="DFC2" s="1937"/>
      <c r="DFD2" s="1937"/>
      <c r="DFE2" s="1937"/>
      <c r="DFF2" s="1937"/>
      <c r="DFG2" s="1937"/>
      <c r="DFH2" s="1937"/>
      <c r="DFI2" s="1937"/>
      <c r="DFJ2" s="1937"/>
      <c r="DFK2" s="1937"/>
      <c r="DFL2" s="1937"/>
      <c r="DFM2" s="1937"/>
      <c r="DFN2" s="1937"/>
      <c r="DFO2" s="1937"/>
      <c r="DFP2" s="1937"/>
      <c r="DFQ2" s="1937"/>
      <c r="DFR2" s="1937"/>
      <c r="DFS2" s="1937"/>
      <c r="DFT2" s="1937"/>
      <c r="DFU2" s="1937"/>
      <c r="DFV2" s="1937"/>
      <c r="DFW2" s="1937"/>
      <c r="DFX2" s="1937"/>
      <c r="DFY2" s="1937"/>
      <c r="DFZ2" s="1937"/>
      <c r="DGA2" s="1937"/>
      <c r="DGB2" s="1937"/>
      <c r="DGC2" s="1937"/>
      <c r="DGD2" s="1937"/>
      <c r="DGE2" s="1937"/>
      <c r="DGF2" s="1937"/>
      <c r="DGG2" s="1937"/>
      <c r="DGH2" s="1937"/>
      <c r="DGI2" s="1937"/>
      <c r="DGJ2" s="1937"/>
      <c r="DGK2" s="1937"/>
      <c r="DGL2" s="1937"/>
      <c r="DGM2" s="1937"/>
      <c r="DGN2" s="1937"/>
      <c r="DGO2" s="1937"/>
      <c r="DGP2" s="1937"/>
      <c r="DGQ2" s="1937"/>
      <c r="DGR2" s="1937"/>
      <c r="DGS2" s="1937"/>
      <c r="DGT2" s="1937"/>
      <c r="DGU2" s="1937"/>
      <c r="DGV2" s="1937"/>
      <c r="DGW2" s="1937"/>
      <c r="DGX2" s="1937"/>
      <c r="DGY2" s="1937"/>
      <c r="DGZ2" s="1937"/>
      <c r="DHA2" s="1937"/>
      <c r="DHB2" s="1937"/>
      <c r="DHC2" s="1937"/>
      <c r="DHD2" s="1937"/>
      <c r="DHE2" s="1937"/>
      <c r="DHF2" s="1937"/>
      <c r="DHG2" s="1937"/>
      <c r="DHH2" s="1937"/>
      <c r="DHI2" s="1937"/>
      <c r="DHJ2" s="1937"/>
      <c r="DHK2" s="1937"/>
      <c r="DHL2" s="1937"/>
      <c r="DHM2" s="1937"/>
      <c r="DHN2" s="1937"/>
      <c r="DHO2" s="1937"/>
      <c r="DHP2" s="1937"/>
      <c r="DHQ2" s="1937"/>
      <c r="DHR2" s="1937"/>
      <c r="DHS2" s="1937"/>
      <c r="DHT2" s="1937"/>
      <c r="DHU2" s="1937"/>
      <c r="DHV2" s="1937"/>
      <c r="DHW2" s="1937"/>
      <c r="DHX2" s="1937"/>
      <c r="DHY2" s="1937"/>
      <c r="DHZ2" s="1937"/>
      <c r="DIA2" s="1937"/>
      <c r="DIB2" s="1937"/>
      <c r="DIC2" s="1937"/>
      <c r="DID2" s="1937"/>
      <c r="DIE2" s="1937"/>
      <c r="DIF2" s="1937"/>
      <c r="DIG2" s="1937"/>
      <c r="DIH2" s="1937"/>
      <c r="DII2" s="1937"/>
      <c r="DIJ2" s="1937"/>
      <c r="DIK2" s="1937"/>
      <c r="DIL2" s="1937"/>
      <c r="DIM2" s="1937"/>
      <c r="DIN2" s="1937"/>
      <c r="DIO2" s="1937"/>
      <c r="DIP2" s="1937"/>
      <c r="DIQ2" s="1937"/>
      <c r="DIR2" s="1937"/>
      <c r="DIS2" s="1937"/>
      <c r="DIT2" s="1937"/>
      <c r="DIU2" s="1937"/>
      <c r="DIV2" s="1937"/>
      <c r="DIW2" s="1937"/>
      <c r="DIX2" s="1937"/>
      <c r="DIY2" s="1937"/>
      <c r="DIZ2" s="1937"/>
      <c r="DJA2" s="1937"/>
      <c r="DJB2" s="1937"/>
      <c r="DJC2" s="1937"/>
      <c r="DJD2" s="1937"/>
      <c r="DJE2" s="1937"/>
      <c r="DJF2" s="1937"/>
      <c r="DJG2" s="1937"/>
      <c r="DJH2" s="1937"/>
      <c r="DJI2" s="1937"/>
      <c r="DJJ2" s="1937"/>
      <c r="DJK2" s="1937"/>
      <c r="DJL2" s="1937"/>
      <c r="DJM2" s="1937"/>
      <c r="DJN2" s="1937"/>
      <c r="DJO2" s="1937"/>
      <c r="DJP2" s="1937"/>
      <c r="DJQ2" s="1937"/>
      <c r="DJR2" s="1937"/>
      <c r="DJS2" s="1937"/>
      <c r="DJT2" s="1937"/>
      <c r="DJU2" s="1937"/>
      <c r="DJV2" s="1937"/>
      <c r="DJW2" s="1937"/>
      <c r="DJX2" s="1937"/>
      <c r="DJY2" s="1937"/>
      <c r="DJZ2" s="1937"/>
      <c r="DKA2" s="1937"/>
      <c r="DKB2" s="1937"/>
      <c r="DKC2" s="1937"/>
      <c r="DKD2" s="1937"/>
      <c r="DKE2" s="1937"/>
      <c r="DKF2" s="1937"/>
      <c r="DKG2" s="1937"/>
      <c r="DKH2" s="1937"/>
      <c r="DKI2" s="1937"/>
      <c r="DKJ2" s="1937"/>
      <c r="DKK2" s="1937"/>
      <c r="DKL2" s="1937"/>
      <c r="DKM2" s="1937"/>
      <c r="DKN2" s="1937"/>
      <c r="DKO2" s="1937"/>
      <c r="DKP2" s="1937"/>
      <c r="DKQ2" s="1937"/>
      <c r="DKR2" s="1937"/>
      <c r="DKS2" s="1937"/>
      <c r="DKT2" s="1937"/>
      <c r="DKU2" s="1937"/>
      <c r="DKV2" s="1937"/>
      <c r="DKW2" s="1937"/>
      <c r="DKX2" s="1937"/>
      <c r="DKY2" s="1937"/>
      <c r="DKZ2" s="1937"/>
      <c r="DLA2" s="1937"/>
      <c r="DLB2" s="1937"/>
      <c r="DLC2" s="1937"/>
      <c r="DLD2" s="1937"/>
      <c r="DLE2" s="1937"/>
      <c r="DLF2" s="1937"/>
      <c r="DLG2" s="1937"/>
      <c r="DLH2" s="1937"/>
      <c r="DLI2" s="1937"/>
      <c r="DLJ2" s="1937"/>
      <c r="DLK2" s="1937"/>
      <c r="DLL2" s="1937"/>
      <c r="DLM2" s="1937"/>
      <c r="DLN2" s="1937"/>
      <c r="DLO2" s="1937"/>
      <c r="DLP2" s="1937"/>
      <c r="DLQ2" s="1937"/>
      <c r="DLR2" s="1937"/>
      <c r="DLS2" s="1937"/>
      <c r="DLT2" s="1937"/>
      <c r="DLU2" s="1937"/>
      <c r="DLV2" s="1937"/>
      <c r="DLW2" s="1937"/>
      <c r="DLX2" s="1937"/>
      <c r="DLY2" s="1937"/>
      <c r="DLZ2" s="1937"/>
      <c r="DMA2" s="1937"/>
      <c r="DMB2" s="1937"/>
      <c r="DMC2" s="1937"/>
      <c r="DMD2" s="1937"/>
      <c r="DME2" s="1937"/>
      <c r="DMF2" s="1937"/>
      <c r="DMG2" s="1937"/>
      <c r="DMH2" s="1937"/>
      <c r="DMI2" s="1937"/>
      <c r="DMJ2" s="1937"/>
      <c r="DMK2" s="1937"/>
      <c r="DML2" s="1937"/>
      <c r="DMM2" s="1937"/>
      <c r="DMN2" s="1937"/>
      <c r="DMO2" s="1937"/>
      <c r="DMP2" s="1937"/>
      <c r="DMQ2" s="1937"/>
      <c r="DMR2" s="1937"/>
      <c r="DMS2" s="1937"/>
      <c r="DMT2" s="1937"/>
      <c r="DMU2" s="1937"/>
      <c r="DMV2" s="1937"/>
      <c r="DMW2" s="1937"/>
      <c r="DMX2" s="1937"/>
      <c r="DMY2" s="1937"/>
      <c r="DMZ2" s="1937"/>
      <c r="DNA2" s="1937"/>
      <c r="DNB2" s="1937"/>
      <c r="DNC2" s="1937"/>
      <c r="DND2" s="1937"/>
      <c r="DNE2" s="1937"/>
      <c r="DNF2" s="1937"/>
      <c r="DNG2" s="1937"/>
      <c r="DNH2" s="1937"/>
      <c r="DNI2" s="1937"/>
      <c r="DNJ2" s="1937"/>
      <c r="DNK2" s="1937"/>
      <c r="DNL2" s="1937"/>
      <c r="DNM2" s="1937"/>
      <c r="DNN2" s="1937"/>
      <c r="DNO2" s="1937"/>
      <c r="DNP2" s="1937"/>
      <c r="DNQ2" s="1937"/>
      <c r="DNR2" s="1937"/>
      <c r="DNS2" s="1937"/>
      <c r="DNT2" s="1937"/>
      <c r="DNU2" s="1937"/>
      <c r="DNV2" s="1937"/>
      <c r="DNW2" s="1937"/>
      <c r="DNX2" s="1937"/>
      <c r="DNY2" s="1937"/>
      <c r="DNZ2" s="1937"/>
      <c r="DOA2" s="1937"/>
      <c r="DOB2" s="1937"/>
      <c r="DOC2" s="1937"/>
      <c r="DOD2" s="1937"/>
      <c r="DOE2" s="1937"/>
      <c r="DOF2" s="1937"/>
      <c r="DOG2" s="1937"/>
      <c r="DOH2" s="1937"/>
      <c r="DOI2" s="1937"/>
      <c r="DOJ2" s="1937"/>
      <c r="DOK2" s="1937"/>
      <c r="DOL2" s="1937"/>
      <c r="DOM2" s="1937"/>
      <c r="DON2" s="1937"/>
      <c r="DOO2" s="1937"/>
      <c r="DOP2" s="1937"/>
      <c r="DOQ2" s="1937"/>
      <c r="DOR2" s="1937"/>
      <c r="DOS2" s="1937"/>
      <c r="DOT2" s="1937"/>
      <c r="DOU2" s="1937"/>
      <c r="DOV2" s="1937"/>
      <c r="DOW2" s="1937"/>
      <c r="DOX2" s="1937"/>
      <c r="DOY2" s="1937"/>
      <c r="DOZ2" s="1937"/>
      <c r="DPA2" s="1937"/>
      <c r="DPB2" s="1937"/>
      <c r="DPC2" s="1937"/>
      <c r="DPD2" s="1937"/>
      <c r="DPE2" s="1937"/>
      <c r="DPF2" s="1937"/>
      <c r="DPG2" s="1937"/>
      <c r="DPH2" s="1937"/>
      <c r="DPI2" s="1937"/>
      <c r="DPJ2" s="1937"/>
      <c r="DPK2" s="1937"/>
      <c r="DPL2" s="1937"/>
      <c r="DPM2" s="1937"/>
      <c r="DPN2" s="1937"/>
      <c r="DPO2" s="1937"/>
      <c r="DPP2" s="1937"/>
      <c r="DPQ2" s="1937"/>
      <c r="DPR2" s="1937"/>
      <c r="DPS2" s="1937"/>
      <c r="DPT2" s="1937"/>
      <c r="DPU2" s="1937"/>
      <c r="DPV2" s="1937"/>
      <c r="DPW2" s="1937"/>
      <c r="DPX2" s="1937"/>
      <c r="DPY2" s="1937"/>
      <c r="DPZ2" s="1937"/>
      <c r="DQA2" s="1937"/>
      <c r="DQB2" s="1937"/>
      <c r="DQC2" s="1937"/>
      <c r="DQD2" s="1937"/>
      <c r="DQE2" s="1937"/>
      <c r="DQF2" s="1937"/>
      <c r="DQG2" s="1937"/>
      <c r="DQH2" s="1937"/>
      <c r="DQI2" s="1937"/>
      <c r="DQJ2" s="1937"/>
      <c r="DQK2" s="1937"/>
      <c r="DQL2" s="1937"/>
      <c r="DQM2" s="1937"/>
      <c r="DQN2" s="1937"/>
      <c r="DQO2" s="1937"/>
      <c r="DQP2" s="1937"/>
      <c r="DQQ2" s="1937"/>
      <c r="DQR2" s="1937"/>
      <c r="DQS2" s="1937"/>
      <c r="DQT2" s="1937"/>
      <c r="DQU2" s="1937"/>
      <c r="DQV2" s="1937"/>
      <c r="DQW2" s="1937"/>
      <c r="DQX2" s="1937"/>
      <c r="DQY2" s="1937"/>
      <c r="DQZ2" s="1937"/>
      <c r="DRA2" s="1937"/>
      <c r="DRB2" s="1937"/>
      <c r="DRC2" s="1937"/>
      <c r="DRD2" s="1937"/>
      <c r="DRE2" s="1937"/>
      <c r="DRF2" s="1937"/>
      <c r="DRG2" s="1937"/>
      <c r="DRH2" s="1937"/>
      <c r="DRI2" s="1937"/>
      <c r="DRJ2" s="1937"/>
      <c r="DRK2" s="1937"/>
      <c r="DRL2" s="1937"/>
      <c r="DRM2" s="1937"/>
      <c r="DRN2" s="1937"/>
      <c r="DRO2" s="1937"/>
      <c r="DRP2" s="1937"/>
      <c r="DRQ2" s="1937"/>
      <c r="DRR2" s="1937"/>
      <c r="DRS2" s="1937"/>
      <c r="DRT2" s="1937"/>
      <c r="DRU2" s="1937"/>
      <c r="DRV2" s="1937"/>
      <c r="DRW2" s="1937"/>
      <c r="DRX2" s="1937"/>
      <c r="DRY2" s="1937"/>
      <c r="DRZ2" s="1937"/>
      <c r="DSA2" s="1937"/>
      <c r="DSB2" s="1937"/>
      <c r="DSC2" s="1937"/>
      <c r="DSD2" s="1937"/>
      <c r="DSE2" s="1937"/>
      <c r="DSF2" s="1937"/>
      <c r="DSG2" s="1937"/>
      <c r="DSH2" s="1937"/>
      <c r="DSI2" s="1937"/>
      <c r="DSJ2" s="1937"/>
      <c r="DSK2" s="1937"/>
      <c r="DSL2" s="1937"/>
      <c r="DSM2" s="1937"/>
      <c r="DSN2" s="1937"/>
      <c r="DSO2" s="1937"/>
      <c r="DSP2" s="1937"/>
      <c r="DSQ2" s="1937"/>
      <c r="DSR2" s="1937"/>
      <c r="DSS2" s="1937"/>
      <c r="DST2" s="1937"/>
      <c r="DSU2" s="1937"/>
      <c r="DSV2" s="1937"/>
      <c r="DSW2" s="1937"/>
      <c r="DSX2" s="1937"/>
      <c r="DSY2" s="1937"/>
      <c r="DSZ2" s="1937"/>
      <c r="DTA2" s="1937"/>
      <c r="DTB2" s="1937"/>
      <c r="DTC2" s="1937"/>
      <c r="DTD2" s="1937"/>
      <c r="DTE2" s="1937"/>
      <c r="DTF2" s="1937"/>
      <c r="DTG2" s="1937"/>
      <c r="DTH2" s="1937"/>
      <c r="DTI2" s="1937"/>
      <c r="DTJ2" s="1937"/>
      <c r="DTK2" s="1937"/>
      <c r="DTL2" s="1937"/>
      <c r="DTM2" s="1937"/>
      <c r="DTN2" s="1937"/>
      <c r="DTO2" s="1937"/>
      <c r="DTP2" s="1937"/>
      <c r="DTQ2" s="1937"/>
      <c r="DTR2" s="1937"/>
      <c r="DTS2" s="1937"/>
      <c r="DTT2" s="1937"/>
      <c r="DTU2" s="1937"/>
      <c r="DTV2" s="1937"/>
      <c r="DTW2" s="1937"/>
      <c r="DTX2" s="1937"/>
      <c r="DTY2" s="1937"/>
      <c r="DTZ2" s="1937"/>
      <c r="DUA2" s="1937"/>
      <c r="DUB2" s="1937"/>
      <c r="DUC2" s="1937"/>
      <c r="DUD2" s="1937"/>
      <c r="DUE2" s="1937"/>
      <c r="DUF2" s="1937"/>
      <c r="DUG2" s="1937"/>
      <c r="DUH2" s="1937"/>
      <c r="DUI2" s="1937"/>
      <c r="DUJ2" s="1937"/>
      <c r="DUK2" s="1937"/>
      <c r="DUL2" s="1937"/>
      <c r="DUM2" s="1937"/>
      <c r="DUN2" s="1937"/>
      <c r="DUO2" s="1937"/>
      <c r="DUP2" s="1937"/>
      <c r="DUQ2" s="1937"/>
      <c r="DUR2" s="1937"/>
      <c r="DUS2" s="1937"/>
      <c r="DUT2" s="1937"/>
      <c r="DUU2" s="1937"/>
      <c r="DUV2" s="1937"/>
      <c r="DUW2" s="1937"/>
      <c r="DUX2" s="1937"/>
      <c r="DUY2" s="1937"/>
      <c r="DUZ2" s="1937"/>
      <c r="DVA2" s="1937"/>
      <c r="DVB2" s="1937"/>
      <c r="DVC2" s="1937"/>
      <c r="DVD2" s="1937"/>
      <c r="DVE2" s="1937"/>
      <c r="DVF2" s="1937"/>
      <c r="DVG2" s="1937"/>
      <c r="DVH2" s="1937"/>
      <c r="DVI2" s="1937"/>
      <c r="DVJ2" s="1937"/>
      <c r="DVK2" s="1937"/>
      <c r="DVL2" s="1937"/>
      <c r="DVM2" s="1937"/>
      <c r="DVN2" s="1937"/>
      <c r="DVO2" s="1937"/>
      <c r="DVP2" s="1937"/>
      <c r="DVQ2" s="1937"/>
      <c r="DVR2" s="1937"/>
      <c r="DVS2" s="1937"/>
      <c r="DVT2" s="1937"/>
      <c r="DVU2" s="1937"/>
      <c r="DVV2" s="1937"/>
      <c r="DVW2" s="1937"/>
      <c r="DVX2" s="1937"/>
      <c r="DVY2" s="1937"/>
      <c r="DVZ2" s="1937"/>
      <c r="DWA2" s="1937"/>
      <c r="DWB2" s="1937"/>
      <c r="DWC2" s="1937"/>
      <c r="DWD2" s="1937"/>
      <c r="DWE2" s="1937"/>
      <c r="DWF2" s="1937"/>
      <c r="DWG2" s="1937"/>
      <c r="DWH2" s="1937"/>
      <c r="DWI2" s="1937"/>
      <c r="DWJ2" s="1937"/>
      <c r="DWK2" s="1937"/>
      <c r="DWL2" s="1937"/>
      <c r="DWM2" s="1937"/>
      <c r="DWN2" s="1937"/>
      <c r="DWO2" s="1937"/>
      <c r="DWP2" s="1937"/>
      <c r="DWQ2" s="1937"/>
      <c r="DWR2" s="1937"/>
      <c r="DWS2" s="1937"/>
      <c r="DWT2" s="1937"/>
      <c r="DWU2" s="1937"/>
      <c r="DWV2" s="1937"/>
      <c r="DWW2" s="1937"/>
      <c r="DWX2" s="1937"/>
      <c r="DWY2" s="1937"/>
      <c r="DWZ2" s="1937"/>
      <c r="DXA2" s="1937"/>
      <c r="DXB2" s="1937"/>
      <c r="DXC2" s="1937"/>
      <c r="DXD2" s="1937"/>
      <c r="DXE2" s="1937"/>
      <c r="DXF2" s="1937"/>
      <c r="DXG2" s="1937"/>
      <c r="DXH2" s="1937"/>
      <c r="DXI2" s="1937"/>
      <c r="DXJ2" s="1937"/>
      <c r="DXK2" s="1937"/>
      <c r="DXL2" s="1937"/>
      <c r="DXM2" s="1937"/>
      <c r="DXN2" s="1937"/>
      <c r="DXO2" s="1937"/>
      <c r="DXP2" s="1937"/>
      <c r="DXQ2" s="1937"/>
      <c r="DXR2" s="1937"/>
      <c r="DXS2" s="1937"/>
      <c r="DXT2" s="1937"/>
      <c r="DXU2" s="1937"/>
      <c r="DXV2" s="1937"/>
      <c r="DXW2" s="1937"/>
      <c r="DXX2" s="1937"/>
      <c r="DXY2" s="1937"/>
      <c r="DXZ2" s="1937"/>
      <c r="DYA2" s="1937"/>
      <c r="DYB2" s="1937"/>
      <c r="DYC2" s="1937"/>
      <c r="DYD2" s="1937"/>
      <c r="DYE2" s="1937"/>
      <c r="DYF2" s="1937"/>
      <c r="DYG2" s="1937"/>
      <c r="DYH2" s="1937"/>
      <c r="DYI2" s="1937"/>
      <c r="DYJ2" s="1937"/>
      <c r="DYK2" s="1937"/>
      <c r="DYL2" s="1937"/>
      <c r="DYM2" s="1937"/>
      <c r="DYN2" s="1937"/>
      <c r="DYO2" s="1937"/>
      <c r="DYP2" s="1937"/>
      <c r="DYQ2" s="1937"/>
      <c r="DYR2" s="1937"/>
      <c r="DYS2" s="1937"/>
      <c r="DYT2" s="1937"/>
      <c r="DYU2" s="1937"/>
      <c r="DYV2" s="1937"/>
      <c r="DYW2" s="1937"/>
      <c r="DYX2" s="1937"/>
      <c r="DYY2" s="1937"/>
      <c r="DYZ2" s="1937"/>
      <c r="DZA2" s="1937"/>
      <c r="DZB2" s="1937"/>
      <c r="DZC2" s="1937"/>
      <c r="DZD2" s="1937"/>
      <c r="DZE2" s="1937"/>
      <c r="DZF2" s="1937"/>
      <c r="DZG2" s="1937"/>
      <c r="DZH2" s="1937"/>
      <c r="DZI2" s="1937"/>
      <c r="DZJ2" s="1937"/>
      <c r="DZK2" s="1937"/>
      <c r="DZL2" s="1937"/>
      <c r="DZM2" s="1937"/>
      <c r="DZN2" s="1937"/>
      <c r="DZO2" s="1937"/>
      <c r="DZP2" s="1937"/>
      <c r="DZQ2" s="1937"/>
      <c r="DZR2" s="1937"/>
      <c r="DZS2" s="1937"/>
      <c r="DZT2" s="1937"/>
      <c r="DZU2" s="1937"/>
      <c r="DZV2" s="1937"/>
      <c r="DZW2" s="1937"/>
      <c r="DZX2" s="1937"/>
      <c r="DZY2" s="1937"/>
      <c r="DZZ2" s="1937"/>
      <c r="EAA2" s="1937"/>
      <c r="EAB2" s="1937"/>
      <c r="EAC2" s="1937"/>
      <c r="EAD2" s="1937"/>
      <c r="EAE2" s="1937"/>
      <c r="EAF2" s="1937"/>
      <c r="EAG2" s="1937"/>
      <c r="EAH2" s="1937"/>
      <c r="EAI2" s="1937"/>
      <c r="EAJ2" s="1937"/>
      <c r="EAK2" s="1937"/>
      <c r="EAL2" s="1937"/>
      <c r="EAM2" s="1937"/>
      <c r="EAN2" s="1937"/>
      <c r="EAO2" s="1937"/>
      <c r="EAP2" s="1937"/>
      <c r="EAQ2" s="1937"/>
      <c r="EAR2" s="1937"/>
      <c r="EAS2" s="1937"/>
      <c r="EAT2" s="1937"/>
      <c r="EAU2" s="1937"/>
      <c r="EAV2" s="1937"/>
      <c r="EAW2" s="1937"/>
      <c r="EAX2" s="1937"/>
      <c r="EAY2" s="1937"/>
      <c r="EAZ2" s="1937"/>
      <c r="EBA2" s="1937"/>
      <c r="EBB2" s="1937"/>
      <c r="EBC2" s="1937"/>
      <c r="EBD2" s="1937"/>
      <c r="EBE2" s="1937"/>
      <c r="EBF2" s="1937"/>
      <c r="EBG2" s="1937"/>
      <c r="EBH2" s="1937"/>
      <c r="EBI2" s="1937"/>
      <c r="EBJ2" s="1937"/>
      <c r="EBK2" s="1937"/>
      <c r="EBL2" s="1937"/>
      <c r="EBM2" s="1937"/>
      <c r="EBN2" s="1937"/>
      <c r="EBO2" s="1937"/>
      <c r="EBP2" s="1937"/>
      <c r="EBQ2" s="1937"/>
      <c r="EBR2" s="1937"/>
      <c r="EBS2" s="1937"/>
      <c r="EBT2" s="1937"/>
      <c r="EBU2" s="1937"/>
      <c r="EBV2" s="1937"/>
      <c r="EBW2" s="1937"/>
      <c r="EBX2" s="1937"/>
      <c r="EBY2" s="1937"/>
      <c r="EBZ2" s="1937"/>
      <c r="ECA2" s="1937"/>
      <c r="ECB2" s="1937"/>
      <c r="ECC2" s="1937"/>
      <c r="ECD2" s="1937"/>
      <c r="ECE2" s="1937"/>
      <c r="ECF2" s="1937"/>
      <c r="ECG2" s="1937"/>
      <c r="ECH2" s="1937"/>
      <c r="ECI2" s="1937"/>
      <c r="ECJ2" s="1937"/>
      <c r="ECK2" s="1937"/>
      <c r="ECL2" s="1937"/>
      <c r="ECM2" s="1937"/>
      <c r="ECN2" s="1937"/>
      <c r="ECO2" s="1937"/>
      <c r="ECP2" s="1937"/>
      <c r="ECQ2" s="1937"/>
      <c r="ECR2" s="1937"/>
      <c r="ECS2" s="1937"/>
      <c r="ECT2" s="1937"/>
      <c r="ECU2" s="1937"/>
      <c r="ECV2" s="1937"/>
      <c r="ECW2" s="1937"/>
      <c r="ECX2" s="1937"/>
      <c r="ECY2" s="1937"/>
      <c r="ECZ2" s="1937"/>
      <c r="EDA2" s="1937"/>
      <c r="EDB2" s="1937"/>
      <c r="EDC2" s="1937"/>
      <c r="EDD2" s="1937"/>
      <c r="EDE2" s="1937"/>
      <c r="EDF2" s="1937"/>
      <c r="EDG2" s="1937"/>
      <c r="EDH2" s="1937"/>
      <c r="EDI2" s="1937"/>
      <c r="EDJ2" s="1937"/>
      <c r="EDK2" s="1937"/>
      <c r="EDL2" s="1937"/>
      <c r="EDM2" s="1937"/>
      <c r="EDN2" s="1937"/>
      <c r="EDO2" s="1937"/>
      <c r="EDP2" s="1937"/>
      <c r="EDQ2" s="1937"/>
      <c r="EDR2" s="1937"/>
      <c r="EDS2" s="1937"/>
      <c r="EDT2" s="1937"/>
      <c r="EDU2" s="1937"/>
      <c r="EDV2" s="1937"/>
      <c r="EDW2" s="1937"/>
      <c r="EDX2" s="1937"/>
      <c r="EDY2" s="1937"/>
      <c r="EDZ2" s="1937"/>
      <c r="EEA2" s="1937"/>
      <c r="EEB2" s="1937"/>
      <c r="EEC2" s="1937"/>
      <c r="EED2" s="1937"/>
      <c r="EEE2" s="1937"/>
      <c r="EEF2" s="1937"/>
      <c r="EEG2" s="1937"/>
      <c r="EEH2" s="1937"/>
      <c r="EEI2" s="1937"/>
      <c r="EEJ2" s="1937"/>
      <c r="EEK2" s="1937"/>
      <c r="EEL2" s="1937"/>
      <c r="EEM2" s="1937"/>
      <c r="EEN2" s="1937"/>
      <c r="EEO2" s="1937"/>
      <c r="EEP2" s="1937"/>
      <c r="EEQ2" s="1937"/>
      <c r="EER2" s="1937"/>
      <c r="EES2" s="1937"/>
      <c r="EET2" s="1937"/>
      <c r="EEU2" s="1937"/>
      <c r="EEV2" s="1937"/>
      <c r="EEW2" s="1937"/>
      <c r="EEX2" s="1937"/>
      <c r="EEY2" s="1937"/>
      <c r="EEZ2" s="1937"/>
      <c r="EFA2" s="1937"/>
      <c r="EFB2" s="1937"/>
      <c r="EFC2" s="1937"/>
      <c r="EFD2" s="1937"/>
      <c r="EFE2" s="1937"/>
      <c r="EFF2" s="1937"/>
      <c r="EFG2" s="1937"/>
      <c r="EFH2" s="1937"/>
      <c r="EFI2" s="1937"/>
      <c r="EFJ2" s="1937"/>
      <c r="EFK2" s="1937"/>
      <c r="EFL2" s="1937"/>
      <c r="EFM2" s="1937"/>
      <c r="EFN2" s="1937"/>
      <c r="EFO2" s="1937"/>
      <c r="EFP2" s="1937"/>
      <c r="EFQ2" s="1937"/>
      <c r="EFR2" s="1937"/>
      <c r="EFS2" s="1937"/>
      <c r="EFT2" s="1937"/>
      <c r="EFU2" s="1937"/>
      <c r="EFV2" s="1937"/>
      <c r="EFW2" s="1937"/>
      <c r="EFX2" s="1937"/>
      <c r="EFY2" s="1937"/>
      <c r="EFZ2" s="1937"/>
      <c r="EGA2" s="1937"/>
      <c r="EGB2" s="1937"/>
      <c r="EGC2" s="1937"/>
      <c r="EGD2" s="1937"/>
      <c r="EGE2" s="1937"/>
      <c r="EGF2" s="1937"/>
      <c r="EGG2" s="1937"/>
      <c r="EGH2" s="1937"/>
      <c r="EGI2" s="1937"/>
      <c r="EGJ2" s="1937"/>
      <c r="EGK2" s="1937"/>
      <c r="EGL2" s="1937"/>
      <c r="EGM2" s="1937"/>
      <c r="EGN2" s="1937"/>
      <c r="EGO2" s="1937"/>
      <c r="EGP2" s="1937"/>
      <c r="EGQ2" s="1937"/>
      <c r="EGR2" s="1937"/>
      <c r="EGS2" s="1937"/>
      <c r="EGT2" s="1937"/>
      <c r="EGU2" s="1937"/>
      <c r="EGV2" s="1937"/>
      <c r="EGW2" s="1937"/>
      <c r="EGX2" s="1937"/>
      <c r="EGY2" s="1937"/>
      <c r="EGZ2" s="1937"/>
      <c r="EHA2" s="1937"/>
      <c r="EHB2" s="1937"/>
      <c r="EHC2" s="1937"/>
      <c r="EHD2" s="1937"/>
      <c r="EHE2" s="1937"/>
      <c r="EHF2" s="1937"/>
      <c r="EHG2" s="1937"/>
      <c r="EHH2" s="1937"/>
      <c r="EHI2" s="1937"/>
      <c r="EHJ2" s="1937"/>
      <c r="EHK2" s="1937"/>
      <c r="EHL2" s="1937"/>
      <c r="EHM2" s="1937"/>
      <c r="EHN2" s="1937"/>
      <c r="EHO2" s="1937"/>
      <c r="EHP2" s="1937"/>
      <c r="EHQ2" s="1937"/>
      <c r="EHR2" s="1937"/>
      <c r="EHS2" s="1937"/>
      <c r="EHT2" s="1937"/>
      <c r="EHU2" s="1937"/>
      <c r="EHV2" s="1937"/>
      <c r="EHW2" s="1937"/>
      <c r="EHX2" s="1937"/>
      <c r="EHY2" s="1937"/>
      <c r="EHZ2" s="1937"/>
      <c r="EIA2" s="1937"/>
      <c r="EIB2" s="1937"/>
      <c r="EIC2" s="1937"/>
      <c r="EID2" s="1937"/>
      <c r="EIE2" s="1937"/>
      <c r="EIF2" s="1937"/>
      <c r="EIG2" s="1937"/>
      <c r="EIH2" s="1937"/>
      <c r="EII2" s="1937"/>
      <c r="EIJ2" s="1937"/>
      <c r="EIK2" s="1937"/>
      <c r="EIL2" s="1937"/>
      <c r="EIM2" s="1937"/>
      <c r="EIN2" s="1937"/>
      <c r="EIO2" s="1937"/>
      <c r="EIP2" s="1937"/>
      <c r="EIQ2" s="1937"/>
      <c r="EIR2" s="1937"/>
      <c r="EIS2" s="1937"/>
      <c r="EIT2" s="1937"/>
      <c r="EIU2" s="1937"/>
      <c r="EIV2" s="1937"/>
      <c r="EIW2" s="1937"/>
      <c r="EIX2" s="1937"/>
      <c r="EIY2" s="1937"/>
      <c r="EIZ2" s="1937"/>
      <c r="EJA2" s="1937"/>
      <c r="EJB2" s="1937"/>
      <c r="EJC2" s="1937"/>
      <c r="EJD2" s="1937"/>
      <c r="EJE2" s="1937"/>
      <c r="EJF2" s="1937"/>
      <c r="EJG2" s="1937"/>
      <c r="EJH2" s="1937"/>
      <c r="EJI2" s="1937"/>
      <c r="EJJ2" s="1937"/>
      <c r="EJK2" s="1937"/>
      <c r="EJL2" s="1937"/>
      <c r="EJM2" s="1937"/>
      <c r="EJN2" s="1937"/>
      <c r="EJO2" s="1937"/>
      <c r="EJP2" s="1937"/>
      <c r="EJQ2" s="1937"/>
      <c r="EJR2" s="1937"/>
      <c r="EJS2" s="1937"/>
      <c r="EJT2" s="1937"/>
      <c r="EJU2" s="1937"/>
      <c r="EJV2" s="1937"/>
      <c r="EJW2" s="1937"/>
      <c r="EJX2" s="1937"/>
      <c r="EJY2" s="1937"/>
      <c r="EJZ2" s="1937"/>
      <c r="EKA2" s="1937"/>
      <c r="EKB2" s="1937"/>
      <c r="EKC2" s="1937"/>
      <c r="EKD2" s="1937"/>
      <c r="EKE2" s="1937"/>
      <c r="EKF2" s="1937"/>
      <c r="EKG2" s="1937"/>
      <c r="EKH2" s="1937"/>
      <c r="EKI2" s="1937"/>
      <c r="EKJ2" s="1937"/>
      <c r="EKK2" s="1937"/>
      <c r="EKL2" s="1937"/>
      <c r="EKM2" s="1937"/>
      <c r="EKN2" s="1937"/>
      <c r="EKO2" s="1937"/>
      <c r="EKP2" s="1937"/>
      <c r="EKQ2" s="1937"/>
      <c r="EKR2" s="1937"/>
      <c r="EKS2" s="1937"/>
      <c r="EKT2" s="1937"/>
      <c r="EKU2" s="1937"/>
      <c r="EKV2" s="1937"/>
      <c r="EKW2" s="1937"/>
      <c r="EKX2" s="1937"/>
      <c r="EKY2" s="1937"/>
      <c r="EKZ2" s="1937"/>
      <c r="ELA2" s="1937"/>
      <c r="ELB2" s="1937"/>
      <c r="ELC2" s="1937"/>
      <c r="ELD2" s="1937"/>
      <c r="ELE2" s="1937"/>
      <c r="ELF2" s="1937"/>
      <c r="ELG2" s="1937"/>
      <c r="ELH2" s="1937"/>
      <c r="ELI2" s="1937"/>
      <c r="ELJ2" s="1937"/>
      <c r="ELK2" s="1937"/>
      <c r="ELL2" s="1937"/>
      <c r="ELM2" s="1937"/>
      <c r="ELN2" s="1937"/>
      <c r="ELO2" s="1937"/>
      <c r="ELP2" s="1937"/>
      <c r="ELQ2" s="1937"/>
      <c r="ELR2" s="1937"/>
      <c r="ELS2" s="1937"/>
      <c r="ELT2" s="1937"/>
      <c r="ELU2" s="1937"/>
      <c r="ELV2" s="1937"/>
      <c r="ELW2" s="1937"/>
      <c r="ELX2" s="1937"/>
      <c r="ELY2" s="1937"/>
      <c r="ELZ2" s="1937"/>
      <c r="EMA2" s="1937"/>
      <c r="EMB2" s="1937"/>
      <c r="EMC2" s="1937"/>
      <c r="EMD2" s="1937"/>
      <c r="EME2" s="1937"/>
      <c r="EMF2" s="1937"/>
      <c r="EMG2" s="1937"/>
      <c r="EMH2" s="1937"/>
      <c r="EMI2" s="1937"/>
      <c r="EMJ2" s="1937"/>
      <c r="EMK2" s="1937"/>
      <c r="EML2" s="1937"/>
      <c r="EMM2" s="1937"/>
      <c r="EMN2" s="1937"/>
      <c r="EMO2" s="1937"/>
      <c r="EMP2" s="1937"/>
      <c r="EMQ2" s="1937"/>
      <c r="EMR2" s="1937"/>
      <c r="EMS2" s="1937"/>
      <c r="EMT2" s="1937"/>
      <c r="EMU2" s="1937"/>
      <c r="EMV2" s="1937"/>
      <c r="EMW2" s="1937"/>
      <c r="EMX2" s="1937"/>
      <c r="EMY2" s="1937"/>
      <c r="EMZ2" s="1937"/>
      <c r="ENA2" s="1937"/>
      <c r="ENB2" s="1937"/>
      <c r="ENC2" s="1937"/>
      <c r="END2" s="1937"/>
      <c r="ENE2" s="1937"/>
      <c r="ENF2" s="1937"/>
      <c r="ENG2" s="1937"/>
      <c r="ENH2" s="1937"/>
      <c r="ENI2" s="1937"/>
      <c r="ENJ2" s="1937"/>
      <c r="ENK2" s="1937"/>
      <c r="ENL2" s="1937"/>
      <c r="ENM2" s="1937"/>
      <c r="ENN2" s="1937"/>
      <c r="ENO2" s="1937"/>
      <c r="ENP2" s="1937"/>
      <c r="ENQ2" s="1937"/>
      <c r="ENR2" s="1937"/>
      <c r="ENS2" s="1937"/>
      <c r="ENT2" s="1937"/>
      <c r="ENU2" s="1937"/>
      <c r="ENV2" s="1937"/>
      <c r="ENW2" s="1937"/>
      <c r="ENX2" s="1937"/>
      <c r="ENY2" s="1937"/>
      <c r="ENZ2" s="1937"/>
      <c r="EOA2" s="1937"/>
      <c r="EOB2" s="1937"/>
      <c r="EOC2" s="1937"/>
      <c r="EOD2" s="1937"/>
      <c r="EOE2" s="1937"/>
      <c r="EOF2" s="1937"/>
      <c r="EOG2" s="1937"/>
      <c r="EOH2" s="1937"/>
      <c r="EOI2" s="1937"/>
      <c r="EOJ2" s="1937"/>
      <c r="EOK2" s="1937"/>
      <c r="EOL2" s="1937"/>
      <c r="EOM2" s="1937"/>
      <c r="EON2" s="1937"/>
      <c r="EOO2" s="1937"/>
      <c r="EOP2" s="1937"/>
      <c r="EOQ2" s="1937"/>
      <c r="EOR2" s="1937"/>
      <c r="EOS2" s="1937"/>
      <c r="EOT2" s="1937"/>
      <c r="EOU2" s="1937"/>
      <c r="EOV2" s="1937"/>
      <c r="EOW2" s="1937"/>
      <c r="EOX2" s="1937"/>
      <c r="EOY2" s="1937"/>
      <c r="EOZ2" s="1937"/>
      <c r="EPA2" s="1937"/>
      <c r="EPB2" s="1937"/>
      <c r="EPC2" s="1937"/>
      <c r="EPD2" s="1937"/>
      <c r="EPE2" s="1937"/>
      <c r="EPF2" s="1937"/>
      <c r="EPG2" s="1937"/>
      <c r="EPH2" s="1937"/>
      <c r="EPI2" s="1937"/>
      <c r="EPJ2" s="1937"/>
      <c r="EPK2" s="1937"/>
      <c r="EPL2" s="1937"/>
      <c r="EPM2" s="1937"/>
      <c r="EPN2" s="1937"/>
      <c r="EPO2" s="1937"/>
      <c r="EPP2" s="1937"/>
      <c r="EPQ2" s="1937"/>
      <c r="EPR2" s="1937"/>
      <c r="EPS2" s="1937"/>
      <c r="EPT2" s="1937"/>
      <c r="EPU2" s="1937"/>
      <c r="EPV2" s="1937"/>
      <c r="EPW2" s="1937"/>
      <c r="EPX2" s="1937"/>
      <c r="EPY2" s="1937"/>
      <c r="EPZ2" s="1937"/>
      <c r="EQA2" s="1937"/>
      <c r="EQB2" s="1937"/>
      <c r="EQC2" s="1937"/>
      <c r="EQD2" s="1937"/>
      <c r="EQE2" s="1937"/>
      <c r="EQF2" s="1937"/>
      <c r="EQG2" s="1937"/>
      <c r="EQH2" s="1937"/>
      <c r="EQI2" s="1937"/>
      <c r="EQJ2" s="1937"/>
      <c r="EQK2" s="1937"/>
      <c r="EQL2" s="1937"/>
      <c r="EQM2" s="1937"/>
      <c r="EQN2" s="1937"/>
      <c r="EQO2" s="1937"/>
      <c r="EQP2" s="1937"/>
      <c r="EQQ2" s="1937"/>
      <c r="EQR2" s="1937"/>
      <c r="EQS2" s="1937"/>
      <c r="EQT2" s="1937"/>
      <c r="EQU2" s="1937"/>
      <c r="EQV2" s="1937"/>
      <c r="EQW2" s="1937"/>
      <c r="EQX2" s="1937"/>
      <c r="EQY2" s="1937"/>
      <c r="EQZ2" s="1937"/>
      <c r="ERA2" s="1937"/>
      <c r="ERB2" s="1937"/>
      <c r="ERC2" s="1937"/>
      <c r="ERD2" s="1937"/>
      <c r="ERE2" s="1937"/>
      <c r="ERF2" s="1937"/>
      <c r="ERG2" s="1937"/>
      <c r="ERH2" s="1937"/>
      <c r="ERI2" s="1937"/>
      <c r="ERJ2" s="1937"/>
      <c r="ERK2" s="1937"/>
      <c r="ERL2" s="1937"/>
      <c r="ERM2" s="1937"/>
      <c r="ERN2" s="1937"/>
      <c r="ERO2" s="1937"/>
      <c r="ERP2" s="1937"/>
      <c r="ERQ2" s="1937"/>
      <c r="ERR2" s="1937"/>
      <c r="ERS2" s="1937"/>
      <c r="ERT2" s="1937"/>
      <c r="ERU2" s="1937"/>
      <c r="ERV2" s="1937"/>
      <c r="ERW2" s="1937"/>
      <c r="ERX2" s="1937"/>
      <c r="ERY2" s="1937"/>
      <c r="ERZ2" s="1937"/>
      <c r="ESA2" s="1937"/>
      <c r="ESB2" s="1937"/>
      <c r="ESC2" s="1937"/>
      <c r="ESD2" s="1937"/>
      <c r="ESE2" s="1937"/>
      <c r="ESF2" s="1937"/>
      <c r="ESG2" s="1937"/>
      <c r="ESH2" s="1937"/>
      <c r="ESI2" s="1937"/>
      <c r="ESJ2" s="1937"/>
      <c r="ESK2" s="1937"/>
      <c r="ESL2" s="1937"/>
      <c r="ESM2" s="1937"/>
      <c r="ESN2" s="1937"/>
      <c r="ESO2" s="1937"/>
      <c r="ESP2" s="1937"/>
      <c r="ESQ2" s="1937"/>
      <c r="ESR2" s="1937"/>
      <c r="ESS2" s="1937"/>
      <c r="EST2" s="1937"/>
      <c r="ESU2" s="1937"/>
      <c r="ESV2" s="1937"/>
      <c r="ESW2" s="1937"/>
      <c r="ESX2" s="1937"/>
      <c r="ESY2" s="1937"/>
      <c r="ESZ2" s="1937"/>
      <c r="ETA2" s="1937"/>
      <c r="ETB2" s="1937"/>
      <c r="ETC2" s="1937"/>
      <c r="ETD2" s="1937"/>
      <c r="ETE2" s="1937"/>
      <c r="ETF2" s="1937"/>
      <c r="ETG2" s="1937"/>
      <c r="ETH2" s="1937"/>
      <c r="ETI2" s="1937"/>
      <c r="ETJ2" s="1937"/>
      <c r="ETK2" s="1937"/>
      <c r="ETL2" s="1937"/>
      <c r="ETM2" s="1937"/>
      <c r="ETN2" s="1937"/>
      <c r="ETO2" s="1937"/>
      <c r="ETP2" s="1937"/>
      <c r="ETQ2" s="1937"/>
      <c r="ETR2" s="1937"/>
      <c r="ETS2" s="1937"/>
      <c r="ETT2" s="1937"/>
      <c r="ETU2" s="1937"/>
      <c r="ETV2" s="1937"/>
      <c r="ETW2" s="1937"/>
      <c r="ETX2" s="1937"/>
      <c r="ETY2" s="1937"/>
      <c r="ETZ2" s="1937"/>
      <c r="EUA2" s="1937"/>
      <c r="EUB2" s="1937"/>
      <c r="EUC2" s="1937"/>
      <c r="EUD2" s="1937"/>
      <c r="EUE2" s="1937"/>
      <c r="EUF2" s="1937"/>
      <c r="EUG2" s="1937"/>
      <c r="EUH2" s="1937"/>
      <c r="EUI2" s="1937"/>
      <c r="EUJ2" s="1937"/>
      <c r="EUK2" s="1937"/>
      <c r="EUL2" s="1937"/>
      <c r="EUM2" s="1937"/>
      <c r="EUN2" s="1937"/>
      <c r="EUO2" s="1937"/>
      <c r="EUP2" s="1937"/>
      <c r="EUQ2" s="1937"/>
      <c r="EUR2" s="1937"/>
      <c r="EUS2" s="1937"/>
      <c r="EUT2" s="1937"/>
      <c r="EUU2" s="1937"/>
      <c r="EUV2" s="1937"/>
      <c r="EUW2" s="1937"/>
      <c r="EUX2" s="1937"/>
      <c r="EUY2" s="1937"/>
      <c r="EUZ2" s="1937"/>
      <c r="EVA2" s="1937"/>
      <c r="EVB2" s="1937"/>
      <c r="EVC2" s="1937"/>
      <c r="EVD2" s="1937"/>
      <c r="EVE2" s="1937"/>
      <c r="EVF2" s="1937"/>
      <c r="EVG2" s="1937"/>
      <c r="EVH2" s="1937"/>
      <c r="EVI2" s="1937"/>
      <c r="EVJ2" s="1937"/>
      <c r="EVK2" s="1937"/>
      <c r="EVL2" s="1937"/>
      <c r="EVM2" s="1937"/>
      <c r="EVN2" s="1937"/>
      <c r="EVO2" s="1937"/>
      <c r="EVP2" s="1937"/>
      <c r="EVQ2" s="1937"/>
      <c r="EVR2" s="1937"/>
      <c r="EVS2" s="1937"/>
      <c r="EVT2" s="1937"/>
      <c r="EVU2" s="1937"/>
      <c r="EVV2" s="1937"/>
      <c r="EVW2" s="1937"/>
      <c r="EVX2" s="1937"/>
      <c r="EVY2" s="1937"/>
      <c r="EVZ2" s="1937"/>
      <c r="EWA2" s="1937"/>
      <c r="EWB2" s="1937"/>
      <c r="EWC2" s="1937"/>
      <c r="EWD2" s="1937"/>
      <c r="EWE2" s="1937"/>
      <c r="EWF2" s="1937"/>
      <c r="EWG2" s="1937"/>
      <c r="EWH2" s="1937"/>
      <c r="EWI2" s="1937"/>
      <c r="EWJ2" s="1937"/>
      <c r="EWK2" s="1937"/>
      <c r="EWL2" s="1937"/>
      <c r="EWM2" s="1937"/>
      <c r="EWN2" s="1937"/>
      <c r="EWO2" s="1937"/>
      <c r="EWP2" s="1937"/>
      <c r="EWQ2" s="1937"/>
      <c r="EWR2" s="1937"/>
      <c r="EWS2" s="1937"/>
      <c r="EWT2" s="1937"/>
      <c r="EWU2" s="1937"/>
      <c r="EWV2" s="1937"/>
      <c r="EWW2" s="1937"/>
      <c r="EWX2" s="1937"/>
      <c r="EWY2" s="1937"/>
      <c r="EWZ2" s="1937"/>
      <c r="EXA2" s="1937"/>
      <c r="EXB2" s="1937"/>
      <c r="EXC2" s="1937"/>
      <c r="EXD2" s="1937"/>
      <c r="EXE2" s="1937"/>
      <c r="EXF2" s="1937"/>
      <c r="EXG2" s="1937"/>
      <c r="EXH2" s="1937"/>
      <c r="EXI2" s="1937"/>
      <c r="EXJ2" s="1937"/>
      <c r="EXK2" s="1937"/>
      <c r="EXL2" s="1937"/>
      <c r="EXM2" s="1937"/>
      <c r="EXN2" s="1937"/>
      <c r="EXO2" s="1937"/>
      <c r="EXP2" s="1937"/>
      <c r="EXQ2" s="1937"/>
      <c r="EXR2" s="1937"/>
      <c r="EXS2" s="1937"/>
      <c r="EXT2" s="1937"/>
      <c r="EXU2" s="1937"/>
      <c r="EXV2" s="1937"/>
      <c r="EXW2" s="1937"/>
      <c r="EXX2" s="1937"/>
      <c r="EXY2" s="1937"/>
      <c r="EXZ2" s="1937"/>
      <c r="EYA2" s="1937"/>
      <c r="EYB2" s="1937"/>
      <c r="EYC2" s="1937"/>
      <c r="EYD2" s="1937"/>
      <c r="EYE2" s="1937"/>
      <c r="EYF2" s="1937"/>
      <c r="EYG2" s="1937"/>
      <c r="EYH2" s="1937"/>
      <c r="EYI2" s="1937"/>
      <c r="EYJ2" s="1937"/>
      <c r="EYK2" s="1937"/>
      <c r="EYL2" s="1937"/>
      <c r="EYM2" s="1937"/>
      <c r="EYN2" s="1937"/>
      <c r="EYO2" s="1937"/>
      <c r="EYP2" s="1937"/>
      <c r="EYQ2" s="1937"/>
      <c r="EYR2" s="1937"/>
      <c r="EYS2" s="1937"/>
      <c r="EYT2" s="1937"/>
      <c r="EYU2" s="1937"/>
      <c r="EYV2" s="1937"/>
      <c r="EYW2" s="1937"/>
      <c r="EYX2" s="1937"/>
      <c r="EYY2" s="1937"/>
      <c r="EYZ2" s="1937"/>
      <c r="EZA2" s="1937"/>
      <c r="EZB2" s="1937"/>
      <c r="EZC2" s="1937"/>
      <c r="EZD2" s="1937"/>
      <c r="EZE2" s="1937"/>
      <c r="EZF2" s="1937"/>
      <c r="EZG2" s="1937"/>
      <c r="EZH2" s="1937"/>
      <c r="EZI2" s="1937"/>
      <c r="EZJ2" s="1937"/>
      <c r="EZK2" s="1937"/>
      <c r="EZL2" s="1937"/>
      <c r="EZM2" s="1937"/>
      <c r="EZN2" s="1937"/>
      <c r="EZO2" s="1937"/>
      <c r="EZP2" s="1937"/>
      <c r="EZQ2" s="1937"/>
      <c r="EZR2" s="1937"/>
      <c r="EZS2" s="1937"/>
      <c r="EZT2" s="1937"/>
      <c r="EZU2" s="1937"/>
      <c r="EZV2" s="1937"/>
      <c r="EZW2" s="1937"/>
      <c r="EZX2" s="1937"/>
      <c r="EZY2" s="1937"/>
      <c r="EZZ2" s="1937"/>
      <c r="FAA2" s="1937"/>
      <c r="FAB2" s="1937"/>
      <c r="FAC2" s="1937"/>
      <c r="FAD2" s="1937"/>
      <c r="FAE2" s="1937"/>
      <c r="FAF2" s="1937"/>
      <c r="FAG2" s="1937"/>
      <c r="FAH2" s="1937"/>
      <c r="FAI2" s="1937"/>
      <c r="FAJ2" s="1937"/>
      <c r="FAK2" s="1937"/>
      <c r="FAL2" s="1937"/>
      <c r="FAM2" s="1937"/>
      <c r="FAN2" s="1937"/>
      <c r="FAO2" s="1937"/>
      <c r="FAP2" s="1937"/>
      <c r="FAQ2" s="1937"/>
      <c r="FAR2" s="1937"/>
      <c r="FAS2" s="1937"/>
      <c r="FAT2" s="1937"/>
      <c r="FAU2" s="1937"/>
      <c r="FAV2" s="1937"/>
      <c r="FAW2" s="1937"/>
      <c r="FAX2" s="1937"/>
      <c r="FAY2" s="1937"/>
      <c r="FAZ2" s="1937"/>
      <c r="FBA2" s="1937"/>
      <c r="FBB2" s="1937"/>
      <c r="FBC2" s="1937"/>
      <c r="FBD2" s="1937"/>
      <c r="FBE2" s="1937"/>
      <c r="FBF2" s="1937"/>
      <c r="FBG2" s="1937"/>
      <c r="FBH2" s="1937"/>
      <c r="FBI2" s="1937"/>
      <c r="FBJ2" s="1937"/>
      <c r="FBK2" s="1937"/>
      <c r="FBL2" s="1937"/>
      <c r="FBM2" s="1937"/>
      <c r="FBN2" s="1937"/>
      <c r="FBO2" s="1937"/>
      <c r="FBP2" s="1937"/>
      <c r="FBQ2" s="1937"/>
      <c r="FBR2" s="1937"/>
      <c r="FBS2" s="1937"/>
      <c r="FBT2" s="1937"/>
      <c r="FBU2" s="1937"/>
      <c r="FBV2" s="1937"/>
      <c r="FBW2" s="1937"/>
      <c r="FBX2" s="1937"/>
      <c r="FBY2" s="1937"/>
      <c r="FBZ2" s="1937"/>
      <c r="FCA2" s="1937"/>
      <c r="FCB2" s="1937"/>
      <c r="FCC2" s="1937"/>
      <c r="FCD2" s="1937"/>
      <c r="FCE2" s="1937"/>
      <c r="FCF2" s="1937"/>
      <c r="FCG2" s="1937"/>
      <c r="FCH2" s="1937"/>
      <c r="FCI2" s="1937"/>
      <c r="FCJ2" s="1937"/>
      <c r="FCK2" s="1937"/>
      <c r="FCL2" s="1937"/>
      <c r="FCM2" s="1937"/>
      <c r="FCN2" s="1937"/>
      <c r="FCO2" s="1937"/>
      <c r="FCP2" s="1937"/>
      <c r="FCQ2" s="1937"/>
      <c r="FCR2" s="1937"/>
      <c r="FCS2" s="1937"/>
      <c r="FCT2" s="1937"/>
      <c r="FCU2" s="1937"/>
      <c r="FCV2" s="1937"/>
      <c r="FCW2" s="1937"/>
      <c r="FCX2" s="1937"/>
      <c r="FCY2" s="1937"/>
      <c r="FCZ2" s="1937"/>
      <c r="FDA2" s="1937"/>
      <c r="FDB2" s="1937"/>
      <c r="FDC2" s="1937"/>
      <c r="FDD2" s="1937"/>
      <c r="FDE2" s="1937"/>
      <c r="FDF2" s="1937"/>
      <c r="FDG2" s="1937"/>
      <c r="FDH2" s="1937"/>
      <c r="FDI2" s="1937"/>
      <c r="FDJ2" s="1937"/>
      <c r="FDK2" s="1937"/>
      <c r="FDL2" s="1937"/>
      <c r="FDM2" s="1937"/>
      <c r="FDN2" s="1937"/>
      <c r="FDO2" s="1937"/>
      <c r="FDP2" s="1937"/>
      <c r="FDQ2" s="1937"/>
      <c r="FDR2" s="1937"/>
      <c r="FDS2" s="1937"/>
      <c r="FDT2" s="1937"/>
      <c r="FDU2" s="1937"/>
      <c r="FDV2" s="1937"/>
      <c r="FDW2" s="1937"/>
      <c r="FDX2" s="1937"/>
      <c r="FDY2" s="1937"/>
      <c r="FDZ2" s="1937"/>
      <c r="FEA2" s="1937"/>
      <c r="FEB2" s="1937"/>
      <c r="FEC2" s="1937"/>
      <c r="FED2" s="1937"/>
      <c r="FEE2" s="1937"/>
      <c r="FEF2" s="1937"/>
      <c r="FEG2" s="1937"/>
      <c r="FEH2" s="1937"/>
      <c r="FEI2" s="1937"/>
      <c r="FEJ2" s="1937"/>
      <c r="FEK2" s="1937"/>
      <c r="FEL2" s="1937"/>
      <c r="FEM2" s="1937"/>
      <c r="FEN2" s="1937"/>
      <c r="FEO2" s="1937"/>
      <c r="FEP2" s="1937"/>
      <c r="FEQ2" s="1937"/>
      <c r="FER2" s="1937"/>
      <c r="FES2" s="1937"/>
      <c r="FET2" s="1937"/>
      <c r="FEU2" s="1937"/>
      <c r="FEV2" s="1937"/>
      <c r="FEW2" s="1937"/>
      <c r="FEX2" s="1937"/>
      <c r="FEY2" s="1937"/>
      <c r="FEZ2" s="1937"/>
      <c r="FFA2" s="1937"/>
      <c r="FFB2" s="1937"/>
      <c r="FFC2" s="1937"/>
      <c r="FFD2" s="1937"/>
      <c r="FFE2" s="1937"/>
      <c r="FFF2" s="1937"/>
      <c r="FFG2" s="1937"/>
      <c r="FFH2" s="1937"/>
      <c r="FFI2" s="1937"/>
      <c r="FFJ2" s="1937"/>
      <c r="FFK2" s="1937"/>
      <c r="FFL2" s="1937"/>
      <c r="FFM2" s="1937"/>
      <c r="FFN2" s="1937"/>
      <c r="FFO2" s="1937"/>
      <c r="FFP2" s="1937"/>
      <c r="FFQ2" s="1937"/>
      <c r="FFR2" s="1937"/>
      <c r="FFS2" s="1937"/>
      <c r="FFT2" s="1937"/>
      <c r="FFU2" s="1937"/>
      <c r="FFV2" s="1937"/>
      <c r="FFW2" s="1937"/>
      <c r="FFX2" s="1937"/>
      <c r="FFY2" s="1937"/>
      <c r="FFZ2" s="1937"/>
      <c r="FGA2" s="1937"/>
      <c r="FGB2" s="1937"/>
      <c r="FGC2" s="1937"/>
      <c r="FGD2" s="1937"/>
      <c r="FGE2" s="1937"/>
      <c r="FGF2" s="1937"/>
      <c r="FGG2" s="1937"/>
      <c r="FGH2" s="1937"/>
      <c r="FGI2" s="1937"/>
      <c r="FGJ2" s="1937"/>
      <c r="FGK2" s="1937"/>
      <c r="FGL2" s="1937"/>
      <c r="FGM2" s="1937"/>
      <c r="FGN2" s="1937"/>
      <c r="FGO2" s="1937"/>
      <c r="FGP2" s="1937"/>
      <c r="FGQ2" s="1937"/>
      <c r="FGR2" s="1937"/>
      <c r="FGS2" s="1937"/>
      <c r="FGT2" s="1937"/>
      <c r="FGU2" s="1937"/>
      <c r="FGV2" s="1937"/>
      <c r="FGW2" s="1937"/>
      <c r="FGX2" s="1937"/>
      <c r="FGY2" s="1937"/>
      <c r="FGZ2" s="1937"/>
      <c r="FHA2" s="1937"/>
      <c r="FHB2" s="1937"/>
      <c r="FHC2" s="1937"/>
      <c r="FHD2" s="1937"/>
      <c r="FHE2" s="1937"/>
      <c r="FHF2" s="1937"/>
      <c r="FHG2" s="1937"/>
      <c r="FHH2" s="1937"/>
      <c r="FHI2" s="1937"/>
      <c r="FHJ2" s="1937"/>
      <c r="FHK2" s="1937"/>
      <c r="FHL2" s="1937"/>
      <c r="FHM2" s="1937"/>
      <c r="FHN2" s="1937"/>
      <c r="FHO2" s="1937"/>
      <c r="FHP2" s="1937"/>
      <c r="FHQ2" s="1937"/>
      <c r="FHR2" s="1937"/>
      <c r="FHS2" s="1937"/>
      <c r="FHT2" s="1937"/>
      <c r="FHU2" s="1937"/>
      <c r="FHV2" s="1937"/>
      <c r="FHW2" s="1937"/>
      <c r="FHX2" s="1937"/>
      <c r="FHY2" s="1937"/>
      <c r="FHZ2" s="1937"/>
      <c r="FIA2" s="1937"/>
      <c r="FIB2" s="1937"/>
      <c r="FIC2" s="1937"/>
      <c r="FID2" s="1937"/>
      <c r="FIE2" s="1937"/>
      <c r="FIF2" s="1937"/>
      <c r="FIG2" s="1937"/>
      <c r="FIH2" s="1937"/>
      <c r="FII2" s="1937"/>
      <c r="FIJ2" s="1937"/>
      <c r="FIK2" s="1937"/>
      <c r="FIL2" s="1937"/>
      <c r="FIM2" s="1937"/>
      <c r="FIN2" s="1937"/>
      <c r="FIO2" s="1937"/>
      <c r="FIP2" s="1937"/>
      <c r="FIQ2" s="1937"/>
      <c r="FIR2" s="1937"/>
      <c r="FIS2" s="1937"/>
      <c r="FIT2" s="1937"/>
      <c r="FIU2" s="1937"/>
      <c r="FIV2" s="1937"/>
      <c r="FIW2" s="1937"/>
      <c r="FIX2" s="1937"/>
      <c r="FIY2" s="1937"/>
      <c r="FIZ2" s="1937"/>
      <c r="FJA2" s="1937"/>
      <c r="FJB2" s="1937"/>
      <c r="FJC2" s="1937"/>
      <c r="FJD2" s="1937"/>
      <c r="FJE2" s="1937"/>
      <c r="FJF2" s="1937"/>
      <c r="FJG2" s="1937"/>
      <c r="FJH2" s="1937"/>
      <c r="FJI2" s="1937"/>
      <c r="FJJ2" s="1937"/>
      <c r="FJK2" s="1937"/>
      <c r="FJL2" s="1937"/>
      <c r="FJM2" s="1937"/>
      <c r="FJN2" s="1937"/>
      <c r="FJO2" s="1937"/>
      <c r="FJP2" s="1937"/>
      <c r="FJQ2" s="1937"/>
      <c r="FJR2" s="1937"/>
      <c r="FJS2" s="1937"/>
      <c r="FJT2" s="1937"/>
      <c r="FJU2" s="1937"/>
      <c r="FJV2" s="1937"/>
      <c r="FJW2" s="1937"/>
      <c r="FJX2" s="1937"/>
      <c r="FJY2" s="1937"/>
      <c r="FJZ2" s="1937"/>
      <c r="FKA2" s="1937"/>
      <c r="FKB2" s="1937"/>
      <c r="FKC2" s="1937"/>
      <c r="FKD2" s="1937"/>
      <c r="FKE2" s="1937"/>
      <c r="FKF2" s="1937"/>
      <c r="FKG2" s="1937"/>
      <c r="FKH2" s="1937"/>
      <c r="FKI2" s="1937"/>
      <c r="FKJ2" s="1937"/>
      <c r="FKK2" s="1937"/>
      <c r="FKL2" s="1937"/>
      <c r="FKM2" s="1937"/>
      <c r="FKN2" s="1937"/>
      <c r="FKO2" s="1937"/>
      <c r="FKP2" s="1937"/>
      <c r="FKQ2" s="1937"/>
      <c r="FKR2" s="1937"/>
      <c r="FKS2" s="1937"/>
      <c r="FKT2" s="1937"/>
      <c r="FKU2" s="1937"/>
      <c r="FKV2" s="1937"/>
      <c r="FKW2" s="1937"/>
      <c r="FKX2" s="1937"/>
      <c r="FKY2" s="1937"/>
      <c r="FKZ2" s="1937"/>
      <c r="FLA2" s="1937"/>
      <c r="FLB2" s="1937"/>
      <c r="FLC2" s="1937"/>
      <c r="FLD2" s="1937"/>
      <c r="FLE2" s="1937"/>
      <c r="FLF2" s="1937"/>
      <c r="FLG2" s="1937"/>
      <c r="FLH2" s="1937"/>
      <c r="FLI2" s="1937"/>
      <c r="FLJ2" s="1937"/>
      <c r="FLK2" s="1937"/>
      <c r="FLL2" s="1937"/>
      <c r="FLM2" s="1937"/>
      <c r="FLN2" s="1937"/>
      <c r="FLO2" s="1937"/>
      <c r="FLP2" s="1937"/>
      <c r="FLQ2" s="1937"/>
      <c r="FLR2" s="1937"/>
      <c r="FLS2" s="1937"/>
      <c r="FLT2" s="1937"/>
      <c r="FLU2" s="1937"/>
      <c r="FLV2" s="1937"/>
      <c r="FLW2" s="1937"/>
      <c r="FLX2" s="1937"/>
      <c r="FLY2" s="1937"/>
      <c r="FLZ2" s="1937"/>
      <c r="FMA2" s="1937"/>
      <c r="FMB2" s="1937"/>
      <c r="FMC2" s="1937"/>
      <c r="FMD2" s="1937"/>
      <c r="FME2" s="1937"/>
      <c r="FMF2" s="1937"/>
      <c r="FMG2" s="1937"/>
      <c r="FMH2" s="1937"/>
      <c r="FMI2" s="1937"/>
      <c r="FMJ2" s="1937"/>
      <c r="FMK2" s="1937"/>
      <c r="FML2" s="1937"/>
      <c r="FMM2" s="1937"/>
      <c r="FMN2" s="1937"/>
      <c r="FMO2" s="1937"/>
      <c r="FMP2" s="1937"/>
      <c r="FMQ2" s="1937"/>
      <c r="FMR2" s="1937"/>
      <c r="FMS2" s="1937"/>
      <c r="FMT2" s="1937"/>
      <c r="FMU2" s="1937"/>
      <c r="FMV2" s="1937"/>
      <c r="FMW2" s="1937"/>
      <c r="FMX2" s="1937"/>
      <c r="FMY2" s="1937"/>
      <c r="FMZ2" s="1937"/>
      <c r="FNA2" s="1937"/>
      <c r="FNB2" s="1937"/>
      <c r="FNC2" s="1937"/>
      <c r="FND2" s="1937"/>
      <c r="FNE2" s="1937"/>
      <c r="FNF2" s="1937"/>
      <c r="FNG2" s="1937"/>
      <c r="FNH2" s="1937"/>
      <c r="FNI2" s="1937"/>
      <c r="FNJ2" s="1937"/>
      <c r="FNK2" s="1937"/>
      <c r="FNL2" s="1937"/>
      <c r="FNM2" s="1937"/>
      <c r="FNN2" s="1937"/>
      <c r="FNO2" s="1937"/>
      <c r="FNP2" s="1937"/>
      <c r="FNQ2" s="1937"/>
      <c r="FNR2" s="1937"/>
      <c r="FNS2" s="1937"/>
      <c r="FNT2" s="1937"/>
      <c r="FNU2" s="1937"/>
      <c r="FNV2" s="1937"/>
      <c r="FNW2" s="1937"/>
      <c r="FNX2" s="1937"/>
      <c r="FNY2" s="1937"/>
      <c r="FNZ2" s="1937"/>
      <c r="FOA2" s="1937"/>
      <c r="FOB2" s="1937"/>
      <c r="FOC2" s="1937"/>
      <c r="FOD2" s="1937"/>
      <c r="FOE2" s="1937"/>
      <c r="FOF2" s="1937"/>
      <c r="FOG2" s="1937"/>
      <c r="FOH2" s="1937"/>
      <c r="FOI2" s="1937"/>
      <c r="FOJ2" s="1937"/>
      <c r="FOK2" s="1937"/>
      <c r="FOL2" s="1937"/>
      <c r="FOM2" s="1937"/>
      <c r="FON2" s="1937"/>
      <c r="FOO2" s="1937"/>
      <c r="FOP2" s="1937"/>
      <c r="FOQ2" s="1937"/>
      <c r="FOR2" s="1937"/>
      <c r="FOS2" s="1937"/>
      <c r="FOT2" s="1937"/>
      <c r="FOU2" s="1937"/>
      <c r="FOV2" s="1937"/>
      <c r="FOW2" s="1937"/>
      <c r="FOX2" s="1937"/>
      <c r="FOY2" s="1937"/>
      <c r="FOZ2" s="1937"/>
      <c r="FPA2" s="1937"/>
      <c r="FPB2" s="1937"/>
      <c r="FPC2" s="1937"/>
      <c r="FPD2" s="1937"/>
      <c r="FPE2" s="1937"/>
      <c r="FPF2" s="1937"/>
      <c r="FPG2" s="1937"/>
      <c r="FPH2" s="1937"/>
      <c r="FPI2" s="1937"/>
      <c r="FPJ2" s="1937"/>
      <c r="FPK2" s="1937"/>
      <c r="FPL2" s="1937"/>
      <c r="FPM2" s="1937"/>
      <c r="FPN2" s="1937"/>
      <c r="FPO2" s="1937"/>
      <c r="FPP2" s="1937"/>
      <c r="FPQ2" s="1937"/>
      <c r="FPR2" s="1937"/>
      <c r="FPS2" s="1937"/>
      <c r="FPT2" s="1937"/>
      <c r="FPU2" s="1937"/>
      <c r="FPV2" s="1937"/>
      <c r="FPW2" s="1937"/>
      <c r="FPX2" s="1937"/>
      <c r="FPY2" s="1937"/>
      <c r="FPZ2" s="1937"/>
      <c r="FQA2" s="1937"/>
      <c r="FQB2" s="1937"/>
      <c r="FQC2" s="1937"/>
      <c r="FQD2" s="1937"/>
      <c r="FQE2" s="1937"/>
      <c r="FQF2" s="1937"/>
      <c r="FQG2" s="1937"/>
      <c r="FQH2" s="1937"/>
      <c r="FQI2" s="1937"/>
      <c r="FQJ2" s="1937"/>
      <c r="FQK2" s="1937"/>
      <c r="FQL2" s="1937"/>
      <c r="FQM2" s="1937"/>
      <c r="FQN2" s="1937"/>
      <c r="FQO2" s="1937"/>
      <c r="FQP2" s="1937"/>
      <c r="FQQ2" s="1937"/>
      <c r="FQR2" s="1937"/>
      <c r="FQS2" s="1937"/>
      <c r="FQT2" s="1937"/>
      <c r="FQU2" s="1937"/>
      <c r="FQV2" s="1937"/>
      <c r="FQW2" s="1937"/>
      <c r="FQX2" s="1937"/>
      <c r="FQY2" s="1937"/>
      <c r="FQZ2" s="1937"/>
      <c r="FRA2" s="1937"/>
      <c r="FRB2" s="1937"/>
      <c r="FRC2" s="1937"/>
      <c r="FRD2" s="1937"/>
      <c r="FRE2" s="1937"/>
      <c r="FRF2" s="1937"/>
      <c r="FRG2" s="1937"/>
      <c r="FRH2" s="1937"/>
      <c r="FRI2" s="1937"/>
      <c r="FRJ2" s="1937"/>
      <c r="FRK2" s="1937"/>
      <c r="FRL2" s="1937"/>
      <c r="FRM2" s="1937"/>
      <c r="FRN2" s="1937"/>
      <c r="FRO2" s="1937"/>
      <c r="FRP2" s="1937"/>
      <c r="FRQ2" s="1937"/>
      <c r="FRR2" s="1937"/>
      <c r="FRS2" s="1937"/>
      <c r="FRT2" s="1937"/>
      <c r="FRU2" s="1937"/>
      <c r="FRV2" s="1937"/>
      <c r="FRW2" s="1937"/>
      <c r="FRX2" s="1937"/>
      <c r="FRY2" s="1937"/>
      <c r="FRZ2" s="1937"/>
      <c r="FSA2" s="1937"/>
      <c r="FSB2" s="1937"/>
      <c r="FSC2" s="1937"/>
      <c r="FSD2" s="1937"/>
      <c r="FSE2" s="1937"/>
      <c r="FSF2" s="1937"/>
      <c r="FSG2" s="1937"/>
      <c r="FSH2" s="1937"/>
      <c r="FSI2" s="1937"/>
      <c r="FSJ2" s="1937"/>
      <c r="FSK2" s="1937"/>
      <c r="FSL2" s="1937"/>
      <c r="FSM2" s="1937"/>
      <c r="FSN2" s="1937"/>
      <c r="FSO2" s="1937"/>
      <c r="FSP2" s="1937"/>
      <c r="FSQ2" s="1937"/>
      <c r="FSR2" s="1937"/>
      <c r="FSS2" s="1937"/>
      <c r="FST2" s="1937"/>
      <c r="FSU2" s="1937"/>
      <c r="FSV2" s="1937"/>
      <c r="FSW2" s="1937"/>
      <c r="FSX2" s="1937"/>
      <c r="FSY2" s="1937"/>
      <c r="FSZ2" s="1937"/>
      <c r="FTA2" s="1937"/>
      <c r="FTB2" s="1937"/>
      <c r="FTC2" s="1937"/>
      <c r="FTD2" s="1937"/>
      <c r="FTE2" s="1937"/>
      <c r="FTF2" s="1937"/>
      <c r="FTG2" s="1937"/>
      <c r="FTH2" s="1937"/>
      <c r="FTI2" s="1937"/>
      <c r="FTJ2" s="1937"/>
      <c r="FTK2" s="1937"/>
      <c r="FTL2" s="1937"/>
      <c r="FTM2" s="1937"/>
      <c r="FTN2" s="1937"/>
      <c r="FTO2" s="1937"/>
      <c r="FTP2" s="1937"/>
      <c r="FTQ2" s="1937"/>
      <c r="FTR2" s="1937"/>
      <c r="FTS2" s="1937"/>
      <c r="FTT2" s="1937"/>
      <c r="FTU2" s="1937"/>
      <c r="FTV2" s="1937"/>
      <c r="FTW2" s="1937"/>
      <c r="FTX2" s="1937"/>
      <c r="FTY2" s="1937"/>
      <c r="FTZ2" s="1937"/>
      <c r="FUA2" s="1937"/>
      <c r="FUB2" s="1937"/>
      <c r="FUC2" s="1937"/>
      <c r="FUD2" s="1937"/>
      <c r="FUE2" s="1937"/>
      <c r="FUF2" s="1937"/>
      <c r="FUG2" s="1937"/>
      <c r="FUH2" s="1937"/>
      <c r="FUI2" s="1937"/>
      <c r="FUJ2" s="1937"/>
      <c r="FUK2" s="1937"/>
      <c r="FUL2" s="1937"/>
      <c r="FUM2" s="1937"/>
      <c r="FUN2" s="1937"/>
      <c r="FUO2" s="1937"/>
      <c r="FUP2" s="1937"/>
      <c r="FUQ2" s="1937"/>
      <c r="FUR2" s="1937"/>
      <c r="FUS2" s="1937"/>
      <c r="FUT2" s="1937"/>
      <c r="FUU2" s="1937"/>
      <c r="FUV2" s="1937"/>
      <c r="FUW2" s="1937"/>
      <c r="FUX2" s="1937"/>
      <c r="FUY2" s="1937"/>
      <c r="FUZ2" s="1937"/>
      <c r="FVA2" s="1937"/>
      <c r="FVB2" s="1937"/>
      <c r="FVC2" s="1937"/>
      <c r="FVD2" s="1937"/>
      <c r="FVE2" s="1937"/>
      <c r="FVF2" s="1937"/>
      <c r="FVG2" s="1937"/>
      <c r="FVH2" s="1937"/>
      <c r="FVI2" s="1937"/>
      <c r="FVJ2" s="1937"/>
      <c r="FVK2" s="1937"/>
      <c r="FVL2" s="1937"/>
      <c r="FVM2" s="1937"/>
      <c r="FVN2" s="1937"/>
      <c r="FVO2" s="1937"/>
      <c r="FVP2" s="1937"/>
      <c r="FVQ2" s="1937"/>
      <c r="FVR2" s="1937"/>
      <c r="FVS2" s="1937"/>
      <c r="FVT2" s="1937"/>
      <c r="FVU2" s="1937"/>
      <c r="FVV2" s="1937"/>
      <c r="FVW2" s="1937"/>
      <c r="FVX2" s="1937"/>
      <c r="FVY2" s="1937"/>
      <c r="FVZ2" s="1937"/>
      <c r="FWA2" s="1937"/>
      <c r="FWB2" s="1937"/>
      <c r="FWC2" s="1937"/>
      <c r="FWD2" s="1937"/>
      <c r="FWE2" s="1937"/>
      <c r="FWF2" s="1937"/>
      <c r="FWG2" s="1937"/>
      <c r="FWH2" s="1937"/>
      <c r="FWI2" s="1937"/>
      <c r="FWJ2" s="1937"/>
      <c r="FWK2" s="1937"/>
      <c r="FWL2" s="1937"/>
      <c r="FWM2" s="1937"/>
      <c r="FWN2" s="1937"/>
      <c r="FWO2" s="1937"/>
      <c r="FWP2" s="1937"/>
      <c r="FWQ2" s="1937"/>
      <c r="FWR2" s="1937"/>
      <c r="FWS2" s="1937"/>
      <c r="FWT2" s="1937"/>
      <c r="FWU2" s="1937"/>
      <c r="FWV2" s="1937"/>
      <c r="FWW2" s="1937"/>
      <c r="FWX2" s="1937"/>
      <c r="FWY2" s="1937"/>
      <c r="FWZ2" s="1937"/>
      <c r="FXA2" s="1937"/>
      <c r="FXB2" s="1937"/>
      <c r="FXC2" s="1937"/>
      <c r="FXD2" s="1937"/>
      <c r="FXE2" s="1937"/>
      <c r="FXF2" s="1937"/>
      <c r="FXG2" s="1937"/>
      <c r="FXH2" s="1937"/>
      <c r="FXI2" s="1937"/>
      <c r="FXJ2" s="1937"/>
      <c r="FXK2" s="1937"/>
      <c r="FXL2" s="1937"/>
      <c r="FXM2" s="1937"/>
      <c r="FXN2" s="1937"/>
      <c r="FXO2" s="1937"/>
      <c r="FXP2" s="1937"/>
      <c r="FXQ2" s="1937"/>
      <c r="FXR2" s="1937"/>
      <c r="FXS2" s="1937"/>
      <c r="FXT2" s="1937"/>
      <c r="FXU2" s="1937"/>
      <c r="FXV2" s="1937"/>
      <c r="FXW2" s="1937"/>
      <c r="FXX2" s="1937"/>
      <c r="FXY2" s="1937"/>
      <c r="FXZ2" s="1937"/>
      <c r="FYA2" s="1937"/>
      <c r="FYB2" s="1937"/>
      <c r="FYC2" s="1937"/>
      <c r="FYD2" s="1937"/>
      <c r="FYE2" s="1937"/>
      <c r="FYF2" s="1937"/>
      <c r="FYG2" s="1937"/>
      <c r="FYH2" s="1937"/>
      <c r="FYI2" s="1937"/>
      <c r="FYJ2" s="1937"/>
      <c r="FYK2" s="1937"/>
      <c r="FYL2" s="1937"/>
      <c r="FYM2" s="1937"/>
      <c r="FYN2" s="1937"/>
      <c r="FYO2" s="1937"/>
      <c r="FYP2" s="1937"/>
      <c r="FYQ2" s="1937"/>
      <c r="FYR2" s="1937"/>
      <c r="FYS2" s="1937"/>
      <c r="FYT2" s="1937"/>
      <c r="FYU2" s="1937"/>
      <c r="FYV2" s="1937"/>
      <c r="FYW2" s="1937"/>
      <c r="FYX2" s="1937"/>
      <c r="FYY2" s="1937"/>
      <c r="FYZ2" s="1937"/>
      <c r="FZA2" s="1937"/>
      <c r="FZB2" s="1937"/>
      <c r="FZC2" s="1937"/>
      <c r="FZD2" s="1937"/>
      <c r="FZE2" s="1937"/>
      <c r="FZF2" s="1937"/>
      <c r="FZG2" s="1937"/>
      <c r="FZH2" s="1937"/>
      <c r="FZI2" s="1937"/>
      <c r="FZJ2" s="1937"/>
      <c r="FZK2" s="1937"/>
      <c r="FZL2" s="1937"/>
      <c r="FZM2" s="1937"/>
      <c r="FZN2" s="1937"/>
      <c r="FZO2" s="1937"/>
      <c r="FZP2" s="1937"/>
      <c r="FZQ2" s="1937"/>
      <c r="FZR2" s="1937"/>
      <c r="FZS2" s="1937"/>
      <c r="FZT2" s="1937"/>
      <c r="FZU2" s="1937"/>
      <c r="FZV2" s="1937"/>
      <c r="FZW2" s="1937"/>
      <c r="FZX2" s="1937"/>
      <c r="FZY2" s="1937"/>
      <c r="FZZ2" s="1937"/>
      <c r="GAA2" s="1937"/>
      <c r="GAB2" s="1937"/>
      <c r="GAC2" s="1937"/>
      <c r="GAD2" s="1937"/>
      <c r="GAE2" s="1937"/>
      <c r="GAF2" s="1937"/>
      <c r="GAG2" s="1937"/>
      <c r="GAH2" s="1937"/>
      <c r="GAI2" s="1937"/>
      <c r="GAJ2" s="1937"/>
      <c r="GAK2" s="1937"/>
      <c r="GAL2" s="1937"/>
      <c r="GAM2" s="1937"/>
      <c r="GAN2" s="1937"/>
      <c r="GAO2" s="1937"/>
      <c r="GAP2" s="1937"/>
      <c r="GAQ2" s="1937"/>
      <c r="GAR2" s="1937"/>
      <c r="GAS2" s="1937"/>
      <c r="GAT2" s="1937"/>
      <c r="GAU2" s="1937"/>
      <c r="GAV2" s="1937"/>
      <c r="GAW2" s="1937"/>
      <c r="GAX2" s="1937"/>
      <c r="GAY2" s="1937"/>
      <c r="GAZ2" s="1937"/>
      <c r="GBA2" s="1937"/>
      <c r="GBB2" s="1937"/>
      <c r="GBC2" s="1937"/>
      <c r="GBD2" s="1937"/>
      <c r="GBE2" s="1937"/>
      <c r="GBF2" s="1937"/>
      <c r="GBG2" s="1937"/>
      <c r="GBH2" s="1937"/>
      <c r="GBI2" s="1937"/>
      <c r="GBJ2" s="1937"/>
      <c r="GBK2" s="1937"/>
      <c r="GBL2" s="1937"/>
      <c r="GBM2" s="1937"/>
      <c r="GBN2" s="1937"/>
      <c r="GBO2" s="1937"/>
      <c r="GBP2" s="1937"/>
      <c r="GBQ2" s="1937"/>
      <c r="GBR2" s="1937"/>
      <c r="GBS2" s="1937"/>
      <c r="GBT2" s="1937"/>
      <c r="GBU2" s="1937"/>
      <c r="GBV2" s="1937"/>
      <c r="GBW2" s="1937"/>
      <c r="GBX2" s="1937"/>
      <c r="GBY2" s="1937"/>
      <c r="GBZ2" s="1937"/>
      <c r="GCA2" s="1937"/>
      <c r="GCB2" s="1937"/>
      <c r="GCC2" s="1937"/>
      <c r="GCD2" s="1937"/>
      <c r="GCE2" s="1937"/>
      <c r="GCF2" s="1937"/>
      <c r="GCG2" s="1937"/>
      <c r="GCH2" s="1937"/>
      <c r="GCI2" s="1937"/>
      <c r="GCJ2" s="1937"/>
      <c r="GCK2" s="1937"/>
      <c r="GCL2" s="1937"/>
      <c r="GCM2" s="1937"/>
      <c r="GCN2" s="1937"/>
      <c r="GCO2" s="1937"/>
      <c r="GCP2" s="1937"/>
      <c r="GCQ2" s="1937"/>
      <c r="GCR2" s="1937"/>
      <c r="GCS2" s="1937"/>
      <c r="GCT2" s="1937"/>
      <c r="GCU2" s="1937"/>
      <c r="GCV2" s="1937"/>
      <c r="GCW2" s="1937"/>
      <c r="GCX2" s="1937"/>
      <c r="GCY2" s="1937"/>
      <c r="GCZ2" s="1937"/>
      <c r="GDA2" s="1937"/>
      <c r="GDB2" s="1937"/>
      <c r="GDC2" s="1937"/>
      <c r="GDD2" s="1937"/>
      <c r="GDE2" s="1937"/>
      <c r="GDF2" s="1937"/>
      <c r="GDG2" s="1937"/>
      <c r="GDH2" s="1937"/>
      <c r="GDI2" s="1937"/>
      <c r="GDJ2" s="1937"/>
      <c r="GDK2" s="1937"/>
      <c r="GDL2" s="1937"/>
      <c r="GDM2" s="1937"/>
      <c r="GDN2" s="1937"/>
      <c r="GDO2" s="1937"/>
      <c r="GDP2" s="1937"/>
      <c r="GDQ2" s="1937"/>
      <c r="GDR2" s="1937"/>
      <c r="GDS2" s="1937"/>
      <c r="GDT2" s="1937"/>
      <c r="GDU2" s="1937"/>
      <c r="GDV2" s="1937"/>
      <c r="GDW2" s="1937"/>
      <c r="GDX2" s="1937"/>
      <c r="GDY2" s="1937"/>
      <c r="GDZ2" s="1937"/>
      <c r="GEA2" s="1937"/>
      <c r="GEB2" s="1937"/>
      <c r="GEC2" s="1937"/>
      <c r="GED2" s="1937"/>
      <c r="GEE2" s="1937"/>
      <c r="GEF2" s="1937"/>
      <c r="GEG2" s="1937"/>
      <c r="GEH2" s="1937"/>
      <c r="GEI2" s="1937"/>
      <c r="GEJ2" s="1937"/>
      <c r="GEK2" s="1937"/>
      <c r="GEL2" s="1937"/>
      <c r="GEM2" s="1937"/>
      <c r="GEN2" s="1937"/>
      <c r="GEO2" s="1937"/>
      <c r="GEP2" s="1937"/>
      <c r="GEQ2" s="1937"/>
      <c r="GER2" s="1937"/>
      <c r="GES2" s="1937"/>
      <c r="GET2" s="1937"/>
      <c r="GEU2" s="1937"/>
      <c r="GEV2" s="1937"/>
      <c r="GEW2" s="1937"/>
      <c r="GEX2" s="1937"/>
      <c r="GEY2" s="1937"/>
      <c r="GEZ2" s="1937"/>
      <c r="GFA2" s="1937"/>
      <c r="GFB2" s="1937"/>
      <c r="GFC2" s="1937"/>
      <c r="GFD2" s="1937"/>
      <c r="GFE2" s="1937"/>
      <c r="GFF2" s="1937"/>
      <c r="GFG2" s="1937"/>
      <c r="GFH2" s="1937"/>
      <c r="GFI2" s="1937"/>
      <c r="GFJ2" s="1937"/>
      <c r="GFK2" s="1937"/>
      <c r="GFL2" s="1937"/>
      <c r="GFM2" s="1937"/>
      <c r="GFN2" s="1937"/>
      <c r="GFO2" s="1937"/>
      <c r="GFP2" s="1937"/>
      <c r="GFQ2" s="1937"/>
      <c r="GFR2" s="1937"/>
      <c r="GFS2" s="1937"/>
      <c r="GFT2" s="1937"/>
      <c r="GFU2" s="1937"/>
      <c r="GFV2" s="1937"/>
      <c r="GFW2" s="1937"/>
      <c r="GFX2" s="1937"/>
      <c r="GFY2" s="1937"/>
      <c r="GFZ2" s="1937"/>
      <c r="GGA2" s="1937"/>
      <c r="GGB2" s="1937"/>
      <c r="GGC2" s="1937"/>
      <c r="GGD2" s="1937"/>
      <c r="GGE2" s="1937"/>
      <c r="GGF2" s="1937"/>
      <c r="GGG2" s="1937"/>
      <c r="GGH2" s="1937"/>
      <c r="GGI2" s="1937"/>
      <c r="GGJ2" s="1937"/>
      <c r="GGK2" s="1937"/>
      <c r="GGL2" s="1937"/>
      <c r="GGM2" s="1937"/>
      <c r="GGN2" s="1937"/>
      <c r="GGO2" s="1937"/>
      <c r="GGP2" s="1937"/>
      <c r="GGQ2" s="1937"/>
      <c r="GGR2" s="1937"/>
      <c r="GGS2" s="1937"/>
      <c r="GGT2" s="1937"/>
      <c r="GGU2" s="1937"/>
      <c r="GGV2" s="1937"/>
      <c r="GGW2" s="1937"/>
      <c r="GGX2" s="1937"/>
      <c r="GGY2" s="1937"/>
      <c r="GGZ2" s="1937"/>
      <c r="GHA2" s="1937"/>
      <c r="GHB2" s="1937"/>
      <c r="GHC2" s="1937"/>
      <c r="GHD2" s="1937"/>
      <c r="GHE2" s="1937"/>
      <c r="GHF2" s="1937"/>
      <c r="GHG2" s="1937"/>
      <c r="GHH2" s="1937"/>
      <c r="GHI2" s="1937"/>
      <c r="GHJ2" s="1937"/>
      <c r="GHK2" s="1937"/>
      <c r="GHL2" s="1937"/>
      <c r="GHM2" s="1937"/>
      <c r="GHN2" s="1937"/>
      <c r="GHO2" s="1937"/>
      <c r="GHP2" s="1937"/>
      <c r="GHQ2" s="1937"/>
      <c r="GHR2" s="1937"/>
      <c r="GHS2" s="1937"/>
      <c r="GHT2" s="1937"/>
      <c r="GHU2" s="1937"/>
      <c r="GHV2" s="1937"/>
      <c r="GHW2" s="1937"/>
      <c r="GHX2" s="1937"/>
      <c r="GHY2" s="1937"/>
      <c r="GHZ2" s="1937"/>
      <c r="GIA2" s="1937"/>
      <c r="GIB2" s="1937"/>
      <c r="GIC2" s="1937"/>
      <c r="GID2" s="1937"/>
      <c r="GIE2" s="1937"/>
      <c r="GIF2" s="1937"/>
      <c r="GIG2" s="1937"/>
      <c r="GIH2" s="1937"/>
      <c r="GII2" s="1937"/>
      <c r="GIJ2" s="1937"/>
      <c r="GIK2" s="1937"/>
      <c r="GIL2" s="1937"/>
      <c r="GIM2" s="1937"/>
      <c r="GIN2" s="1937"/>
      <c r="GIO2" s="1937"/>
      <c r="GIP2" s="1937"/>
      <c r="GIQ2" s="1937"/>
      <c r="GIR2" s="1937"/>
      <c r="GIS2" s="1937"/>
      <c r="GIT2" s="1937"/>
      <c r="GIU2" s="1937"/>
      <c r="GIV2" s="1937"/>
      <c r="GIW2" s="1937"/>
      <c r="GIX2" s="1937"/>
      <c r="GIY2" s="1937"/>
      <c r="GIZ2" s="1937"/>
      <c r="GJA2" s="1937"/>
      <c r="GJB2" s="1937"/>
      <c r="GJC2" s="1937"/>
      <c r="GJD2" s="1937"/>
      <c r="GJE2" s="1937"/>
      <c r="GJF2" s="1937"/>
      <c r="GJG2" s="1937"/>
      <c r="GJH2" s="1937"/>
      <c r="GJI2" s="1937"/>
      <c r="GJJ2" s="1937"/>
      <c r="GJK2" s="1937"/>
      <c r="GJL2" s="1937"/>
      <c r="GJM2" s="1937"/>
      <c r="GJN2" s="1937"/>
      <c r="GJO2" s="1937"/>
      <c r="GJP2" s="1937"/>
      <c r="GJQ2" s="1937"/>
      <c r="GJR2" s="1937"/>
      <c r="GJS2" s="1937"/>
      <c r="GJT2" s="1937"/>
      <c r="GJU2" s="1937"/>
      <c r="GJV2" s="1937"/>
      <c r="GJW2" s="1937"/>
      <c r="GJX2" s="1937"/>
      <c r="GJY2" s="1937"/>
      <c r="GJZ2" s="1937"/>
      <c r="GKA2" s="1937"/>
      <c r="GKB2" s="1937"/>
      <c r="GKC2" s="1937"/>
      <c r="GKD2" s="1937"/>
      <c r="GKE2" s="1937"/>
      <c r="GKF2" s="1937"/>
      <c r="GKG2" s="1937"/>
      <c r="GKH2" s="1937"/>
      <c r="GKI2" s="1937"/>
      <c r="GKJ2" s="1937"/>
      <c r="GKK2" s="1937"/>
      <c r="GKL2" s="1937"/>
      <c r="GKM2" s="1937"/>
      <c r="GKN2" s="1937"/>
      <c r="GKO2" s="1937"/>
      <c r="GKP2" s="1937"/>
      <c r="GKQ2" s="1937"/>
      <c r="GKR2" s="1937"/>
      <c r="GKS2" s="1937"/>
      <c r="GKT2" s="1937"/>
      <c r="GKU2" s="1937"/>
      <c r="GKV2" s="1937"/>
      <c r="GKW2" s="1937"/>
      <c r="GKX2" s="1937"/>
      <c r="GKY2" s="1937"/>
      <c r="GKZ2" s="1937"/>
      <c r="GLA2" s="1937"/>
      <c r="GLB2" s="1937"/>
      <c r="GLC2" s="1937"/>
      <c r="GLD2" s="1937"/>
      <c r="GLE2" s="1937"/>
      <c r="GLF2" s="1937"/>
      <c r="GLG2" s="1937"/>
      <c r="GLH2" s="1937"/>
      <c r="GLI2" s="1937"/>
      <c r="GLJ2" s="1937"/>
      <c r="GLK2" s="1937"/>
      <c r="GLL2" s="1937"/>
      <c r="GLM2" s="1937"/>
      <c r="GLN2" s="1937"/>
      <c r="GLO2" s="1937"/>
      <c r="GLP2" s="1937"/>
      <c r="GLQ2" s="1937"/>
      <c r="GLR2" s="1937"/>
      <c r="GLS2" s="1937"/>
      <c r="GLT2" s="1937"/>
      <c r="GLU2" s="1937"/>
      <c r="GLV2" s="1937"/>
      <c r="GLW2" s="1937"/>
      <c r="GLX2" s="1937"/>
      <c r="GLY2" s="1937"/>
      <c r="GLZ2" s="1937"/>
      <c r="GMA2" s="1937"/>
      <c r="GMB2" s="1937"/>
      <c r="GMC2" s="1937"/>
      <c r="GMD2" s="1937"/>
      <c r="GME2" s="1937"/>
      <c r="GMF2" s="1937"/>
      <c r="GMG2" s="1937"/>
      <c r="GMH2" s="1937"/>
      <c r="GMI2" s="1937"/>
      <c r="GMJ2" s="1937"/>
      <c r="GMK2" s="1937"/>
      <c r="GML2" s="1937"/>
      <c r="GMM2" s="1937"/>
      <c r="GMN2" s="1937"/>
      <c r="GMO2" s="1937"/>
      <c r="GMP2" s="1937"/>
      <c r="GMQ2" s="1937"/>
      <c r="GMR2" s="1937"/>
      <c r="GMS2" s="1937"/>
      <c r="GMT2" s="1937"/>
      <c r="GMU2" s="1937"/>
      <c r="GMV2" s="1937"/>
      <c r="GMW2" s="1937"/>
      <c r="GMX2" s="1937"/>
      <c r="GMY2" s="1937"/>
      <c r="GMZ2" s="1937"/>
      <c r="GNA2" s="1937"/>
      <c r="GNB2" s="1937"/>
      <c r="GNC2" s="1937"/>
      <c r="GND2" s="1937"/>
      <c r="GNE2" s="1937"/>
      <c r="GNF2" s="1937"/>
      <c r="GNG2" s="1937"/>
      <c r="GNH2" s="1937"/>
      <c r="GNI2" s="1937"/>
      <c r="GNJ2" s="1937"/>
      <c r="GNK2" s="1937"/>
      <c r="GNL2" s="1937"/>
      <c r="GNM2" s="1937"/>
      <c r="GNN2" s="1937"/>
      <c r="GNO2" s="1937"/>
      <c r="GNP2" s="1937"/>
      <c r="GNQ2" s="1937"/>
      <c r="GNR2" s="1937"/>
      <c r="GNS2" s="1937"/>
      <c r="GNT2" s="1937"/>
      <c r="GNU2" s="1937"/>
      <c r="GNV2" s="1937"/>
      <c r="GNW2" s="1937"/>
      <c r="GNX2" s="1937"/>
      <c r="GNY2" s="1937"/>
      <c r="GNZ2" s="1937"/>
      <c r="GOA2" s="1937"/>
      <c r="GOB2" s="1937"/>
      <c r="GOC2" s="1937"/>
      <c r="GOD2" s="1937"/>
      <c r="GOE2" s="1937"/>
      <c r="GOF2" s="1937"/>
      <c r="GOG2" s="1937"/>
      <c r="GOH2" s="1937"/>
      <c r="GOI2" s="1937"/>
      <c r="GOJ2" s="1937"/>
      <c r="GOK2" s="1937"/>
      <c r="GOL2" s="1937"/>
      <c r="GOM2" s="1937"/>
      <c r="GON2" s="1937"/>
      <c r="GOO2" s="1937"/>
      <c r="GOP2" s="1937"/>
      <c r="GOQ2" s="1937"/>
      <c r="GOR2" s="1937"/>
      <c r="GOS2" s="1937"/>
      <c r="GOT2" s="1937"/>
      <c r="GOU2" s="1937"/>
      <c r="GOV2" s="1937"/>
      <c r="GOW2" s="1937"/>
      <c r="GOX2" s="1937"/>
      <c r="GOY2" s="1937"/>
      <c r="GOZ2" s="1937"/>
      <c r="GPA2" s="1937"/>
      <c r="GPB2" s="1937"/>
      <c r="GPC2" s="1937"/>
      <c r="GPD2" s="1937"/>
      <c r="GPE2" s="1937"/>
      <c r="GPF2" s="1937"/>
      <c r="GPG2" s="1937"/>
      <c r="GPH2" s="1937"/>
      <c r="GPI2" s="1937"/>
      <c r="GPJ2" s="1937"/>
      <c r="GPK2" s="1937"/>
      <c r="GPL2" s="1937"/>
      <c r="GPM2" s="1937"/>
      <c r="GPN2" s="1937"/>
      <c r="GPO2" s="1937"/>
      <c r="GPP2" s="1937"/>
      <c r="GPQ2" s="1937"/>
      <c r="GPR2" s="1937"/>
      <c r="GPS2" s="1937"/>
      <c r="GPT2" s="1937"/>
      <c r="GPU2" s="1937"/>
      <c r="GPV2" s="1937"/>
      <c r="GPW2" s="1937"/>
      <c r="GPX2" s="1937"/>
      <c r="GPY2" s="1937"/>
      <c r="GPZ2" s="1937"/>
      <c r="GQA2" s="1937"/>
      <c r="GQB2" s="1937"/>
      <c r="GQC2" s="1937"/>
      <c r="GQD2" s="1937"/>
      <c r="GQE2" s="1937"/>
      <c r="GQF2" s="1937"/>
      <c r="GQG2" s="1937"/>
      <c r="GQH2" s="1937"/>
      <c r="GQI2" s="1937"/>
      <c r="GQJ2" s="1937"/>
      <c r="GQK2" s="1937"/>
      <c r="GQL2" s="1937"/>
      <c r="GQM2" s="1937"/>
      <c r="GQN2" s="1937"/>
      <c r="GQO2" s="1937"/>
      <c r="GQP2" s="1937"/>
      <c r="GQQ2" s="1937"/>
      <c r="GQR2" s="1937"/>
      <c r="GQS2" s="1937"/>
      <c r="GQT2" s="1937"/>
      <c r="GQU2" s="1937"/>
      <c r="GQV2" s="1937"/>
      <c r="GQW2" s="1937"/>
      <c r="GQX2" s="1937"/>
      <c r="GQY2" s="1937"/>
      <c r="GQZ2" s="1937"/>
      <c r="GRA2" s="1937"/>
      <c r="GRB2" s="1937"/>
      <c r="GRC2" s="1937"/>
      <c r="GRD2" s="1937"/>
      <c r="GRE2" s="1937"/>
      <c r="GRF2" s="1937"/>
      <c r="GRG2" s="1937"/>
      <c r="GRH2" s="1937"/>
      <c r="GRI2" s="1937"/>
      <c r="GRJ2" s="1937"/>
      <c r="GRK2" s="1937"/>
      <c r="GRL2" s="1937"/>
      <c r="GRM2" s="1937"/>
      <c r="GRN2" s="1937"/>
      <c r="GRO2" s="1937"/>
      <c r="GRP2" s="1937"/>
      <c r="GRQ2" s="1937"/>
      <c r="GRR2" s="1937"/>
      <c r="GRS2" s="1937"/>
      <c r="GRT2" s="1937"/>
      <c r="GRU2" s="1937"/>
      <c r="GRV2" s="1937"/>
      <c r="GRW2" s="1937"/>
      <c r="GRX2" s="1937"/>
      <c r="GRY2" s="1937"/>
      <c r="GRZ2" s="1937"/>
      <c r="GSA2" s="1937"/>
      <c r="GSB2" s="1937"/>
      <c r="GSC2" s="1937"/>
      <c r="GSD2" s="1937"/>
      <c r="GSE2" s="1937"/>
      <c r="GSF2" s="1937"/>
      <c r="GSG2" s="1937"/>
      <c r="GSH2" s="1937"/>
      <c r="GSI2" s="1937"/>
      <c r="GSJ2" s="1937"/>
      <c r="GSK2" s="1937"/>
      <c r="GSL2" s="1937"/>
      <c r="GSM2" s="1937"/>
      <c r="GSN2" s="1937"/>
      <c r="GSO2" s="1937"/>
      <c r="GSP2" s="1937"/>
      <c r="GSQ2" s="1937"/>
      <c r="GSR2" s="1937"/>
      <c r="GSS2" s="1937"/>
      <c r="GST2" s="1937"/>
      <c r="GSU2" s="1937"/>
      <c r="GSV2" s="1937"/>
      <c r="GSW2" s="1937"/>
      <c r="GSX2" s="1937"/>
      <c r="GSY2" s="1937"/>
      <c r="GSZ2" s="1937"/>
      <c r="GTA2" s="1937"/>
      <c r="GTB2" s="1937"/>
      <c r="GTC2" s="1937"/>
      <c r="GTD2" s="1937"/>
      <c r="GTE2" s="1937"/>
      <c r="GTF2" s="1937"/>
      <c r="GTG2" s="1937"/>
      <c r="GTH2" s="1937"/>
      <c r="GTI2" s="1937"/>
      <c r="GTJ2" s="1937"/>
      <c r="GTK2" s="1937"/>
      <c r="GTL2" s="1937"/>
      <c r="GTM2" s="1937"/>
      <c r="GTN2" s="1937"/>
      <c r="GTO2" s="1937"/>
      <c r="GTP2" s="1937"/>
      <c r="GTQ2" s="1937"/>
      <c r="GTR2" s="1937"/>
      <c r="GTS2" s="1937"/>
      <c r="GTT2" s="1937"/>
      <c r="GTU2" s="1937"/>
      <c r="GTV2" s="1937"/>
      <c r="GTW2" s="1937"/>
      <c r="GTX2" s="1937"/>
      <c r="GTY2" s="1937"/>
      <c r="GTZ2" s="1937"/>
      <c r="GUA2" s="1937"/>
      <c r="GUB2" s="1937"/>
      <c r="GUC2" s="1937"/>
      <c r="GUD2" s="1937"/>
      <c r="GUE2" s="1937"/>
      <c r="GUF2" s="1937"/>
      <c r="GUG2" s="1937"/>
      <c r="GUH2" s="1937"/>
      <c r="GUI2" s="1937"/>
      <c r="GUJ2" s="1937"/>
      <c r="GUK2" s="1937"/>
      <c r="GUL2" s="1937"/>
      <c r="GUM2" s="1937"/>
      <c r="GUN2" s="1937"/>
      <c r="GUO2" s="1937"/>
      <c r="GUP2" s="1937"/>
      <c r="GUQ2" s="1937"/>
      <c r="GUR2" s="1937"/>
      <c r="GUS2" s="1937"/>
      <c r="GUT2" s="1937"/>
      <c r="GUU2" s="1937"/>
      <c r="GUV2" s="1937"/>
      <c r="GUW2" s="1937"/>
      <c r="GUX2" s="1937"/>
      <c r="GUY2" s="1937"/>
      <c r="GUZ2" s="1937"/>
      <c r="GVA2" s="1937"/>
      <c r="GVB2" s="1937"/>
      <c r="GVC2" s="1937"/>
      <c r="GVD2" s="1937"/>
      <c r="GVE2" s="1937"/>
      <c r="GVF2" s="1937"/>
      <c r="GVG2" s="1937"/>
      <c r="GVH2" s="1937"/>
      <c r="GVI2" s="1937"/>
      <c r="GVJ2" s="1937"/>
      <c r="GVK2" s="1937"/>
      <c r="GVL2" s="1937"/>
      <c r="GVM2" s="1937"/>
      <c r="GVN2" s="1937"/>
      <c r="GVO2" s="1937"/>
      <c r="GVP2" s="1937"/>
      <c r="GVQ2" s="1937"/>
      <c r="GVR2" s="1937"/>
      <c r="GVS2" s="1937"/>
      <c r="GVT2" s="1937"/>
      <c r="GVU2" s="1937"/>
      <c r="GVV2" s="1937"/>
      <c r="GVW2" s="1937"/>
      <c r="GVX2" s="1937"/>
      <c r="GVY2" s="1937"/>
      <c r="GVZ2" s="1937"/>
      <c r="GWA2" s="1937"/>
      <c r="GWB2" s="1937"/>
      <c r="GWC2" s="1937"/>
      <c r="GWD2" s="1937"/>
      <c r="GWE2" s="1937"/>
      <c r="GWF2" s="1937"/>
      <c r="GWG2" s="1937"/>
      <c r="GWH2" s="1937"/>
      <c r="GWI2" s="1937"/>
      <c r="GWJ2" s="1937"/>
      <c r="GWK2" s="1937"/>
      <c r="GWL2" s="1937"/>
      <c r="GWM2" s="1937"/>
      <c r="GWN2" s="1937"/>
      <c r="GWO2" s="1937"/>
      <c r="GWP2" s="1937"/>
      <c r="GWQ2" s="1937"/>
      <c r="GWR2" s="1937"/>
      <c r="GWS2" s="1937"/>
      <c r="GWT2" s="1937"/>
      <c r="GWU2" s="1937"/>
      <c r="GWV2" s="1937"/>
      <c r="GWW2" s="1937"/>
      <c r="GWX2" s="1937"/>
      <c r="GWY2" s="1937"/>
      <c r="GWZ2" s="1937"/>
      <c r="GXA2" s="1937"/>
      <c r="GXB2" s="1937"/>
      <c r="GXC2" s="1937"/>
      <c r="GXD2" s="1937"/>
      <c r="GXE2" s="1937"/>
      <c r="GXF2" s="1937"/>
      <c r="GXG2" s="1937"/>
      <c r="GXH2" s="1937"/>
      <c r="GXI2" s="1937"/>
      <c r="GXJ2" s="1937"/>
      <c r="GXK2" s="1937"/>
      <c r="GXL2" s="1937"/>
      <c r="GXM2" s="1937"/>
      <c r="GXN2" s="1937"/>
      <c r="GXO2" s="1937"/>
      <c r="GXP2" s="1937"/>
      <c r="GXQ2" s="1937"/>
      <c r="GXR2" s="1937"/>
      <c r="GXS2" s="1937"/>
      <c r="GXT2" s="1937"/>
      <c r="GXU2" s="1937"/>
      <c r="GXV2" s="1937"/>
      <c r="GXW2" s="1937"/>
      <c r="GXX2" s="1937"/>
      <c r="GXY2" s="1937"/>
      <c r="GXZ2" s="1937"/>
      <c r="GYA2" s="1937"/>
      <c r="GYB2" s="1937"/>
      <c r="GYC2" s="1937"/>
      <c r="GYD2" s="1937"/>
      <c r="GYE2" s="1937"/>
      <c r="GYF2" s="1937"/>
      <c r="GYG2" s="1937"/>
      <c r="GYH2" s="1937"/>
      <c r="GYI2" s="1937"/>
      <c r="GYJ2" s="1937"/>
      <c r="GYK2" s="1937"/>
      <c r="GYL2" s="1937"/>
      <c r="GYM2" s="1937"/>
      <c r="GYN2" s="1937"/>
      <c r="GYO2" s="1937"/>
      <c r="GYP2" s="1937"/>
      <c r="GYQ2" s="1937"/>
      <c r="GYR2" s="1937"/>
      <c r="GYS2" s="1937"/>
      <c r="GYT2" s="1937"/>
      <c r="GYU2" s="1937"/>
      <c r="GYV2" s="1937"/>
      <c r="GYW2" s="1937"/>
      <c r="GYX2" s="1937"/>
      <c r="GYY2" s="1937"/>
      <c r="GYZ2" s="1937"/>
      <c r="GZA2" s="1937"/>
      <c r="GZB2" s="1937"/>
      <c r="GZC2" s="1937"/>
      <c r="GZD2" s="1937"/>
      <c r="GZE2" s="1937"/>
      <c r="GZF2" s="1937"/>
      <c r="GZG2" s="1937"/>
      <c r="GZH2" s="1937"/>
      <c r="GZI2" s="1937"/>
      <c r="GZJ2" s="1937"/>
      <c r="GZK2" s="1937"/>
      <c r="GZL2" s="1937"/>
      <c r="GZM2" s="1937"/>
      <c r="GZN2" s="1937"/>
      <c r="GZO2" s="1937"/>
      <c r="GZP2" s="1937"/>
      <c r="GZQ2" s="1937"/>
      <c r="GZR2" s="1937"/>
      <c r="GZS2" s="1937"/>
      <c r="GZT2" s="1937"/>
      <c r="GZU2" s="1937"/>
      <c r="GZV2" s="1937"/>
      <c r="GZW2" s="1937"/>
      <c r="GZX2" s="1937"/>
      <c r="GZY2" s="1937"/>
      <c r="GZZ2" s="1937"/>
      <c r="HAA2" s="1937"/>
      <c r="HAB2" s="1937"/>
      <c r="HAC2" s="1937"/>
      <c r="HAD2" s="1937"/>
      <c r="HAE2" s="1937"/>
      <c r="HAF2" s="1937"/>
      <c r="HAG2" s="1937"/>
      <c r="HAH2" s="1937"/>
      <c r="HAI2" s="1937"/>
      <c r="HAJ2" s="1937"/>
      <c r="HAK2" s="1937"/>
      <c r="HAL2" s="1937"/>
      <c r="HAM2" s="1937"/>
      <c r="HAN2" s="1937"/>
      <c r="HAO2" s="1937"/>
      <c r="HAP2" s="1937"/>
      <c r="HAQ2" s="1937"/>
      <c r="HAR2" s="1937"/>
      <c r="HAS2" s="1937"/>
      <c r="HAT2" s="1937"/>
      <c r="HAU2" s="1937"/>
      <c r="HAV2" s="1937"/>
      <c r="HAW2" s="1937"/>
      <c r="HAX2" s="1937"/>
      <c r="HAY2" s="1937"/>
      <c r="HAZ2" s="1937"/>
      <c r="HBA2" s="1937"/>
      <c r="HBB2" s="1937"/>
      <c r="HBC2" s="1937"/>
      <c r="HBD2" s="1937"/>
      <c r="HBE2" s="1937"/>
      <c r="HBF2" s="1937"/>
      <c r="HBG2" s="1937"/>
      <c r="HBH2" s="1937"/>
      <c r="HBI2" s="1937"/>
      <c r="HBJ2" s="1937"/>
      <c r="HBK2" s="1937"/>
      <c r="HBL2" s="1937"/>
      <c r="HBM2" s="1937"/>
      <c r="HBN2" s="1937"/>
      <c r="HBO2" s="1937"/>
      <c r="HBP2" s="1937"/>
      <c r="HBQ2" s="1937"/>
      <c r="HBR2" s="1937"/>
      <c r="HBS2" s="1937"/>
      <c r="HBT2" s="1937"/>
      <c r="HBU2" s="1937"/>
      <c r="HBV2" s="1937"/>
      <c r="HBW2" s="1937"/>
      <c r="HBX2" s="1937"/>
      <c r="HBY2" s="1937"/>
      <c r="HBZ2" s="1937"/>
      <c r="HCA2" s="1937"/>
      <c r="HCB2" s="1937"/>
      <c r="HCC2" s="1937"/>
      <c r="HCD2" s="1937"/>
      <c r="HCE2" s="1937"/>
      <c r="HCF2" s="1937"/>
      <c r="HCG2" s="1937"/>
      <c r="HCH2" s="1937"/>
      <c r="HCI2" s="1937"/>
      <c r="HCJ2" s="1937"/>
      <c r="HCK2" s="1937"/>
      <c r="HCL2" s="1937"/>
      <c r="HCM2" s="1937"/>
      <c r="HCN2" s="1937"/>
      <c r="HCO2" s="1937"/>
      <c r="HCP2" s="1937"/>
      <c r="HCQ2" s="1937"/>
      <c r="HCR2" s="1937"/>
      <c r="HCS2" s="1937"/>
      <c r="HCT2" s="1937"/>
      <c r="HCU2" s="1937"/>
      <c r="HCV2" s="1937"/>
      <c r="HCW2" s="1937"/>
      <c r="HCX2" s="1937"/>
      <c r="HCY2" s="1937"/>
      <c r="HCZ2" s="1937"/>
      <c r="HDA2" s="1937"/>
      <c r="HDB2" s="1937"/>
      <c r="HDC2" s="1937"/>
      <c r="HDD2" s="1937"/>
      <c r="HDE2" s="1937"/>
      <c r="HDF2" s="1937"/>
      <c r="HDG2" s="1937"/>
      <c r="HDH2" s="1937"/>
      <c r="HDI2" s="1937"/>
      <c r="HDJ2" s="1937"/>
      <c r="HDK2" s="1937"/>
      <c r="HDL2" s="1937"/>
      <c r="HDM2" s="1937"/>
      <c r="HDN2" s="1937"/>
      <c r="HDO2" s="1937"/>
      <c r="HDP2" s="1937"/>
      <c r="HDQ2" s="1937"/>
      <c r="HDR2" s="1937"/>
      <c r="HDS2" s="1937"/>
      <c r="HDT2" s="1937"/>
      <c r="HDU2" s="1937"/>
      <c r="HDV2" s="1937"/>
      <c r="HDW2" s="1937"/>
      <c r="HDX2" s="1937"/>
      <c r="HDY2" s="1937"/>
      <c r="HDZ2" s="1937"/>
      <c r="HEA2" s="1937"/>
      <c r="HEB2" s="1937"/>
      <c r="HEC2" s="1937"/>
      <c r="HED2" s="1937"/>
      <c r="HEE2" s="1937"/>
      <c r="HEF2" s="1937"/>
      <c r="HEG2" s="1937"/>
      <c r="HEH2" s="1937"/>
      <c r="HEI2" s="1937"/>
      <c r="HEJ2" s="1937"/>
      <c r="HEK2" s="1937"/>
      <c r="HEL2" s="1937"/>
      <c r="HEM2" s="1937"/>
      <c r="HEN2" s="1937"/>
      <c r="HEO2" s="1937"/>
      <c r="HEP2" s="1937"/>
      <c r="HEQ2" s="1937"/>
      <c r="HER2" s="1937"/>
      <c r="HES2" s="1937"/>
      <c r="HET2" s="1937"/>
      <c r="HEU2" s="1937"/>
      <c r="HEV2" s="1937"/>
      <c r="HEW2" s="1937"/>
      <c r="HEX2" s="1937"/>
      <c r="HEY2" s="1937"/>
      <c r="HEZ2" s="1937"/>
      <c r="HFA2" s="1937"/>
      <c r="HFB2" s="1937"/>
      <c r="HFC2" s="1937"/>
      <c r="HFD2" s="1937"/>
      <c r="HFE2" s="1937"/>
      <c r="HFF2" s="1937"/>
      <c r="HFG2" s="1937"/>
      <c r="HFH2" s="1937"/>
      <c r="HFI2" s="1937"/>
      <c r="HFJ2" s="1937"/>
      <c r="HFK2" s="1937"/>
      <c r="HFL2" s="1937"/>
      <c r="HFM2" s="1937"/>
      <c r="HFN2" s="1937"/>
      <c r="HFO2" s="1937"/>
      <c r="HFP2" s="1937"/>
      <c r="HFQ2" s="1937"/>
      <c r="HFR2" s="1937"/>
      <c r="HFS2" s="1937"/>
      <c r="HFT2" s="1937"/>
      <c r="HFU2" s="1937"/>
      <c r="HFV2" s="1937"/>
      <c r="HFW2" s="1937"/>
      <c r="HFX2" s="1937"/>
      <c r="HFY2" s="1937"/>
      <c r="HFZ2" s="1937"/>
      <c r="HGA2" s="1937"/>
      <c r="HGB2" s="1937"/>
      <c r="HGC2" s="1937"/>
      <c r="HGD2" s="1937"/>
      <c r="HGE2" s="1937"/>
      <c r="HGF2" s="1937"/>
      <c r="HGG2" s="1937"/>
      <c r="HGH2" s="1937"/>
      <c r="HGI2" s="1937"/>
      <c r="HGJ2" s="1937"/>
      <c r="HGK2" s="1937"/>
      <c r="HGL2" s="1937"/>
      <c r="HGM2" s="1937"/>
      <c r="HGN2" s="1937"/>
      <c r="HGO2" s="1937"/>
      <c r="HGP2" s="1937"/>
      <c r="HGQ2" s="1937"/>
      <c r="HGR2" s="1937"/>
      <c r="HGS2" s="1937"/>
      <c r="HGT2" s="1937"/>
      <c r="HGU2" s="1937"/>
      <c r="HGV2" s="1937"/>
      <c r="HGW2" s="1937"/>
      <c r="HGX2" s="1937"/>
      <c r="HGY2" s="1937"/>
      <c r="HGZ2" s="1937"/>
      <c r="HHA2" s="1937"/>
      <c r="HHB2" s="1937"/>
      <c r="HHC2" s="1937"/>
      <c r="HHD2" s="1937"/>
      <c r="HHE2" s="1937"/>
      <c r="HHF2" s="1937"/>
      <c r="HHG2" s="1937"/>
      <c r="HHH2" s="1937"/>
      <c r="HHI2" s="1937"/>
      <c r="HHJ2" s="1937"/>
      <c r="HHK2" s="1937"/>
      <c r="HHL2" s="1937"/>
      <c r="HHM2" s="1937"/>
      <c r="HHN2" s="1937"/>
      <c r="HHO2" s="1937"/>
      <c r="HHP2" s="1937"/>
      <c r="HHQ2" s="1937"/>
      <c r="HHR2" s="1937"/>
      <c r="HHS2" s="1937"/>
      <c r="HHT2" s="1937"/>
      <c r="HHU2" s="1937"/>
      <c r="HHV2" s="1937"/>
      <c r="HHW2" s="1937"/>
      <c r="HHX2" s="1937"/>
      <c r="HHY2" s="1937"/>
      <c r="HHZ2" s="1937"/>
      <c r="HIA2" s="1937"/>
      <c r="HIB2" s="1937"/>
      <c r="HIC2" s="1937"/>
      <c r="HID2" s="1937"/>
      <c r="HIE2" s="1937"/>
      <c r="HIF2" s="1937"/>
      <c r="HIG2" s="1937"/>
      <c r="HIH2" s="1937"/>
      <c r="HII2" s="1937"/>
      <c r="HIJ2" s="1937"/>
      <c r="HIK2" s="1937"/>
      <c r="HIL2" s="1937"/>
      <c r="HIM2" s="1937"/>
      <c r="HIN2" s="1937"/>
      <c r="HIO2" s="1937"/>
      <c r="HIP2" s="1937"/>
      <c r="HIQ2" s="1937"/>
      <c r="HIR2" s="1937"/>
      <c r="HIS2" s="1937"/>
      <c r="HIT2" s="1937"/>
      <c r="HIU2" s="1937"/>
      <c r="HIV2" s="1937"/>
      <c r="HIW2" s="1937"/>
      <c r="HIX2" s="1937"/>
      <c r="HIY2" s="1937"/>
      <c r="HIZ2" s="1937"/>
      <c r="HJA2" s="1937"/>
      <c r="HJB2" s="1937"/>
      <c r="HJC2" s="1937"/>
      <c r="HJD2" s="1937"/>
      <c r="HJE2" s="1937"/>
      <c r="HJF2" s="1937"/>
      <c r="HJG2" s="1937"/>
      <c r="HJH2" s="1937"/>
      <c r="HJI2" s="1937"/>
      <c r="HJJ2" s="1937"/>
      <c r="HJK2" s="1937"/>
      <c r="HJL2" s="1937"/>
      <c r="HJM2" s="1937"/>
      <c r="HJN2" s="1937"/>
      <c r="HJO2" s="1937"/>
      <c r="HJP2" s="1937"/>
      <c r="HJQ2" s="1937"/>
      <c r="HJR2" s="1937"/>
      <c r="HJS2" s="1937"/>
      <c r="HJT2" s="1937"/>
      <c r="HJU2" s="1937"/>
      <c r="HJV2" s="1937"/>
      <c r="HJW2" s="1937"/>
      <c r="HJX2" s="1937"/>
      <c r="HJY2" s="1937"/>
      <c r="HJZ2" s="1937"/>
      <c r="HKA2" s="1937"/>
      <c r="HKB2" s="1937"/>
      <c r="HKC2" s="1937"/>
      <c r="HKD2" s="1937"/>
      <c r="HKE2" s="1937"/>
      <c r="HKF2" s="1937"/>
      <c r="HKG2" s="1937"/>
      <c r="HKH2" s="1937"/>
      <c r="HKI2" s="1937"/>
      <c r="HKJ2" s="1937"/>
      <c r="HKK2" s="1937"/>
      <c r="HKL2" s="1937"/>
      <c r="HKM2" s="1937"/>
      <c r="HKN2" s="1937"/>
      <c r="HKO2" s="1937"/>
      <c r="HKP2" s="1937"/>
      <c r="HKQ2" s="1937"/>
      <c r="HKR2" s="1937"/>
      <c r="HKS2" s="1937"/>
      <c r="HKT2" s="1937"/>
      <c r="HKU2" s="1937"/>
      <c r="HKV2" s="1937"/>
      <c r="HKW2" s="1937"/>
      <c r="HKX2" s="1937"/>
      <c r="HKY2" s="1937"/>
      <c r="HKZ2" s="1937"/>
      <c r="HLA2" s="1937"/>
      <c r="HLB2" s="1937"/>
      <c r="HLC2" s="1937"/>
      <c r="HLD2" s="1937"/>
      <c r="HLE2" s="1937"/>
      <c r="HLF2" s="1937"/>
      <c r="HLG2" s="1937"/>
      <c r="HLH2" s="1937"/>
      <c r="HLI2" s="1937"/>
      <c r="HLJ2" s="1937"/>
      <c r="HLK2" s="1937"/>
      <c r="HLL2" s="1937"/>
      <c r="HLM2" s="1937"/>
      <c r="HLN2" s="1937"/>
      <c r="HLO2" s="1937"/>
      <c r="HLP2" s="1937"/>
      <c r="HLQ2" s="1937"/>
      <c r="HLR2" s="1937"/>
      <c r="HLS2" s="1937"/>
      <c r="HLT2" s="1937"/>
      <c r="HLU2" s="1937"/>
      <c r="HLV2" s="1937"/>
      <c r="HLW2" s="1937"/>
      <c r="HLX2" s="1937"/>
      <c r="HLY2" s="1937"/>
      <c r="HLZ2" s="1937"/>
      <c r="HMA2" s="1937"/>
      <c r="HMB2" s="1937"/>
      <c r="HMC2" s="1937"/>
      <c r="HMD2" s="1937"/>
      <c r="HME2" s="1937"/>
      <c r="HMF2" s="1937"/>
      <c r="HMG2" s="1937"/>
      <c r="HMH2" s="1937"/>
      <c r="HMI2" s="1937"/>
      <c r="HMJ2" s="1937"/>
      <c r="HMK2" s="1937"/>
      <c r="HML2" s="1937"/>
      <c r="HMM2" s="1937"/>
      <c r="HMN2" s="1937"/>
      <c r="HMO2" s="1937"/>
      <c r="HMP2" s="1937"/>
      <c r="HMQ2" s="1937"/>
      <c r="HMR2" s="1937"/>
      <c r="HMS2" s="1937"/>
      <c r="HMT2" s="1937"/>
      <c r="HMU2" s="1937"/>
      <c r="HMV2" s="1937"/>
      <c r="HMW2" s="1937"/>
      <c r="HMX2" s="1937"/>
      <c r="HMY2" s="1937"/>
      <c r="HMZ2" s="1937"/>
      <c r="HNA2" s="1937"/>
      <c r="HNB2" s="1937"/>
      <c r="HNC2" s="1937"/>
      <c r="HND2" s="1937"/>
      <c r="HNE2" s="1937"/>
      <c r="HNF2" s="1937"/>
      <c r="HNG2" s="1937"/>
      <c r="HNH2" s="1937"/>
      <c r="HNI2" s="1937"/>
      <c r="HNJ2" s="1937"/>
      <c r="HNK2" s="1937"/>
      <c r="HNL2" s="1937"/>
      <c r="HNM2" s="1937"/>
      <c r="HNN2" s="1937"/>
      <c r="HNO2" s="1937"/>
      <c r="HNP2" s="1937"/>
      <c r="HNQ2" s="1937"/>
      <c r="HNR2" s="1937"/>
      <c r="HNS2" s="1937"/>
      <c r="HNT2" s="1937"/>
      <c r="HNU2" s="1937"/>
      <c r="HNV2" s="1937"/>
      <c r="HNW2" s="1937"/>
      <c r="HNX2" s="1937"/>
      <c r="HNY2" s="1937"/>
      <c r="HNZ2" s="1937"/>
      <c r="HOA2" s="1937"/>
      <c r="HOB2" s="1937"/>
      <c r="HOC2" s="1937"/>
      <c r="HOD2" s="1937"/>
      <c r="HOE2" s="1937"/>
      <c r="HOF2" s="1937"/>
      <c r="HOG2" s="1937"/>
      <c r="HOH2" s="1937"/>
      <c r="HOI2" s="1937"/>
      <c r="HOJ2" s="1937"/>
      <c r="HOK2" s="1937"/>
      <c r="HOL2" s="1937"/>
      <c r="HOM2" s="1937"/>
      <c r="HON2" s="1937"/>
      <c r="HOO2" s="1937"/>
      <c r="HOP2" s="1937"/>
      <c r="HOQ2" s="1937"/>
      <c r="HOR2" s="1937"/>
      <c r="HOS2" s="1937"/>
      <c r="HOT2" s="1937"/>
      <c r="HOU2" s="1937"/>
      <c r="HOV2" s="1937"/>
      <c r="HOW2" s="1937"/>
      <c r="HOX2" s="1937"/>
      <c r="HOY2" s="1937"/>
      <c r="HOZ2" s="1937"/>
      <c r="HPA2" s="1937"/>
      <c r="HPB2" s="1937"/>
      <c r="HPC2" s="1937"/>
      <c r="HPD2" s="1937"/>
      <c r="HPE2" s="1937"/>
      <c r="HPF2" s="1937"/>
      <c r="HPG2" s="1937"/>
      <c r="HPH2" s="1937"/>
      <c r="HPI2" s="1937"/>
      <c r="HPJ2" s="1937"/>
      <c r="HPK2" s="1937"/>
      <c r="HPL2" s="1937"/>
      <c r="HPM2" s="1937"/>
      <c r="HPN2" s="1937"/>
      <c r="HPO2" s="1937"/>
      <c r="HPP2" s="1937"/>
      <c r="HPQ2" s="1937"/>
      <c r="HPR2" s="1937"/>
      <c r="HPS2" s="1937"/>
      <c r="HPT2" s="1937"/>
      <c r="HPU2" s="1937"/>
      <c r="HPV2" s="1937"/>
      <c r="HPW2" s="1937"/>
      <c r="HPX2" s="1937"/>
      <c r="HPY2" s="1937"/>
      <c r="HPZ2" s="1937"/>
      <c r="HQA2" s="1937"/>
      <c r="HQB2" s="1937"/>
      <c r="HQC2" s="1937"/>
      <c r="HQD2" s="1937"/>
      <c r="HQE2" s="1937"/>
      <c r="HQF2" s="1937"/>
      <c r="HQG2" s="1937"/>
      <c r="HQH2" s="1937"/>
      <c r="HQI2" s="1937"/>
      <c r="HQJ2" s="1937"/>
      <c r="HQK2" s="1937"/>
      <c r="HQL2" s="1937"/>
      <c r="HQM2" s="1937"/>
      <c r="HQN2" s="1937"/>
      <c r="HQO2" s="1937"/>
      <c r="HQP2" s="1937"/>
      <c r="HQQ2" s="1937"/>
      <c r="HQR2" s="1937"/>
      <c r="HQS2" s="1937"/>
      <c r="HQT2" s="1937"/>
      <c r="HQU2" s="1937"/>
      <c r="HQV2" s="1937"/>
      <c r="HQW2" s="1937"/>
      <c r="HQX2" s="1937"/>
      <c r="HQY2" s="1937"/>
      <c r="HQZ2" s="1937"/>
      <c r="HRA2" s="1937"/>
      <c r="HRB2" s="1937"/>
      <c r="HRC2" s="1937"/>
      <c r="HRD2" s="1937"/>
      <c r="HRE2" s="1937"/>
      <c r="HRF2" s="1937"/>
      <c r="HRG2" s="1937"/>
      <c r="HRH2" s="1937"/>
      <c r="HRI2" s="1937"/>
      <c r="HRJ2" s="1937"/>
      <c r="HRK2" s="1937"/>
      <c r="HRL2" s="1937"/>
      <c r="HRM2" s="1937"/>
      <c r="HRN2" s="1937"/>
      <c r="HRO2" s="1937"/>
      <c r="HRP2" s="1937"/>
      <c r="HRQ2" s="1937"/>
      <c r="HRR2" s="1937"/>
      <c r="HRS2" s="1937"/>
      <c r="HRT2" s="1937"/>
      <c r="HRU2" s="1937"/>
      <c r="HRV2" s="1937"/>
      <c r="HRW2" s="1937"/>
      <c r="HRX2" s="1937"/>
      <c r="HRY2" s="1937"/>
      <c r="HRZ2" s="1937"/>
      <c r="HSA2" s="1937"/>
      <c r="HSB2" s="1937"/>
      <c r="HSC2" s="1937"/>
      <c r="HSD2" s="1937"/>
      <c r="HSE2" s="1937"/>
      <c r="HSF2" s="1937"/>
      <c r="HSG2" s="1937"/>
      <c r="HSH2" s="1937"/>
      <c r="HSI2" s="1937"/>
      <c r="HSJ2" s="1937"/>
      <c r="HSK2" s="1937"/>
      <c r="HSL2" s="1937"/>
      <c r="HSM2" s="1937"/>
      <c r="HSN2" s="1937"/>
      <c r="HSO2" s="1937"/>
      <c r="HSP2" s="1937"/>
      <c r="HSQ2" s="1937"/>
      <c r="HSR2" s="1937"/>
      <c r="HSS2" s="1937"/>
      <c r="HST2" s="1937"/>
      <c r="HSU2" s="1937"/>
      <c r="HSV2" s="1937"/>
      <c r="HSW2" s="1937"/>
      <c r="HSX2" s="1937"/>
      <c r="HSY2" s="1937"/>
      <c r="HSZ2" s="1937"/>
      <c r="HTA2" s="1937"/>
      <c r="HTB2" s="1937"/>
      <c r="HTC2" s="1937"/>
      <c r="HTD2" s="1937"/>
      <c r="HTE2" s="1937"/>
      <c r="HTF2" s="1937"/>
      <c r="HTG2" s="1937"/>
      <c r="HTH2" s="1937"/>
      <c r="HTI2" s="1937"/>
      <c r="HTJ2" s="1937"/>
      <c r="HTK2" s="1937"/>
      <c r="HTL2" s="1937"/>
      <c r="HTM2" s="1937"/>
      <c r="HTN2" s="1937"/>
      <c r="HTO2" s="1937"/>
      <c r="HTP2" s="1937"/>
      <c r="HTQ2" s="1937"/>
      <c r="HTR2" s="1937"/>
      <c r="HTS2" s="1937"/>
      <c r="HTT2" s="1937"/>
      <c r="HTU2" s="1937"/>
      <c r="HTV2" s="1937"/>
      <c r="HTW2" s="1937"/>
      <c r="HTX2" s="1937"/>
      <c r="HTY2" s="1937"/>
      <c r="HTZ2" s="1937"/>
      <c r="HUA2" s="1937"/>
      <c r="HUB2" s="1937"/>
      <c r="HUC2" s="1937"/>
      <c r="HUD2" s="1937"/>
      <c r="HUE2" s="1937"/>
      <c r="HUF2" s="1937"/>
      <c r="HUG2" s="1937"/>
      <c r="HUH2" s="1937"/>
      <c r="HUI2" s="1937"/>
      <c r="HUJ2" s="1937"/>
      <c r="HUK2" s="1937"/>
      <c r="HUL2" s="1937"/>
      <c r="HUM2" s="1937"/>
      <c r="HUN2" s="1937"/>
      <c r="HUO2" s="1937"/>
      <c r="HUP2" s="1937"/>
      <c r="HUQ2" s="1937"/>
      <c r="HUR2" s="1937"/>
      <c r="HUS2" s="1937"/>
      <c r="HUT2" s="1937"/>
      <c r="HUU2" s="1937"/>
      <c r="HUV2" s="1937"/>
      <c r="HUW2" s="1937"/>
      <c r="HUX2" s="1937"/>
      <c r="HUY2" s="1937"/>
      <c r="HUZ2" s="1937"/>
      <c r="HVA2" s="1937"/>
      <c r="HVB2" s="1937"/>
      <c r="HVC2" s="1937"/>
      <c r="HVD2" s="1937"/>
      <c r="HVE2" s="1937"/>
      <c r="HVF2" s="1937"/>
      <c r="HVG2" s="1937"/>
      <c r="HVH2" s="1937"/>
      <c r="HVI2" s="1937"/>
      <c r="HVJ2" s="1937"/>
      <c r="HVK2" s="1937"/>
      <c r="HVL2" s="1937"/>
      <c r="HVM2" s="1937"/>
      <c r="HVN2" s="1937"/>
      <c r="HVO2" s="1937"/>
      <c r="HVP2" s="1937"/>
      <c r="HVQ2" s="1937"/>
      <c r="HVR2" s="1937"/>
      <c r="HVS2" s="1937"/>
      <c r="HVT2" s="1937"/>
      <c r="HVU2" s="1937"/>
      <c r="HVV2" s="1937"/>
      <c r="HVW2" s="1937"/>
      <c r="HVX2" s="1937"/>
      <c r="HVY2" s="1937"/>
      <c r="HVZ2" s="1937"/>
      <c r="HWA2" s="1937"/>
      <c r="HWB2" s="1937"/>
      <c r="HWC2" s="1937"/>
      <c r="HWD2" s="1937"/>
      <c r="HWE2" s="1937"/>
      <c r="HWF2" s="1937"/>
      <c r="HWG2" s="1937"/>
      <c r="HWH2" s="1937"/>
      <c r="HWI2" s="1937"/>
      <c r="HWJ2" s="1937"/>
      <c r="HWK2" s="1937"/>
      <c r="HWL2" s="1937"/>
      <c r="HWM2" s="1937"/>
      <c r="HWN2" s="1937"/>
      <c r="HWO2" s="1937"/>
      <c r="HWP2" s="1937"/>
      <c r="HWQ2" s="1937"/>
      <c r="HWR2" s="1937"/>
      <c r="HWS2" s="1937"/>
      <c r="HWT2" s="1937"/>
      <c r="HWU2" s="1937"/>
      <c r="HWV2" s="1937"/>
      <c r="HWW2" s="1937"/>
      <c r="HWX2" s="1937"/>
      <c r="HWY2" s="1937"/>
      <c r="HWZ2" s="1937"/>
      <c r="HXA2" s="1937"/>
      <c r="HXB2" s="1937"/>
      <c r="HXC2" s="1937"/>
      <c r="HXD2" s="1937"/>
      <c r="HXE2" s="1937"/>
      <c r="HXF2" s="1937"/>
      <c r="HXG2" s="1937"/>
      <c r="HXH2" s="1937"/>
      <c r="HXI2" s="1937"/>
      <c r="HXJ2" s="1937"/>
      <c r="HXK2" s="1937"/>
      <c r="HXL2" s="1937"/>
      <c r="HXM2" s="1937"/>
      <c r="HXN2" s="1937"/>
      <c r="HXO2" s="1937"/>
      <c r="HXP2" s="1937"/>
      <c r="HXQ2" s="1937"/>
      <c r="HXR2" s="1937"/>
      <c r="HXS2" s="1937"/>
      <c r="HXT2" s="1937"/>
      <c r="HXU2" s="1937"/>
      <c r="HXV2" s="1937"/>
      <c r="HXW2" s="1937"/>
      <c r="HXX2" s="1937"/>
      <c r="HXY2" s="1937"/>
      <c r="HXZ2" s="1937"/>
      <c r="HYA2" s="1937"/>
      <c r="HYB2" s="1937"/>
      <c r="HYC2" s="1937"/>
      <c r="HYD2" s="1937"/>
      <c r="HYE2" s="1937"/>
      <c r="HYF2" s="1937"/>
      <c r="HYG2" s="1937"/>
      <c r="HYH2" s="1937"/>
      <c r="HYI2" s="1937"/>
      <c r="HYJ2" s="1937"/>
      <c r="HYK2" s="1937"/>
      <c r="HYL2" s="1937"/>
      <c r="HYM2" s="1937"/>
      <c r="HYN2" s="1937"/>
      <c r="HYO2" s="1937"/>
      <c r="HYP2" s="1937"/>
      <c r="HYQ2" s="1937"/>
      <c r="HYR2" s="1937"/>
      <c r="HYS2" s="1937"/>
      <c r="HYT2" s="1937"/>
      <c r="HYU2" s="1937"/>
      <c r="HYV2" s="1937"/>
      <c r="HYW2" s="1937"/>
      <c r="HYX2" s="1937"/>
      <c r="HYY2" s="1937"/>
      <c r="HYZ2" s="1937"/>
      <c r="HZA2" s="1937"/>
      <c r="HZB2" s="1937"/>
      <c r="HZC2" s="1937"/>
      <c r="HZD2" s="1937"/>
      <c r="HZE2" s="1937"/>
      <c r="HZF2" s="1937"/>
      <c r="HZG2" s="1937"/>
      <c r="HZH2" s="1937"/>
      <c r="HZI2" s="1937"/>
      <c r="HZJ2" s="1937"/>
      <c r="HZK2" s="1937"/>
      <c r="HZL2" s="1937"/>
      <c r="HZM2" s="1937"/>
      <c r="HZN2" s="1937"/>
      <c r="HZO2" s="1937"/>
      <c r="HZP2" s="1937"/>
      <c r="HZQ2" s="1937"/>
      <c r="HZR2" s="1937"/>
      <c r="HZS2" s="1937"/>
      <c r="HZT2" s="1937"/>
      <c r="HZU2" s="1937"/>
      <c r="HZV2" s="1937"/>
      <c r="HZW2" s="1937"/>
      <c r="HZX2" s="1937"/>
      <c r="HZY2" s="1937"/>
      <c r="HZZ2" s="1937"/>
      <c r="IAA2" s="1937"/>
      <c r="IAB2" s="1937"/>
      <c r="IAC2" s="1937"/>
      <c r="IAD2" s="1937"/>
      <c r="IAE2" s="1937"/>
      <c r="IAF2" s="1937"/>
      <c r="IAG2" s="1937"/>
      <c r="IAH2" s="1937"/>
      <c r="IAI2" s="1937"/>
      <c r="IAJ2" s="1937"/>
      <c r="IAK2" s="1937"/>
      <c r="IAL2" s="1937"/>
      <c r="IAM2" s="1937"/>
      <c r="IAN2" s="1937"/>
      <c r="IAO2" s="1937"/>
      <c r="IAP2" s="1937"/>
      <c r="IAQ2" s="1937"/>
      <c r="IAR2" s="1937"/>
      <c r="IAS2" s="1937"/>
      <c r="IAT2" s="1937"/>
      <c r="IAU2" s="1937"/>
      <c r="IAV2" s="1937"/>
      <c r="IAW2" s="1937"/>
      <c r="IAX2" s="1937"/>
      <c r="IAY2" s="1937"/>
      <c r="IAZ2" s="1937"/>
      <c r="IBA2" s="1937"/>
      <c r="IBB2" s="1937"/>
      <c r="IBC2" s="1937"/>
      <c r="IBD2" s="1937"/>
      <c r="IBE2" s="1937"/>
      <c r="IBF2" s="1937"/>
      <c r="IBG2" s="1937"/>
      <c r="IBH2" s="1937"/>
      <c r="IBI2" s="1937"/>
      <c r="IBJ2" s="1937"/>
      <c r="IBK2" s="1937"/>
      <c r="IBL2" s="1937"/>
      <c r="IBM2" s="1937"/>
      <c r="IBN2" s="1937"/>
      <c r="IBO2" s="1937"/>
      <c r="IBP2" s="1937"/>
      <c r="IBQ2" s="1937"/>
      <c r="IBR2" s="1937"/>
      <c r="IBS2" s="1937"/>
      <c r="IBT2" s="1937"/>
      <c r="IBU2" s="1937"/>
      <c r="IBV2" s="1937"/>
      <c r="IBW2" s="1937"/>
      <c r="IBX2" s="1937"/>
      <c r="IBY2" s="1937"/>
      <c r="IBZ2" s="1937"/>
      <c r="ICA2" s="1937"/>
      <c r="ICB2" s="1937"/>
      <c r="ICC2" s="1937"/>
      <c r="ICD2" s="1937"/>
      <c r="ICE2" s="1937"/>
      <c r="ICF2" s="1937"/>
      <c r="ICG2" s="1937"/>
      <c r="ICH2" s="1937"/>
      <c r="ICI2" s="1937"/>
      <c r="ICJ2" s="1937"/>
      <c r="ICK2" s="1937"/>
      <c r="ICL2" s="1937"/>
      <c r="ICM2" s="1937"/>
      <c r="ICN2" s="1937"/>
      <c r="ICO2" s="1937"/>
      <c r="ICP2" s="1937"/>
      <c r="ICQ2" s="1937"/>
      <c r="ICR2" s="1937"/>
      <c r="ICS2" s="1937"/>
      <c r="ICT2" s="1937"/>
      <c r="ICU2" s="1937"/>
      <c r="ICV2" s="1937"/>
      <c r="ICW2" s="1937"/>
      <c r="ICX2" s="1937"/>
      <c r="ICY2" s="1937"/>
      <c r="ICZ2" s="1937"/>
      <c r="IDA2" s="1937"/>
      <c r="IDB2" s="1937"/>
      <c r="IDC2" s="1937"/>
      <c r="IDD2" s="1937"/>
      <c r="IDE2" s="1937"/>
      <c r="IDF2" s="1937"/>
      <c r="IDG2" s="1937"/>
      <c r="IDH2" s="1937"/>
      <c r="IDI2" s="1937"/>
      <c r="IDJ2" s="1937"/>
      <c r="IDK2" s="1937"/>
      <c r="IDL2" s="1937"/>
      <c r="IDM2" s="1937"/>
      <c r="IDN2" s="1937"/>
      <c r="IDO2" s="1937"/>
      <c r="IDP2" s="1937"/>
      <c r="IDQ2" s="1937"/>
      <c r="IDR2" s="1937"/>
      <c r="IDS2" s="1937"/>
      <c r="IDT2" s="1937"/>
      <c r="IDU2" s="1937"/>
      <c r="IDV2" s="1937"/>
      <c r="IDW2" s="1937"/>
      <c r="IDX2" s="1937"/>
      <c r="IDY2" s="1937"/>
      <c r="IDZ2" s="1937"/>
      <c r="IEA2" s="1937"/>
      <c r="IEB2" s="1937"/>
      <c r="IEC2" s="1937"/>
      <c r="IED2" s="1937"/>
      <c r="IEE2" s="1937"/>
      <c r="IEF2" s="1937"/>
      <c r="IEG2" s="1937"/>
      <c r="IEH2" s="1937"/>
      <c r="IEI2" s="1937"/>
      <c r="IEJ2" s="1937"/>
      <c r="IEK2" s="1937"/>
      <c r="IEL2" s="1937"/>
      <c r="IEM2" s="1937"/>
      <c r="IEN2" s="1937"/>
      <c r="IEO2" s="1937"/>
      <c r="IEP2" s="1937"/>
      <c r="IEQ2" s="1937"/>
      <c r="IER2" s="1937"/>
      <c r="IES2" s="1937"/>
      <c r="IET2" s="1937"/>
      <c r="IEU2" s="1937"/>
      <c r="IEV2" s="1937"/>
      <c r="IEW2" s="1937"/>
      <c r="IEX2" s="1937"/>
      <c r="IEY2" s="1937"/>
      <c r="IEZ2" s="1937"/>
      <c r="IFA2" s="1937"/>
      <c r="IFB2" s="1937"/>
      <c r="IFC2" s="1937"/>
      <c r="IFD2" s="1937"/>
      <c r="IFE2" s="1937"/>
      <c r="IFF2" s="1937"/>
      <c r="IFG2" s="1937"/>
      <c r="IFH2" s="1937"/>
      <c r="IFI2" s="1937"/>
      <c r="IFJ2" s="1937"/>
      <c r="IFK2" s="1937"/>
      <c r="IFL2" s="1937"/>
      <c r="IFM2" s="1937"/>
      <c r="IFN2" s="1937"/>
      <c r="IFO2" s="1937"/>
      <c r="IFP2" s="1937"/>
      <c r="IFQ2" s="1937"/>
      <c r="IFR2" s="1937"/>
      <c r="IFS2" s="1937"/>
      <c r="IFT2" s="1937"/>
      <c r="IFU2" s="1937"/>
      <c r="IFV2" s="1937"/>
      <c r="IFW2" s="1937"/>
      <c r="IFX2" s="1937"/>
      <c r="IFY2" s="1937"/>
      <c r="IFZ2" s="1937"/>
      <c r="IGA2" s="1937"/>
      <c r="IGB2" s="1937"/>
      <c r="IGC2" s="1937"/>
      <c r="IGD2" s="1937"/>
      <c r="IGE2" s="1937"/>
      <c r="IGF2" s="1937"/>
      <c r="IGG2" s="1937"/>
      <c r="IGH2" s="1937"/>
      <c r="IGI2" s="1937"/>
      <c r="IGJ2" s="1937"/>
      <c r="IGK2" s="1937"/>
      <c r="IGL2" s="1937"/>
      <c r="IGM2" s="1937"/>
      <c r="IGN2" s="1937"/>
      <c r="IGO2" s="1937"/>
      <c r="IGP2" s="1937"/>
      <c r="IGQ2" s="1937"/>
      <c r="IGR2" s="1937"/>
      <c r="IGS2" s="1937"/>
      <c r="IGT2" s="1937"/>
      <c r="IGU2" s="1937"/>
      <c r="IGV2" s="1937"/>
      <c r="IGW2" s="1937"/>
      <c r="IGX2" s="1937"/>
      <c r="IGY2" s="1937"/>
      <c r="IGZ2" s="1937"/>
      <c r="IHA2" s="1937"/>
      <c r="IHB2" s="1937"/>
      <c r="IHC2" s="1937"/>
      <c r="IHD2" s="1937"/>
      <c r="IHE2" s="1937"/>
      <c r="IHF2" s="1937"/>
      <c r="IHG2" s="1937"/>
      <c r="IHH2" s="1937"/>
      <c r="IHI2" s="1937"/>
      <c r="IHJ2" s="1937"/>
      <c r="IHK2" s="1937"/>
      <c r="IHL2" s="1937"/>
      <c r="IHM2" s="1937"/>
      <c r="IHN2" s="1937"/>
      <c r="IHO2" s="1937"/>
      <c r="IHP2" s="1937"/>
      <c r="IHQ2" s="1937"/>
      <c r="IHR2" s="1937"/>
      <c r="IHS2" s="1937"/>
      <c r="IHT2" s="1937"/>
      <c r="IHU2" s="1937"/>
      <c r="IHV2" s="1937"/>
      <c r="IHW2" s="1937"/>
      <c r="IHX2" s="1937"/>
      <c r="IHY2" s="1937"/>
      <c r="IHZ2" s="1937"/>
      <c r="IIA2" s="1937"/>
      <c r="IIB2" s="1937"/>
      <c r="IIC2" s="1937"/>
      <c r="IID2" s="1937"/>
      <c r="IIE2" s="1937"/>
      <c r="IIF2" s="1937"/>
      <c r="IIG2" s="1937"/>
      <c r="IIH2" s="1937"/>
      <c r="III2" s="1937"/>
      <c r="IIJ2" s="1937"/>
      <c r="IIK2" s="1937"/>
      <c r="IIL2" s="1937"/>
      <c r="IIM2" s="1937"/>
      <c r="IIN2" s="1937"/>
      <c r="IIO2" s="1937"/>
      <c r="IIP2" s="1937"/>
      <c r="IIQ2" s="1937"/>
      <c r="IIR2" s="1937"/>
      <c r="IIS2" s="1937"/>
      <c r="IIT2" s="1937"/>
      <c r="IIU2" s="1937"/>
      <c r="IIV2" s="1937"/>
      <c r="IIW2" s="1937"/>
      <c r="IIX2" s="1937"/>
      <c r="IIY2" s="1937"/>
      <c r="IIZ2" s="1937"/>
      <c r="IJA2" s="1937"/>
      <c r="IJB2" s="1937"/>
      <c r="IJC2" s="1937"/>
      <c r="IJD2" s="1937"/>
      <c r="IJE2" s="1937"/>
      <c r="IJF2" s="1937"/>
      <c r="IJG2" s="1937"/>
      <c r="IJH2" s="1937"/>
      <c r="IJI2" s="1937"/>
      <c r="IJJ2" s="1937"/>
      <c r="IJK2" s="1937"/>
      <c r="IJL2" s="1937"/>
      <c r="IJM2" s="1937"/>
      <c r="IJN2" s="1937"/>
      <c r="IJO2" s="1937"/>
      <c r="IJP2" s="1937"/>
      <c r="IJQ2" s="1937"/>
      <c r="IJR2" s="1937"/>
      <c r="IJS2" s="1937"/>
      <c r="IJT2" s="1937"/>
      <c r="IJU2" s="1937"/>
      <c r="IJV2" s="1937"/>
      <c r="IJW2" s="1937"/>
      <c r="IJX2" s="1937"/>
      <c r="IJY2" s="1937"/>
      <c r="IJZ2" s="1937"/>
      <c r="IKA2" s="1937"/>
      <c r="IKB2" s="1937"/>
      <c r="IKC2" s="1937"/>
      <c r="IKD2" s="1937"/>
      <c r="IKE2" s="1937"/>
      <c r="IKF2" s="1937"/>
      <c r="IKG2" s="1937"/>
      <c r="IKH2" s="1937"/>
      <c r="IKI2" s="1937"/>
      <c r="IKJ2" s="1937"/>
      <c r="IKK2" s="1937"/>
      <c r="IKL2" s="1937"/>
      <c r="IKM2" s="1937"/>
      <c r="IKN2" s="1937"/>
      <c r="IKO2" s="1937"/>
      <c r="IKP2" s="1937"/>
      <c r="IKQ2" s="1937"/>
      <c r="IKR2" s="1937"/>
      <c r="IKS2" s="1937"/>
      <c r="IKT2" s="1937"/>
      <c r="IKU2" s="1937"/>
      <c r="IKV2" s="1937"/>
      <c r="IKW2" s="1937"/>
      <c r="IKX2" s="1937"/>
      <c r="IKY2" s="1937"/>
      <c r="IKZ2" s="1937"/>
      <c r="ILA2" s="1937"/>
      <c r="ILB2" s="1937"/>
      <c r="ILC2" s="1937"/>
      <c r="ILD2" s="1937"/>
      <c r="ILE2" s="1937"/>
      <c r="ILF2" s="1937"/>
      <c r="ILG2" s="1937"/>
      <c r="ILH2" s="1937"/>
      <c r="ILI2" s="1937"/>
      <c r="ILJ2" s="1937"/>
      <c r="ILK2" s="1937"/>
      <c r="ILL2" s="1937"/>
      <c r="ILM2" s="1937"/>
      <c r="ILN2" s="1937"/>
      <c r="ILO2" s="1937"/>
      <c r="ILP2" s="1937"/>
      <c r="ILQ2" s="1937"/>
      <c r="ILR2" s="1937"/>
      <c r="ILS2" s="1937"/>
      <c r="ILT2" s="1937"/>
      <c r="ILU2" s="1937"/>
      <c r="ILV2" s="1937"/>
      <c r="ILW2" s="1937"/>
      <c r="ILX2" s="1937"/>
      <c r="ILY2" s="1937"/>
      <c r="ILZ2" s="1937"/>
      <c r="IMA2" s="1937"/>
      <c r="IMB2" s="1937"/>
      <c r="IMC2" s="1937"/>
      <c r="IMD2" s="1937"/>
      <c r="IME2" s="1937"/>
      <c r="IMF2" s="1937"/>
      <c r="IMG2" s="1937"/>
      <c r="IMH2" s="1937"/>
      <c r="IMI2" s="1937"/>
      <c r="IMJ2" s="1937"/>
      <c r="IMK2" s="1937"/>
      <c r="IML2" s="1937"/>
      <c r="IMM2" s="1937"/>
      <c r="IMN2" s="1937"/>
      <c r="IMO2" s="1937"/>
      <c r="IMP2" s="1937"/>
      <c r="IMQ2" s="1937"/>
      <c r="IMR2" s="1937"/>
      <c r="IMS2" s="1937"/>
      <c r="IMT2" s="1937"/>
      <c r="IMU2" s="1937"/>
      <c r="IMV2" s="1937"/>
      <c r="IMW2" s="1937"/>
      <c r="IMX2" s="1937"/>
      <c r="IMY2" s="1937"/>
      <c r="IMZ2" s="1937"/>
      <c r="INA2" s="1937"/>
      <c r="INB2" s="1937"/>
      <c r="INC2" s="1937"/>
      <c r="IND2" s="1937"/>
      <c r="INE2" s="1937"/>
      <c r="INF2" s="1937"/>
      <c r="ING2" s="1937"/>
      <c r="INH2" s="1937"/>
      <c r="INI2" s="1937"/>
      <c r="INJ2" s="1937"/>
      <c r="INK2" s="1937"/>
      <c r="INL2" s="1937"/>
      <c r="INM2" s="1937"/>
      <c r="INN2" s="1937"/>
      <c r="INO2" s="1937"/>
      <c r="INP2" s="1937"/>
      <c r="INQ2" s="1937"/>
      <c r="INR2" s="1937"/>
      <c r="INS2" s="1937"/>
      <c r="INT2" s="1937"/>
      <c r="INU2" s="1937"/>
      <c r="INV2" s="1937"/>
      <c r="INW2" s="1937"/>
      <c r="INX2" s="1937"/>
      <c r="INY2" s="1937"/>
      <c r="INZ2" s="1937"/>
      <c r="IOA2" s="1937"/>
      <c r="IOB2" s="1937"/>
      <c r="IOC2" s="1937"/>
      <c r="IOD2" s="1937"/>
      <c r="IOE2" s="1937"/>
      <c r="IOF2" s="1937"/>
      <c r="IOG2" s="1937"/>
      <c r="IOH2" s="1937"/>
      <c r="IOI2" s="1937"/>
      <c r="IOJ2" s="1937"/>
      <c r="IOK2" s="1937"/>
      <c r="IOL2" s="1937"/>
      <c r="IOM2" s="1937"/>
      <c r="ION2" s="1937"/>
      <c r="IOO2" s="1937"/>
      <c r="IOP2" s="1937"/>
      <c r="IOQ2" s="1937"/>
      <c r="IOR2" s="1937"/>
      <c r="IOS2" s="1937"/>
      <c r="IOT2" s="1937"/>
      <c r="IOU2" s="1937"/>
      <c r="IOV2" s="1937"/>
      <c r="IOW2" s="1937"/>
      <c r="IOX2" s="1937"/>
      <c r="IOY2" s="1937"/>
      <c r="IOZ2" s="1937"/>
      <c r="IPA2" s="1937"/>
      <c r="IPB2" s="1937"/>
      <c r="IPC2" s="1937"/>
      <c r="IPD2" s="1937"/>
      <c r="IPE2" s="1937"/>
      <c r="IPF2" s="1937"/>
      <c r="IPG2" s="1937"/>
      <c r="IPH2" s="1937"/>
      <c r="IPI2" s="1937"/>
      <c r="IPJ2" s="1937"/>
      <c r="IPK2" s="1937"/>
      <c r="IPL2" s="1937"/>
      <c r="IPM2" s="1937"/>
      <c r="IPN2" s="1937"/>
      <c r="IPO2" s="1937"/>
      <c r="IPP2" s="1937"/>
      <c r="IPQ2" s="1937"/>
      <c r="IPR2" s="1937"/>
      <c r="IPS2" s="1937"/>
      <c r="IPT2" s="1937"/>
      <c r="IPU2" s="1937"/>
      <c r="IPV2" s="1937"/>
      <c r="IPW2" s="1937"/>
      <c r="IPX2" s="1937"/>
      <c r="IPY2" s="1937"/>
      <c r="IPZ2" s="1937"/>
      <c r="IQA2" s="1937"/>
      <c r="IQB2" s="1937"/>
      <c r="IQC2" s="1937"/>
      <c r="IQD2" s="1937"/>
      <c r="IQE2" s="1937"/>
      <c r="IQF2" s="1937"/>
      <c r="IQG2" s="1937"/>
      <c r="IQH2" s="1937"/>
      <c r="IQI2" s="1937"/>
      <c r="IQJ2" s="1937"/>
      <c r="IQK2" s="1937"/>
      <c r="IQL2" s="1937"/>
      <c r="IQM2" s="1937"/>
      <c r="IQN2" s="1937"/>
      <c r="IQO2" s="1937"/>
      <c r="IQP2" s="1937"/>
      <c r="IQQ2" s="1937"/>
      <c r="IQR2" s="1937"/>
      <c r="IQS2" s="1937"/>
      <c r="IQT2" s="1937"/>
      <c r="IQU2" s="1937"/>
      <c r="IQV2" s="1937"/>
      <c r="IQW2" s="1937"/>
      <c r="IQX2" s="1937"/>
      <c r="IQY2" s="1937"/>
      <c r="IQZ2" s="1937"/>
      <c r="IRA2" s="1937"/>
      <c r="IRB2" s="1937"/>
      <c r="IRC2" s="1937"/>
      <c r="IRD2" s="1937"/>
      <c r="IRE2" s="1937"/>
      <c r="IRF2" s="1937"/>
      <c r="IRG2" s="1937"/>
      <c r="IRH2" s="1937"/>
      <c r="IRI2" s="1937"/>
      <c r="IRJ2" s="1937"/>
      <c r="IRK2" s="1937"/>
      <c r="IRL2" s="1937"/>
      <c r="IRM2" s="1937"/>
      <c r="IRN2" s="1937"/>
      <c r="IRO2" s="1937"/>
      <c r="IRP2" s="1937"/>
      <c r="IRQ2" s="1937"/>
      <c r="IRR2" s="1937"/>
      <c r="IRS2" s="1937"/>
      <c r="IRT2" s="1937"/>
      <c r="IRU2" s="1937"/>
      <c r="IRV2" s="1937"/>
      <c r="IRW2" s="1937"/>
      <c r="IRX2" s="1937"/>
      <c r="IRY2" s="1937"/>
      <c r="IRZ2" s="1937"/>
      <c r="ISA2" s="1937"/>
      <c r="ISB2" s="1937"/>
      <c r="ISC2" s="1937"/>
      <c r="ISD2" s="1937"/>
      <c r="ISE2" s="1937"/>
      <c r="ISF2" s="1937"/>
      <c r="ISG2" s="1937"/>
      <c r="ISH2" s="1937"/>
      <c r="ISI2" s="1937"/>
      <c r="ISJ2" s="1937"/>
      <c r="ISK2" s="1937"/>
      <c r="ISL2" s="1937"/>
      <c r="ISM2" s="1937"/>
      <c r="ISN2" s="1937"/>
      <c r="ISO2" s="1937"/>
      <c r="ISP2" s="1937"/>
      <c r="ISQ2" s="1937"/>
      <c r="ISR2" s="1937"/>
      <c r="ISS2" s="1937"/>
      <c r="IST2" s="1937"/>
      <c r="ISU2" s="1937"/>
      <c r="ISV2" s="1937"/>
      <c r="ISW2" s="1937"/>
      <c r="ISX2" s="1937"/>
      <c r="ISY2" s="1937"/>
      <c r="ISZ2" s="1937"/>
      <c r="ITA2" s="1937"/>
      <c r="ITB2" s="1937"/>
      <c r="ITC2" s="1937"/>
      <c r="ITD2" s="1937"/>
      <c r="ITE2" s="1937"/>
      <c r="ITF2" s="1937"/>
      <c r="ITG2" s="1937"/>
      <c r="ITH2" s="1937"/>
      <c r="ITI2" s="1937"/>
      <c r="ITJ2" s="1937"/>
      <c r="ITK2" s="1937"/>
      <c r="ITL2" s="1937"/>
      <c r="ITM2" s="1937"/>
      <c r="ITN2" s="1937"/>
      <c r="ITO2" s="1937"/>
      <c r="ITP2" s="1937"/>
      <c r="ITQ2" s="1937"/>
      <c r="ITR2" s="1937"/>
      <c r="ITS2" s="1937"/>
      <c r="ITT2" s="1937"/>
      <c r="ITU2" s="1937"/>
      <c r="ITV2" s="1937"/>
      <c r="ITW2" s="1937"/>
      <c r="ITX2" s="1937"/>
      <c r="ITY2" s="1937"/>
      <c r="ITZ2" s="1937"/>
      <c r="IUA2" s="1937"/>
      <c r="IUB2" s="1937"/>
      <c r="IUC2" s="1937"/>
      <c r="IUD2" s="1937"/>
      <c r="IUE2" s="1937"/>
      <c r="IUF2" s="1937"/>
      <c r="IUG2" s="1937"/>
      <c r="IUH2" s="1937"/>
      <c r="IUI2" s="1937"/>
      <c r="IUJ2" s="1937"/>
      <c r="IUK2" s="1937"/>
      <c r="IUL2" s="1937"/>
      <c r="IUM2" s="1937"/>
      <c r="IUN2" s="1937"/>
      <c r="IUO2" s="1937"/>
      <c r="IUP2" s="1937"/>
      <c r="IUQ2" s="1937"/>
      <c r="IUR2" s="1937"/>
      <c r="IUS2" s="1937"/>
      <c r="IUT2" s="1937"/>
      <c r="IUU2" s="1937"/>
      <c r="IUV2" s="1937"/>
      <c r="IUW2" s="1937"/>
      <c r="IUX2" s="1937"/>
      <c r="IUY2" s="1937"/>
      <c r="IUZ2" s="1937"/>
      <c r="IVA2" s="1937"/>
      <c r="IVB2" s="1937"/>
      <c r="IVC2" s="1937"/>
      <c r="IVD2" s="1937"/>
      <c r="IVE2" s="1937"/>
      <c r="IVF2" s="1937"/>
      <c r="IVG2" s="1937"/>
      <c r="IVH2" s="1937"/>
      <c r="IVI2" s="1937"/>
      <c r="IVJ2" s="1937"/>
      <c r="IVK2" s="1937"/>
      <c r="IVL2" s="1937"/>
      <c r="IVM2" s="1937"/>
      <c r="IVN2" s="1937"/>
      <c r="IVO2" s="1937"/>
      <c r="IVP2" s="1937"/>
      <c r="IVQ2" s="1937"/>
      <c r="IVR2" s="1937"/>
      <c r="IVS2" s="1937"/>
      <c r="IVT2" s="1937"/>
      <c r="IVU2" s="1937"/>
      <c r="IVV2" s="1937"/>
      <c r="IVW2" s="1937"/>
      <c r="IVX2" s="1937"/>
      <c r="IVY2" s="1937"/>
      <c r="IVZ2" s="1937"/>
      <c r="IWA2" s="1937"/>
      <c r="IWB2" s="1937"/>
      <c r="IWC2" s="1937"/>
      <c r="IWD2" s="1937"/>
      <c r="IWE2" s="1937"/>
      <c r="IWF2" s="1937"/>
      <c r="IWG2" s="1937"/>
      <c r="IWH2" s="1937"/>
      <c r="IWI2" s="1937"/>
      <c r="IWJ2" s="1937"/>
      <c r="IWK2" s="1937"/>
      <c r="IWL2" s="1937"/>
      <c r="IWM2" s="1937"/>
      <c r="IWN2" s="1937"/>
      <c r="IWO2" s="1937"/>
      <c r="IWP2" s="1937"/>
      <c r="IWQ2" s="1937"/>
      <c r="IWR2" s="1937"/>
      <c r="IWS2" s="1937"/>
      <c r="IWT2" s="1937"/>
      <c r="IWU2" s="1937"/>
      <c r="IWV2" s="1937"/>
      <c r="IWW2" s="1937"/>
      <c r="IWX2" s="1937"/>
      <c r="IWY2" s="1937"/>
      <c r="IWZ2" s="1937"/>
      <c r="IXA2" s="1937"/>
      <c r="IXB2" s="1937"/>
      <c r="IXC2" s="1937"/>
      <c r="IXD2" s="1937"/>
      <c r="IXE2" s="1937"/>
      <c r="IXF2" s="1937"/>
      <c r="IXG2" s="1937"/>
      <c r="IXH2" s="1937"/>
      <c r="IXI2" s="1937"/>
      <c r="IXJ2" s="1937"/>
      <c r="IXK2" s="1937"/>
      <c r="IXL2" s="1937"/>
      <c r="IXM2" s="1937"/>
      <c r="IXN2" s="1937"/>
      <c r="IXO2" s="1937"/>
      <c r="IXP2" s="1937"/>
      <c r="IXQ2" s="1937"/>
      <c r="IXR2" s="1937"/>
      <c r="IXS2" s="1937"/>
      <c r="IXT2" s="1937"/>
      <c r="IXU2" s="1937"/>
      <c r="IXV2" s="1937"/>
      <c r="IXW2" s="1937"/>
      <c r="IXX2" s="1937"/>
      <c r="IXY2" s="1937"/>
      <c r="IXZ2" s="1937"/>
      <c r="IYA2" s="1937"/>
      <c r="IYB2" s="1937"/>
      <c r="IYC2" s="1937"/>
      <c r="IYD2" s="1937"/>
      <c r="IYE2" s="1937"/>
      <c r="IYF2" s="1937"/>
      <c r="IYG2" s="1937"/>
      <c r="IYH2" s="1937"/>
      <c r="IYI2" s="1937"/>
      <c r="IYJ2" s="1937"/>
      <c r="IYK2" s="1937"/>
      <c r="IYL2" s="1937"/>
      <c r="IYM2" s="1937"/>
      <c r="IYN2" s="1937"/>
      <c r="IYO2" s="1937"/>
      <c r="IYP2" s="1937"/>
      <c r="IYQ2" s="1937"/>
      <c r="IYR2" s="1937"/>
      <c r="IYS2" s="1937"/>
      <c r="IYT2" s="1937"/>
      <c r="IYU2" s="1937"/>
      <c r="IYV2" s="1937"/>
      <c r="IYW2" s="1937"/>
      <c r="IYX2" s="1937"/>
      <c r="IYY2" s="1937"/>
      <c r="IYZ2" s="1937"/>
      <c r="IZA2" s="1937"/>
      <c r="IZB2" s="1937"/>
      <c r="IZC2" s="1937"/>
      <c r="IZD2" s="1937"/>
      <c r="IZE2" s="1937"/>
      <c r="IZF2" s="1937"/>
      <c r="IZG2" s="1937"/>
      <c r="IZH2" s="1937"/>
      <c r="IZI2" s="1937"/>
      <c r="IZJ2" s="1937"/>
      <c r="IZK2" s="1937"/>
      <c r="IZL2" s="1937"/>
      <c r="IZM2" s="1937"/>
      <c r="IZN2" s="1937"/>
      <c r="IZO2" s="1937"/>
      <c r="IZP2" s="1937"/>
      <c r="IZQ2" s="1937"/>
      <c r="IZR2" s="1937"/>
      <c r="IZS2" s="1937"/>
      <c r="IZT2" s="1937"/>
      <c r="IZU2" s="1937"/>
      <c r="IZV2" s="1937"/>
      <c r="IZW2" s="1937"/>
      <c r="IZX2" s="1937"/>
      <c r="IZY2" s="1937"/>
      <c r="IZZ2" s="1937"/>
      <c r="JAA2" s="1937"/>
      <c r="JAB2" s="1937"/>
      <c r="JAC2" s="1937"/>
      <c r="JAD2" s="1937"/>
      <c r="JAE2" s="1937"/>
      <c r="JAF2" s="1937"/>
      <c r="JAG2" s="1937"/>
      <c r="JAH2" s="1937"/>
      <c r="JAI2" s="1937"/>
      <c r="JAJ2" s="1937"/>
      <c r="JAK2" s="1937"/>
      <c r="JAL2" s="1937"/>
      <c r="JAM2" s="1937"/>
      <c r="JAN2" s="1937"/>
      <c r="JAO2" s="1937"/>
      <c r="JAP2" s="1937"/>
      <c r="JAQ2" s="1937"/>
      <c r="JAR2" s="1937"/>
      <c r="JAS2" s="1937"/>
      <c r="JAT2" s="1937"/>
      <c r="JAU2" s="1937"/>
      <c r="JAV2" s="1937"/>
      <c r="JAW2" s="1937"/>
      <c r="JAX2" s="1937"/>
      <c r="JAY2" s="1937"/>
      <c r="JAZ2" s="1937"/>
      <c r="JBA2" s="1937"/>
      <c r="JBB2" s="1937"/>
      <c r="JBC2" s="1937"/>
      <c r="JBD2" s="1937"/>
      <c r="JBE2" s="1937"/>
      <c r="JBF2" s="1937"/>
      <c r="JBG2" s="1937"/>
      <c r="JBH2" s="1937"/>
      <c r="JBI2" s="1937"/>
      <c r="JBJ2" s="1937"/>
      <c r="JBK2" s="1937"/>
      <c r="JBL2" s="1937"/>
      <c r="JBM2" s="1937"/>
      <c r="JBN2" s="1937"/>
      <c r="JBO2" s="1937"/>
      <c r="JBP2" s="1937"/>
      <c r="JBQ2" s="1937"/>
      <c r="JBR2" s="1937"/>
      <c r="JBS2" s="1937"/>
      <c r="JBT2" s="1937"/>
      <c r="JBU2" s="1937"/>
      <c r="JBV2" s="1937"/>
      <c r="JBW2" s="1937"/>
      <c r="JBX2" s="1937"/>
      <c r="JBY2" s="1937"/>
      <c r="JBZ2" s="1937"/>
      <c r="JCA2" s="1937"/>
      <c r="JCB2" s="1937"/>
      <c r="JCC2" s="1937"/>
      <c r="JCD2" s="1937"/>
      <c r="JCE2" s="1937"/>
      <c r="JCF2" s="1937"/>
      <c r="JCG2" s="1937"/>
      <c r="JCH2" s="1937"/>
      <c r="JCI2" s="1937"/>
      <c r="JCJ2" s="1937"/>
      <c r="JCK2" s="1937"/>
      <c r="JCL2" s="1937"/>
      <c r="JCM2" s="1937"/>
      <c r="JCN2" s="1937"/>
      <c r="JCO2" s="1937"/>
      <c r="JCP2" s="1937"/>
      <c r="JCQ2" s="1937"/>
      <c r="JCR2" s="1937"/>
      <c r="JCS2" s="1937"/>
      <c r="JCT2" s="1937"/>
      <c r="JCU2" s="1937"/>
      <c r="JCV2" s="1937"/>
      <c r="JCW2" s="1937"/>
      <c r="JCX2" s="1937"/>
      <c r="JCY2" s="1937"/>
      <c r="JCZ2" s="1937"/>
      <c r="JDA2" s="1937"/>
      <c r="JDB2" s="1937"/>
      <c r="JDC2" s="1937"/>
      <c r="JDD2" s="1937"/>
      <c r="JDE2" s="1937"/>
      <c r="JDF2" s="1937"/>
      <c r="JDG2" s="1937"/>
      <c r="JDH2" s="1937"/>
      <c r="JDI2" s="1937"/>
      <c r="JDJ2" s="1937"/>
      <c r="JDK2" s="1937"/>
      <c r="JDL2" s="1937"/>
      <c r="JDM2" s="1937"/>
      <c r="JDN2" s="1937"/>
      <c r="JDO2" s="1937"/>
      <c r="JDP2" s="1937"/>
      <c r="JDQ2" s="1937"/>
      <c r="JDR2" s="1937"/>
      <c r="JDS2" s="1937"/>
      <c r="JDT2" s="1937"/>
      <c r="JDU2" s="1937"/>
      <c r="JDV2" s="1937"/>
      <c r="JDW2" s="1937"/>
      <c r="JDX2" s="1937"/>
      <c r="JDY2" s="1937"/>
      <c r="JDZ2" s="1937"/>
      <c r="JEA2" s="1937"/>
      <c r="JEB2" s="1937"/>
      <c r="JEC2" s="1937"/>
      <c r="JED2" s="1937"/>
      <c r="JEE2" s="1937"/>
      <c r="JEF2" s="1937"/>
      <c r="JEG2" s="1937"/>
      <c r="JEH2" s="1937"/>
      <c r="JEI2" s="1937"/>
      <c r="JEJ2" s="1937"/>
      <c r="JEK2" s="1937"/>
      <c r="JEL2" s="1937"/>
      <c r="JEM2" s="1937"/>
      <c r="JEN2" s="1937"/>
      <c r="JEO2" s="1937"/>
      <c r="JEP2" s="1937"/>
      <c r="JEQ2" s="1937"/>
      <c r="JER2" s="1937"/>
      <c r="JES2" s="1937"/>
      <c r="JET2" s="1937"/>
      <c r="JEU2" s="1937"/>
      <c r="JEV2" s="1937"/>
      <c r="JEW2" s="1937"/>
      <c r="JEX2" s="1937"/>
      <c r="JEY2" s="1937"/>
      <c r="JEZ2" s="1937"/>
      <c r="JFA2" s="1937"/>
      <c r="JFB2" s="1937"/>
      <c r="JFC2" s="1937"/>
      <c r="JFD2" s="1937"/>
      <c r="JFE2" s="1937"/>
      <c r="JFF2" s="1937"/>
      <c r="JFG2" s="1937"/>
      <c r="JFH2" s="1937"/>
      <c r="JFI2" s="1937"/>
      <c r="JFJ2" s="1937"/>
      <c r="JFK2" s="1937"/>
      <c r="JFL2" s="1937"/>
      <c r="JFM2" s="1937"/>
      <c r="JFN2" s="1937"/>
      <c r="JFO2" s="1937"/>
      <c r="JFP2" s="1937"/>
      <c r="JFQ2" s="1937"/>
      <c r="JFR2" s="1937"/>
      <c r="JFS2" s="1937"/>
      <c r="JFT2" s="1937"/>
      <c r="JFU2" s="1937"/>
      <c r="JFV2" s="1937"/>
      <c r="JFW2" s="1937"/>
      <c r="JFX2" s="1937"/>
      <c r="JFY2" s="1937"/>
      <c r="JFZ2" s="1937"/>
      <c r="JGA2" s="1937"/>
      <c r="JGB2" s="1937"/>
      <c r="JGC2" s="1937"/>
      <c r="JGD2" s="1937"/>
      <c r="JGE2" s="1937"/>
      <c r="JGF2" s="1937"/>
      <c r="JGG2" s="1937"/>
      <c r="JGH2" s="1937"/>
      <c r="JGI2" s="1937"/>
      <c r="JGJ2" s="1937"/>
      <c r="JGK2" s="1937"/>
      <c r="JGL2" s="1937"/>
      <c r="JGM2" s="1937"/>
      <c r="JGN2" s="1937"/>
      <c r="JGO2" s="1937"/>
      <c r="JGP2" s="1937"/>
      <c r="JGQ2" s="1937"/>
      <c r="JGR2" s="1937"/>
      <c r="JGS2" s="1937"/>
      <c r="JGT2" s="1937"/>
      <c r="JGU2" s="1937"/>
      <c r="JGV2" s="1937"/>
      <c r="JGW2" s="1937"/>
      <c r="JGX2" s="1937"/>
      <c r="JGY2" s="1937"/>
      <c r="JGZ2" s="1937"/>
      <c r="JHA2" s="1937"/>
      <c r="JHB2" s="1937"/>
      <c r="JHC2" s="1937"/>
      <c r="JHD2" s="1937"/>
      <c r="JHE2" s="1937"/>
      <c r="JHF2" s="1937"/>
      <c r="JHG2" s="1937"/>
      <c r="JHH2" s="1937"/>
      <c r="JHI2" s="1937"/>
      <c r="JHJ2" s="1937"/>
      <c r="JHK2" s="1937"/>
      <c r="JHL2" s="1937"/>
      <c r="JHM2" s="1937"/>
      <c r="JHN2" s="1937"/>
      <c r="JHO2" s="1937"/>
      <c r="JHP2" s="1937"/>
      <c r="JHQ2" s="1937"/>
      <c r="JHR2" s="1937"/>
      <c r="JHS2" s="1937"/>
      <c r="JHT2" s="1937"/>
      <c r="JHU2" s="1937"/>
      <c r="JHV2" s="1937"/>
      <c r="JHW2" s="1937"/>
      <c r="JHX2" s="1937"/>
      <c r="JHY2" s="1937"/>
      <c r="JHZ2" s="1937"/>
      <c r="JIA2" s="1937"/>
      <c r="JIB2" s="1937"/>
      <c r="JIC2" s="1937"/>
      <c r="JID2" s="1937"/>
      <c r="JIE2" s="1937"/>
      <c r="JIF2" s="1937"/>
      <c r="JIG2" s="1937"/>
      <c r="JIH2" s="1937"/>
      <c r="JII2" s="1937"/>
      <c r="JIJ2" s="1937"/>
      <c r="JIK2" s="1937"/>
      <c r="JIL2" s="1937"/>
      <c r="JIM2" s="1937"/>
      <c r="JIN2" s="1937"/>
      <c r="JIO2" s="1937"/>
      <c r="JIP2" s="1937"/>
      <c r="JIQ2" s="1937"/>
      <c r="JIR2" s="1937"/>
      <c r="JIS2" s="1937"/>
      <c r="JIT2" s="1937"/>
      <c r="JIU2" s="1937"/>
      <c r="JIV2" s="1937"/>
      <c r="JIW2" s="1937"/>
      <c r="JIX2" s="1937"/>
      <c r="JIY2" s="1937"/>
      <c r="JIZ2" s="1937"/>
      <c r="JJA2" s="1937"/>
      <c r="JJB2" s="1937"/>
      <c r="JJC2" s="1937"/>
      <c r="JJD2" s="1937"/>
      <c r="JJE2" s="1937"/>
      <c r="JJF2" s="1937"/>
      <c r="JJG2" s="1937"/>
      <c r="JJH2" s="1937"/>
      <c r="JJI2" s="1937"/>
      <c r="JJJ2" s="1937"/>
      <c r="JJK2" s="1937"/>
      <c r="JJL2" s="1937"/>
      <c r="JJM2" s="1937"/>
      <c r="JJN2" s="1937"/>
      <c r="JJO2" s="1937"/>
      <c r="JJP2" s="1937"/>
      <c r="JJQ2" s="1937"/>
      <c r="JJR2" s="1937"/>
      <c r="JJS2" s="1937"/>
      <c r="JJT2" s="1937"/>
      <c r="JJU2" s="1937"/>
      <c r="JJV2" s="1937"/>
      <c r="JJW2" s="1937"/>
      <c r="JJX2" s="1937"/>
      <c r="JJY2" s="1937"/>
      <c r="JJZ2" s="1937"/>
      <c r="JKA2" s="1937"/>
      <c r="JKB2" s="1937"/>
      <c r="JKC2" s="1937"/>
      <c r="JKD2" s="1937"/>
      <c r="JKE2" s="1937"/>
      <c r="JKF2" s="1937"/>
      <c r="JKG2" s="1937"/>
      <c r="JKH2" s="1937"/>
      <c r="JKI2" s="1937"/>
      <c r="JKJ2" s="1937"/>
      <c r="JKK2" s="1937"/>
      <c r="JKL2" s="1937"/>
      <c r="JKM2" s="1937"/>
      <c r="JKN2" s="1937"/>
      <c r="JKO2" s="1937"/>
      <c r="JKP2" s="1937"/>
      <c r="JKQ2" s="1937"/>
      <c r="JKR2" s="1937"/>
      <c r="JKS2" s="1937"/>
      <c r="JKT2" s="1937"/>
      <c r="JKU2" s="1937"/>
      <c r="JKV2" s="1937"/>
      <c r="JKW2" s="1937"/>
      <c r="JKX2" s="1937"/>
      <c r="JKY2" s="1937"/>
      <c r="JKZ2" s="1937"/>
      <c r="JLA2" s="1937"/>
      <c r="JLB2" s="1937"/>
      <c r="JLC2" s="1937"/>
      <c r="JLD2" s="1937"/>
      <c r="JLE2" s="1937"/>
      <c r="JLF2" s="1937"/>
      <c r="JLG2" s="1937"/>
      <c r="JLH2" s="1937"/>
      <c r="JLI2" s="1937"/>
      <c r="JLJ2" s="1937"/>
      <c r="JLK2" s="1937"/>
      <c r="JLL2" s="1937"/>
      <c r="JLM2" s="1937"/>
      <c r="JLN2" s="1937"/>
      <c r="JLO2" s="1937"/>
      <c r="JLP2" s="1937"/>
      <c r="JLQ2" s="1937"/>
      <c r="JLR2" s="1937"/>
      <c r="JLS2" s="1937"/>
      <c r="JLT2" s="1937"/>
      <c r="JLU2" s="1937"/>
      <c r="JLV2" s="1937"/>
      <c r="JLW2" s="1937"/>
      <c r="JLX2" s="1937"/>
      <c r="JLY2" s="1937"/>
      <c r="JLZ2" s="1937"/>
      <c r="JMA2" s="1937"/>
      <c r="JMB2" s="1937"/>
      <c r="JMC2" s="1937"/>
      <c r="JMD2" s="1937"/>
      <c r="JME2" s="1937"/>
      <c r="JMF2" s="1937"/>
      <c r="JMG2" s="1937"/>
      <c r="JMH2" s="1937"/>
      <c r="JMI2" s="1937"/>
      <c r="JMJ2" s="1937"/>
      <c r="JMK2" s="1937"/>
      <c r="JML2" s="1937"/>
      <c r="JMM2" s="1937"/>
      <c r="JMN2" s="1937"/>
      <c r="JMO2" s="1937"/>
      <c r="JMP2" s="1937"/>
      <c r="JMQ2" s="1937"/>
      <c r="JMR2" s="1937"/>
      <c r="JMS2" s="1937"/>
      <c r="JMT2" s="1937"/>
      <c r="JMU2" s="1937"/>
      <c r="JMV2" s="1937"/>
      <c r="JMW2" s="1937"/>
      <c r="JMX2" s="1937"/>
      <c r="JMY2" s="1937"/>
      <c r="JMZ2" s="1937"/>
      <c r="JNA2" s="1937"/>
      <c r="JNB2" s="1937"/>
      <c r="JNC2" s="1937"/>
      <c r="JND2" s="1937"/>
      <c r="JNE2" s="1937"/>
      <c r="JNF2" s="1937"/>
      <c r="JNG2" s="1937"/>
      <c r="JNH2" s="1937"/>
      <c r="JNI2" s="1937"/>
      <c r="JNJ2" s="1937"/>
      <c r="JNK2" s="1937"/>
      <c r="JNL2" s="1937"/>
      <c r="JNM2" s="1937"/>
      <c r="JNN2" s="1937"/>
      <c r="JNO2" s="1937"/>
      <c r="JNP2" s="1937"/>
      <c r="JNQ2" s="1937"/>
      <c r="JNR2" s="1937"/>
      <c r="JNS2" s="1937"/>
      <c r="JNT2" s="1937"/>
      <c r="JNU2" s="1937"/>
      <c r="JNV2" s="1937"/>
      <c r="JNW2" s="1937"/>
      <c r="JNX2" s="1937"/>
      <c r="JNY2" s="1937"/>
      <c r="JNZ2" s="1937"/>
      <c r="JOA2" s="1937"/>
      <c r="JOB2" s="1937"/>
      <c r="JOC2" s="1937"/>
      <c r="JOD2" s="1937"/>
      <c r="JOE2" s="1937"/>
      <c r="JOF2" s="1937"/>
      <c r="JOG2" s="1937"/>
      <c r="JOH2" s="1937"/>
      <c r="JOI2" s="1937"/>
      <c r="JOJ2" s="1937"/>
      <c r="JOK2" s="1937"/>
      <c r="JOL2" s="1937"/>
      <c r="JOM2" s="1937"/>
      <c r="JON2" s="1937"/>
      <c r="JOO2" s="1937"/>
      <c r="JOP2" s="1937"/>
      <c r="JOQ2" s="1937"/>
      <c r="JOR2" s="1937"/>
      <c r="JOS2" s="1937"/>
      <c r="JOT2" s="1937"/>
      <c r="JOU2" s="1937"/>
      <c r="JOV2" s="1937"/>
      <c r="JOW2" s="1937"/>
      <c r="JOX2" s="1937"/>
      <c r="JOY2" s="1937"/>
      <c r="JOZ2" s="1937"/>
      <c r="JPA2" s="1937"/>
      <c r="JPB2" s="1937"/>
      <c r="JPC2" s="1937"/>
      <c r="JPD2" s="1937"/>
      <c r="JPE2" s="1937"/>
      <c r="JPF2" s="1937"/>
      <c r="JPG2" s="1937"/>
      <c r="JPH2" s="1937"/>
      <c r="JPI2" s="1937"/>
      <c r="JPJ2" s="1937"/>
      <c r="JPK2" s="1937"/>
      <c r="JPL2" s="1937"/>
      <c r="JPM2" s="1937"/>
      <c r="JPN2" s="1937"/>
      <c r="JPO2" s="1937"/>
      <c r="JPP2" s="1937"/>
      <c r="JPQ2" s="1937"/>
      <c r="JPR2" s="1937"/>
      <c r="JPS2" s="1937"/>
      <c r="JPT2" s="1937"/>
      <c r="JPU2" s="1937"/>
      <c r="JPV2" s="1937"/>
      <c r="JPW2" s="1937"/>
      <c r="JPX2" s="1937"/>
      <c r="JPY2" s="1937"/>
      <c r="JPZ2" s="1937"/>
      <c r="JQA2" s="1937"/>
      <c r="JQB2" s="1937"/>
      <c r="JQC2" s="1937"/>
      <c r="JQD2" s="1937"/>
      <c r="JQE2" s="1937"/>
      <c r="JQF2" s="1937"/>
      <c r="JQG2" s="1937"/>
      <c r="JQH2" s="1937"/>
      <c r="JQI2" s="1937"/>
      <c r="JQJ2" s="1937"/>
      <c r="JQK2" s="1937"/>
      <c r="JQL2" s="1937"/>
      <c r="JQM2" s="1937"/>
      <c r="JQN2" s="1937"/>
      <c r="JQO2" s="1937"/>
      <c r="JQP2" s="1937"/>
      <c r="JQQ2" s="1937"/>
      <c r="JQR2" s="1937"/>
      <c r="JQS2" s="1937"/>
      <c r="JQT2" s="1937"/>
      <c r="JQU2" s="1937"/>
      <c r="JQV2" s="1937"/>
      <c r="JQW2" s="1937"/>
      <c r="JQX2" s="1937"/>
      <c r="JQY2" s="1937"/>
      <c r="JQZ2" s="1937"/>
      <c r="JRA2" s="1937"/>
      <c r="JRB2" s="1937"/>
      <c r="JRC2" s="1937"/>
      <c r="JRD2" s="1937"/>
      <c r="JRE2" s="1937"/>
      <c r="JRF2" s="1937"/>
      <c r="JRG2" s="1937"/>
      <c r="JRH2" s="1937"/>
      <c r="JRI2" s="1937"/>
      <c r="JRJ2" s="1937"/>
      <c r="JRK2" s="1937"/>
      <c r="JRL2" s="1937"/>
      <c r="JRM2" s="1937"/>
      <c r="JRN2" s="1937"/>
      <c r="JRO2" s="1937"/>
      <c r="JRP2" s="1937"/>
      <c r="JRQ2" s="1937"/>
      <c r="JRR2" s="1937"/>
      <c r="JRS2" s="1937"/>
      <c r="JRT2" s="1937"/>
      <c r="JRU2" s="1937"/>
      <c r="JRV2" s="1937"/>
      <c r="JRW2" s="1937"/>
      <c r="JRX2" s="1937"/>
      <c r="JRY2" s="1937"/>
      <c r="JRZ2" s="1937"/>
      <c r="JSA2" s="1937"/>
      <c r="JSB2" s="1937"/>
      <c r="JSC2" s="1937"/>
      <c r="JSD2" s="1937"/>
      <c r="JSE2" s="1937"/>
      <c r="JSF2" s="1937"/>
      <c r="JSG2" s="1937"/>
      <c r="JSH2" s="1937"/>
      <c r="JSI2" s="1937"/>
      <c r="JSJ2" s="1937"/>
      <c r="JSK2" s="1937"/>
      <c r="JSL2" s="1937"/>
      <c r="JSM2" s="1937"/>
      <c r="JSN2" s="1937"/>
      <c r="JSO2" s="1937"/>
      <c r="JSP2" s="1937"/>
      <c r="JSQ2" s="1937"/>
      <c r="JSR2" s="1937"/>
      <c r="JSS2" s="1937"/>
      <c r="JST2" s="1937"/>
      <c r="JSU2" s="1937"/>
      <c r="JSV2" s="1937"/>
      <c r="JSW2" s="1937"/>
      <c r="JSX2" s="1937"/>
      <c r="JSY2" s="1937"/>
      <c r="JSZ2" s="1937"/>
      <c r="JTA2" s="1937"/>
      <c r="JTB2" s="1937"/>
      <c r="JTC2" s="1937"/>
      <c r="JTD2" s="1937"/>
      <c r="JTE2" s="1937"/>
      <c r="JTF2" s="1937"/>
      <c r="JTG2" s="1937"/>
      <c r="JTH2" s="1937"/>
      <c r="JTI2" s="1937"/>
      <c r="JTJ2" s="1937"/>
      <c r="JTK2" s="1937"/>
      <c r="JTL2" s="1937"/>
      <c r="JTM2" s="1937"/>
      <c r="JTN2" s="1937"/>
      <c r="JTO2" s="1937"/>
      <c r="JTP2" s="1937"/>
      <c r="JTQ2" s="1937"/>
      <c r="JTR2" s="1937"/>
      <c r="JTS2" s="1937"/>
      <c r="JTT2" s="1937"/>
      <c r="JTU2" s="1937"/>
      <c r="JTV2" s="1937"/>
      <c r="JTW2" s="1937"/>
      <c r="JTX2" s="1937"/>
      <c r="JTY2" s="1937"/>
      <c r="JTZ2" s="1937"/>
      <c r="JUA2" s="1937"/>
      <c r="JUB2" s="1937"/>
      <c r="JUC2" s="1937"/>
      <c r="JUD2" s="1937"/>
      <c r="JUE2" s="1937"/>
      <c r="JUF2" s="1937"/>
      <c r="JUG2" s="1937"/>
      <c r="JUH2" s="1937"/>
      <c r="JUI2" s="1937"/>
      <c r="JUJ2" s="1937"/>
      <c r="JUK2" s="1937"/>
      <c r="JUL2" s="1937"/>
      <c r="JUM2" s="1937"/>
      <c r="JUN2" s="1937"/>
      <c r="JUO2" s="1937"/>
      <c r="JUP2" s="1937"/>
      <c r="JUQ2" s="1937"/>
      <c r="JUR2" s="1937"/>
      <c r="JUS2" s="1937"/>
      <c r="JUT2" s="1937"/>
      <c r="JUU2" s="1937"/>
      <c r="JUV2" s="1937"/>
      <c r="JUW2" s="1937"/>
      <c r="JUX2" s="1937"/>
      <c r="JUY2" s="1937"/>
      <c r="JUZ2" s="1937"/>
      <c r="JVA2" s="1937"/>
      <c r="JVB2" s="1937"/>
      <c r="JVC2" s="1937"/>
      <c r="JVD2" s="1937"/>
      <c r="JVE2" s="1937"/>
      <c r="JVF2" s="1937"/>
      <c r="JVG2" s="1937"/>
      <c r="JVH2" s="1937"/>
      <c r="JVI2" s="1937"/>
      <c r="JVJ2" s="1937"/>
      <c r="JVK2" s="1937"/>
      <c r="JVL2" s="1937"/>
      <c r="JVM2" s="1937"/>
      <c r="JVN2" s="1937"/>
      <c r="JVO2" s="1937"/>
      <c r="JVP2" s="1937"/>
      <c r="JVQ2" s="1937"/>
      <c r="JVR2" s="1937"/>
      <c r="JVS2" s="1937"/>
      <c r="JVT2" s="1937"/>
      <c r="JVU2" s="1937"/>
      <c r="JVV2" s="1937"/>
      <c r="JVW2" s="1937"/>
      <c r="JVX2" s="1937"/>
      <c r="JVY2" s="1937"/>
      <c r="JVZ2" s="1937"/>
      <c r="JWA2" s="1937"/>
      <c r="JWB2" s="1937"/>
      <c r="JWC2" s="1937"/>
      <c r="JWD2" s="1937"/>
      <c r="JWE2" s="1937"/>
      <c r="JWF2" s="1937"/>
      <c r="JWG2" s="1937"/>
      <c r="JWH2" s="1937"/>
      <c r="JWI2" s="1937"/>
      <c r="JWJ2" s="1937"/>
      <c r="JWK2" s="1937"/>
      <c r="JWL2" s="1937"/>
      <c r="JWM2" s="1937"/>
      <c r="JWN2" s="1937"/>
      <c r="JWO2" s="1937"/>
      <c r="JWP2" s="1937"/>
      <c r="JWQ2" s="1937"/>
      <c r="JWR2" s="1937"/>
      <c r="JWS2" s="1937"/>
      <c r="JWT2" s="1937"/>
      <c r="JWU2" s="1937"/>
      <c r="JWV2" s="1937"/>
      <c r="JWW2" s="1937"/>
      <c r="JWX2" s="1937"/>
      <c r="JWY2" s="1937"/>
      <c r="JWZ2" s="1937"/>
      <c r="JXA2" s="1937"/>
      <c r="JXB2" s="1937"/>
      <c r="JXC2" s="1937"/>
      <c r="JXD2" s="1937"/>
      <c r="JXE2" s="1937"/>
      <c r="JXF2" s="1937"/>
      <c r="JXG2" s="1937"/>
      <c r="JXH2" s="1937"/>
      <c r="JXI2" s="1937"/>
      <c r="JXJ2" s="1937"/>
      <c r="JXK2" s="1937"/>
      <c r="JXL2" s="1937"/>
      <c r="JXM2" s="1937"/>
      <c r="JXN2" s="1937"/>
      <c r="JXO2" s="1937"/>
      <c r="JXP2" s="1937"/>
      <c r="JXQ2" s="1937"/>
      <c r="JXR2" s="1937"/>
      <c r="JXS2" s="1937"/>
      <c r="JXT2" s="1937"/>
      <c r="JXU2" s="1937"/>
      <c r="JXV2" s="1937"/>
      <c r="JXW2" s="1937"/>
      <c r="JXX2" s="1937"/>
      <c r="JXY2" s="1937"/>
      <c r="JXZ2" s="1937"/>
      <c r="JYA2" s="1937"/>
      <c r="JYB2" s="1937"/>
      <c r="JYC2" s="1937"/>
      <c r="JYD2" s="1937"/>
      <c r="JYE2" s="1937"/>
      <c r="JYF2" s="1937"/>
      <c r="JYG2" s="1937"/>
      <c r="JYH2" s="1937"/>
      <c r="JYI2" s="1937"/>
      <c r="JYJ2" s="1937"/>
      <c r="JYK2" s="1937"/>
      <c r="JYL2" s="1937"/>
      <c r="JYM2" s="1937"/>
      <c r="JYN2" s="1937"/>
      <c r="JYO2" s="1937"/>
      <c r="JYP2" s="1937"/>
      <c r="JYQ2" s="1937"/>
      <c r="JYR2" s="1937"/>
      <c r="JYS2" s="1937"/>
      <c r="JYT2" s="1937"/>
      <c r="JYU2" s="1937"/>
      <c r="JYV2" s="1937"/>
      <c r="JYW2" s="1937"/>
      <c r="JYX2" s="1937"/>
      <c r="JYY2" s="1937"/>
      <c r="JYZ2" s="1937"/>
      <c r="JZA2" s="1937"/>
      <c r="JZB2" s="1937"/>
      <c r="JZC2" s="1937"/>
      <c r="JZD2" s="1937"/>
      <c r="JZE2" s="1937"/>
      <c r="JZF2" s="1937"/>
      <c r="JZG2" s="1937"/>
      <c r="JZH2" s="1937"/>
      <c r="JZI2" s="1937"/>
      <c r="JZJ2" s="1937"/>
      <c r="JZK2" s="1937"/>
      <c r="JZL2" s="1937"/>
      <c r="JZM2" s="1937"/>
      <c r="JZN2" s="1937"/>
      <c r="JZO2" s="1937"/>
      <c r="JZP2" s="1937"/>
      <c r="JZQ2" s="1937"/>
      <c r="JZR2" s="1937"/>
      <c r="JZS2" s="1937"/>
      <c r="JZT2" s="1937"/>
      <c r="JZU2" s="1937"/>
      <c r="JZV2" s="1937"/>
      <c r="JZW2" s="1937"/>
      <c r="JZX2" s="1937"/>
      <c r="JZY2" s="1937"/>
      <c r="JZZ2" s="1937"/>
      <c r="KAA2" s="1937"/>
      <c r="KAB2" s="1937"/>
      <c r="KAC2" s="1937"/>
      <c r="KAD2" s="1937"/>
      <c r="KAE2" s="1937"/>
      <c r="KAF2" s="1937"/>
      <c r="KAG2" s="1937"/>
      <c r="KAH2" s="1937"/>
      <c r="KAI2" s="1937"/>
      <c r="KAJ2" s="1937"/>
      <c r="KAK2" s="1937"/>
      <c r="KAL2" s="1937"/>
      <c r="KAM2" s="1937"/>
      <c r="KAN2" s="1937"/>
      <c r="KAO2" s="1937"/>
      <c r="KAP2" s="1937"/>
      <c r="KAQ2" s="1937"/>
      <c r="KAR2" s="1937"/>
      <c r="KAS2" s="1937"/>
      <c r="KAT2" s="1937"/>
      <c r="KAU2" s="1937"/>
      <c r="KAV2" s="1937"/>
      <c r="KAW2" s="1937"/>
      <c r="KAX2" s="1937"/>
      <c r="KAY2" s="1937"/>
      <c r="KAZ2" s="1937"/>
      <c r="KBA2" s="1937"/>
      <c r="KBB2" s="1937"/>
      <c r="KBC2" s="1937"/>
      <c r="KBD2" s="1937"/>
      <c r="KBE2" s="1937"/>
      <c r="KBF2" s="1937"/>
      <c r="KBG2" s="1937"/>
      <c r="KBH2" s="1937"/>
      <c r="KBI2" s="1937"/>
      <c r="KBJ2" s="1937"/>
      <c r="KBK2" s="1937"/>
      <c r="KBL2" s="1937"/>
      <c r="KBM2" s="1937"/>
      <c r="KBN2" s="1937"/>
      <c r="KBO2" s="1937"/>
      <c r="KBP2" s="1937"/>
      <c r="KBQ2" s="1937"/>
      <c r="KBR2" s="1937"/>
      <c r="KBS2" s="1937"/>
      <c r="KBT2" s="1937"/>
      <c r="KBU2" s="1937"/>
      <c r="KBV2" s="1937"/>
      <c r="KBW2" s="1937"/>
      <c r="KBX2" s="1937"/>
      <c r="KBY2" s="1937"/>
      <c r="KBZ2" s="1937"/>
      <c r="KCA2" s="1937"/>
      <c r="KCB2" s="1937"/>
      <c r="KCC2" s="1937"/>
      <c r="KCD2" s="1937"/>
      <c r="KCE2" s="1937"/>
      <c r="KCF2" s="1937"/>
      <c r="KCG2" s="1937"/>
      <c r="KCH2" s="1937"/>
      <c r="KCI2" s="1937"/>
      <c r="KCJ2" s="1937"/>
      <c r="KCK2" s="1937"/>
      <c r="KCL2" s="1937"/>
      <c r="KCM2" s="1937"/>
      <c r="KCN2" s="1937"/>
      <c r="KCO2" s="1937"/>
      <c r="KCP2" s="1937"/>
      <c r="KCQ2" s="1937"/>
      <c r="KCR2" s="1937"/>
      <c r="KCS2" s="1937"/>
      <c r="KCT2" s="1937"/>
      <c r="KCU2" s="1937"/>
      <c r="KCV2" s="1937"/>
      <c r="KCW2" s="1937"/>
      <c r="KCX2" s="1937"/>
      <c r="KCY2" s="1937"/>
      <c r="KCZ2" s="1937"/>
      <c r="KDA2" s="1937"/>
      <c r="KDB2" s="1937"/>
      <c r="KDC2" s="1937"/>
      <c r="KDD2" s="1937"/>
      <c r="KDE2" s="1937"/>
      <c r="KDF2" s="1937"/>
      <c r="KDG2" s="1937"/>
      <c r="KDH2" s="1937"/>
      <c r="KDI2" s="1937"/>
      <c r="KDJ2" s="1937"/>
      <c r="KDK2" s="1937"/>
      <c r="KDL2" s="1937"/>
      <c r="KDM2" s="1937"/>
      <c r="KDN2" s="1937"/>
      <c r="KDO2" s="1937"/>
      <c r="KDP2" s="1937"/>
      <c r="KDQ2" s="1937"/>
      <c r="KDR2" s="1937"/>
      <c r="KDS2" s="1937"/>
      <c r="KDT2" s="1937"/>
      <c r="KDU2" s="1937"/>
      <c r="KDV2" s="1937"/>
      <c r="KDW2" s="1937"/>
      <c r="KDX2" s="1937"/>
      <c r="KDY2" s="1937"/>
      <c r="KDZ2" s="1937"/>
      <c r="KEA2" s="1937"/>
      <c r="KEB2" s="1937"/>
      <c r="KEC2" s="1937"/>
      <c r="KED2" s="1937"/>
      <c r="KEE2" s="1937"/>
      <c r="KEF2" s="1937"/>
      <c r="KEG2" s="1937"/>
      <c r="KEH2" s="1937"/>
      <c r="KEI2" s="1937"/>
      <c r="KEJ2" s="1937"/>
      <c r="KEK2" s="1937"/>
      <c r="KEL2" s="1937"/>
      <c r="KEM2" s="1937"/>
      <c r="KEN2" s="1937"/>
      <c r="KEO2" s="1937"/>
      <c r="KEP2" s="1937"/>
      <c r="KEQ2" s="1937"/>
      <c r="KER2" s="1937"/>
      <c r="KES2" s="1937"/>
      <c r="KET2" s="1937"/>
      <c r="KEU2" s="1937"/>
      <c r="KEV2" s="1937"/>
      <c r="KEW2" s="1937"/>
      <c r="KEX2" s="1937"/>
      <c r="KEY2" s="1937"/>
      <c r="KEZ2" s="1937"/>
      <c r="KFA2" s="1937"/>
      <c r="KFB2" s="1937"/>
      <c r="KFC2" s="1937"/>
      <c r="KFD2" s="1937"/>
      <c r="KFE2" s="1937"/>
      <c r="KFF2" s="1937"/>
      <c r="KFG2" s="1937"/>
      <c r="KFH2" s="1937"/>
      <c r="KFI2" s="1937"/>
      <c r="KFJ2" s="1937"/>
      <c r="KFK2" s="1937"/>
      <c r="KFL2" s="1937"/>
      <c r="KFM2" s="1937"/>
      <c r="KFN2" s="1937"/>
      <c r="KFO2" s="1937"/>
      <c r="KFP2" s="1937"/>
      <c r="KFQ2" s="1937"/>
      <c r="KFR2" s="1937"/>
      <c r="KFS2" s="1937"/>
      <c r="KFT2" s="1937"/>
      <c r="KFU2" s="1937"/>
      <c r="KFV2" s="1937"/>
      <c r="KFW2" s="1937"/>
      <c r="KFX2" s="1937"/>
      <c r="KFY2" s="1937"/>
      <c r="KFZ2" s="1937"/>
      <c r="KGA2" s="1937"/>
      <c r="KGB2" s="1937"/>
      <c r="KGC2" s="1937"/>
      <c r="KGD2" s="1937"/>
      <c r="KGE2" s="1937"/>
      <c r="KGF2" s="1937"/>
      <c r="KGG2" s="1937"/>
      <c r="KGH2" s="1937"/>
      <c r="KGI2" s="1937"/>
      <c r="KGJ2" s="1937"/>
      <c r="KGK2" s="1937"/>
      <c r="KGL2" s="1937"/>
      <c r="KGM2" s="1937"/>
      <c r="KGN2" s="1937"/>
      <c r="KGO2" s="1937"/>
      <c r="KGP2" s="1937"/>
      <c r="KGQ2" s="1937"/>
      <c r="KGR2" s="1937"/>
      <c r="KGS2" s="1937"/>
      <c r="KGT2" s="1937"/>
      <c r="KGU2" s="1937"/>
      <c r="KGV2" s="1937"/>
      <c r="KGW2" s="1937"/>
      <c r="KGX2" s="1937"/>
      <c r="KGY2" s="1937"/>
      <c r="KGZ2" s="1937"/>
      <c r="KHA2" s="1937"/>
      <c r="KHB2" s="1937"/>
      <c r="KHC2" s="1937"/>
      <c r="KHD2" s="1937"/>
      <c r="KHE2" s="1937"/>
      <c r="KHF2" s="1937"/>
      <c r="KHG2" s="1937"/>
      <c r="KHH2" s="1937"/>
      <c r="KHI2" s="1937"/>
      <c r="KHJ2" s="1937"/>
      <c r="KHK2" s="1937"/>
      <c r="KHL2" s="1937"/>
      <c r="KHM2" s="1937"/>
      <c r="KHN2" s="1937"/>
      <c r="KHO2" s="1937"/>
      <c r="KHP2" s="1937"/>
      <c r="KHQ2" s="1937"/>
      <c r="KHR2" s="1937"/>
      <c r="KHS2" s="1937"/>
      <c r="KHT2" s="1937"/>
      <c r="KHU2" s="1937"/>
      <c r="KHV2" s="1937"/>
      <c r="KHW2" s="1937"/>
      <c r="KHX2" s="1937"/>
      <c r="KHY2" s="1937"/>
      <c r="KHZ2" s="1937"/>
      <c r="KIA2" s="1937"/>
      <c r="KIB2" s="1937"/>
      <c r="KIC2" s="1937"/>
      <c r="KID2" s="1937"/>
      <c r="KIE2" s="1937"/>
      <c r="KIF2" s="1937"/>
      <c r="KIG2" s="1937"/>
      <c r="KIH2" s="1937"/>
      <c r="KII2" s="1937"/>
      <c r="KIJ2" s="1937"/>
      <c r="KIK2" s="1937"/>
      <c r="KIL2" s="1937"/>
      <c r="KIM2" s="1937"/>
      <c r="KIN2" s="1937"/>
      <c r="KIO2" s="1937"/>
      <c r="KIP2" s="1937"/>
      <c r="KIQ2" s="1937"/>
      <c r="KIR2" s="1937"/>
      <c r="KIS2" s="1937"/>
      <c r="KIT2" s="1937"/>
      <c r="KIU2" s="1937"/>
      <c r="KIV2" s="1937"/>
      <c r="KIW2" s="1937"/>
      <c r="KIX2" s="1937"/>
      <c r="KIY2" s="1937"/>
      <c r="KIZ2" s="1937"/>
      <c r="KJA2" s="1937"/>
      <c r="KJB2" s="1937"/>
      <c r="KJC2" s="1937"/>
      <c r="KJD2" s="1937"/>
      <c r="KJE2" s="1937"/>
      <c r="KJF2" s="1937"/>
      <c r="KJG2" s="1937"/>
      <c r="KJH2" s="1937"/>
      <c r="KJI2" s="1937"/>
      <c r="KJJ2" s="1937"/>
      <c r="KJK2" s="1937"/>
      <c r="KJL2" s="1937"/>
      <c r="KJM2" s="1937"/>
      <c r="KJN2" s="1937"/>
      <c r="KJO2" s="1937"/>
      <c r="KJP2" s="1937"/>
      <c r="KJQ2" s="1937"/>
      <c r="KJR2" s="1937"/>
      <c r="KJS2" s="1937"/>
      <c r="KJT2" s="1937"/>
      <c r="KJU2" s="1937"/>
      <c r="KJV2" s="1937"/>
      <c r="KJW2" s="1937"/>
      <c r="KJX2" s="1937"/>
      <c r="KJY2" s="1937"/>
      <c r="KJZ2" s="1937"/>
      <c r="KKA2" s="1937"/>
      <c r="KKB2" s="1937"/>
      <c r="KKC2" s="1937"/>
      <c r="KKD2" s="1937"/>
      <c r="KKE2" s="1937"/>
      <c r="KKF2" s="1937"/>
      <c r="KKG2" s="1937"/>
      <c r="KKH2" s="1937"/>
      <c r="KKI2" s="1937"/>
      <c r="KKJ2" s="1937"/>
      <c r="KKK2" s="1937"/>
      <c r="KKL2" s="1937"/>
      <c r="KKM2" s="1937"/>
      <c r="KKN2" s="1937"/>
      <c r="KKO2" s="1937"/>
      <c r="KKP2" s="1937"/>
      <c r="KKQ2" s="1937"/>
      <c r="KKR2" s="1937"/>
      <c r="KKS2" s="1937"/>
      <c r="KKT2" s="1937"/>
      <c r="KKU2" s="1937"/>
      <c r="KKV2" s="1937"/>
      <c r="KKW2" s="1937"/>
      <c r="KKX2" s="1937"/>
      <c r="KKY2" s="1937"/>
      <c r="KKZ2" s="1937"/>
      <c r="KLA2" s="1937"/>
      <c r="KLB2" s="1937"/>
      <c r="KLC2" s="1937"/>
      <c r="KLD2" s="1937"/>
      <c r="KLE2" s="1937"/>
      <c r="KLF2" s="1937"/>
      <c r="KLG2" s="1937"/>
      <c r="KLH2" s="1937"/>
      <c r="KLI2" s="1937"/>
      <c r="KLJ2" s="1937"/>
      <c r="KLK2" s="1937"/>
      <c r="KLL2" s="1937"/>
      <c r="KLM2" s="1937"/>
      <c r="KLN2" s="1937"/>
      <c r="KLO2" s="1937"/>
      <c r="KLP2" s="1937"/>
      <c r="KLQ2" s="1937"/>
      <c r="KLR2" s="1937"/>
      <c r="KLS2" s="1937"/>
      <c r="KLT2" s="1937"/>
      <c r="KLU2" s="1937"/>
      <c r="KLV2" s="1937"/>
      <c r="KLW2" s="1937"/>
      <c r="KLX2" s="1937"/>
      <c r="KLY2" s="1937"/>
      <c r="KLZ2" s="1937"/>
      <c r="KMA2" s="1937"/>
      <c r="KMB2" s="1937"/>
      <c r="KMC2" s="1937"/>
      <c r="KMD2" s="1937"/>
      <c r="KME2" s="1937"/>
      <c r="KMF2" s="1937"/>
      <c r="KMG2" s="1937"/>
      <c r="KMH2" s="1937"/>
      <c r="KMI2" s="1937"/>
      <c r="KMJ2" s="1937"/>
      <c r="KMK2" s="1937"/>
      <c r="KML2" s="1937"/>
      <c r="KMM2" s="1937"/>
      <c r="KMN2" s="1937"/>
      <c r="KMO2" s="1937"/>
      <c r="KMP2" s="1937"/>
      <c r="KMQ2" s="1937"/>
      <c r="KMR2" s="1937"/>
      <c r="KMS2" s="1937"/>
      <c r="KMT2" s="1937"/>
      <c r="KMU2" s="1937"/>
      <c r="KMV2" s="1937"/>
      <c r="KMW2" s="1937"/>
      <c r="KMX2" s="1937"/>
      <c r="KMY2" s="1937"/>
      <c r="KMZ2" s="1937"/>
      <c r="KNA2" s="1937"/>
      <c r="KNB2" s="1937"/>
      <c r="KNC2" s="1937"/>
      <c r="KND2" s="1937"/>
      <c r="KNE2" s="1937"/>
      <c r="KNF2" s="1937"/>
      <c r="KNG2" s="1937"/>
      <c r="KNH2" s="1937"/>
      <c r="KNI2" s="1937"/>
      <c r="KNJ2" s="1937"/>
      <c r="KNK2" s="1937"/>
      <c r="KNL2" s="1937"/>
      <c r="KNM2" s="1937"/>
      <c r="KNN2" s="1937"/>
      <c r="KNO2" s="1937"/>
      <c r="KNP2" s="1937"/>
      <c r="KNQ2" s="1937"/>
      <c r="KNR2" s="1937"/>
      <c r="KNS2" s="1937"/>
      <c r="KNT2" s="1937"/>
      <c r="KNU2" s="1937"/>
      <c r="KNV2" s="1937"/>
      <c r="KNW2" s="1937"/>
      <c r="KNX2" s="1937"/>
      <c r="KNY2" s="1937"/>
      <c r="KNZ2" s="1937"/>
      <c r="KOA2" s="1937"/>
      <c r="KOB2" s="1937"/>
      <c r="KOC2" s="1937"/>
      <c r="KOD2" s="1937"/>
      <c r="KOE2" s="1937"/>
      <c r="KOF2" s="1937"/>
      <c r="KOG2" s="1937"/>
      <c r="KOH2" s="1937"/>
      <c r="KOI2" s="1937"/>
      <c r="KOJ2" s="1937"/>
      <c r="KOK2" s="1937"/>
      <c r="KOL2" s="1937"/>
      <c r="KOM2" s="1937"/>
      <c r="KON2" s="1937"/>
      <c r="KOO2" s="1937"/>
      <c r="KOP2" s="1937"/>
      <c r="KOQ2" s="1937"/>
      <c r="KOR2" s="1937"/>
      <c r="KOS2" s="1937"/>
      <c r="KOT2" s="1937"/>
      <c r="KOU2" s="1937"/>
      <c r="KOV2" s="1937"/>
      <c r="KOW2" s="1937"/>
      <c r="KOX2" s="1937"/>
      <c r="KOY2" s="1937"/>
      <c r="KOZ2" s="1937"/>
      <c r="KPA2" s="1937"/>
      <c r="KPB2" s="1937"/>
      <c r="KPC2" s="1937"/>
      <c r="KPD2" s="1937"/>
      <c r="KPE2" s="1937"/>
      <c r="KPF2" s="1937"/>
      <c r="KPG2" s="1937"/>
      <c r="KPH2" s="1937"/>
      <c r="KPI2" s="1937"/>
      <c r="KPJ2" s="1937"/>
      <c r="KPK2" s="1937"/>
      <c r="KPL2" s="1937"/>
      <c r="KPM2" s="1937"/>
      <c r="KPN2" s="1937"/>
      <c r="KPO2" s="1937"/>
      <c r="KPP2" s="1937"/>
      <c r="KPQ2" s="1937"/>
      <c r="KPR2" s="1937"/>
      <c r="KPS2" s="1937"/>
      <c r="KPT2" s="1937"/>
      <c r="KPU2" s="1937"/>
      <c r="KPV2" s="1937"/>
      <c r="KPW2" s="1937"/>
      <c r="KPX2" s="1937"/>
      <c r="KPY2" s="1937"/>
      <c r="KPZ2" s="1937"/>
      <c r="KQA2" s="1937"/>
      <c r="KQB2" s="1937"/>
      <c r="KQC2" s="1937"/>
      <c r="KQD2" s="1937"/>
      <c r="KQE2" s="1937"/>
      <c r="KQF2" s="1937"/>
      <c r="KQG2" s="1937"/>
      <c r="KQH2" s="1937"/>
      <c r="KQI2" s="1937"/>
      <c r="KQJ2" s="1937"/>
      <c r="KQK2" s="1937"/>
      <c r="KQL2" s="1937"/>
      <c r="KQM2" s="1937"/>
      <c r="KQN2" s="1937"/>
      <c r="KQO2" s="1937"/>
      <c r="KQP2" s="1937"/>
      <c r="KQQ2" s="1937"/>
      <c r="KQR2" s="1937"/>
      <c r="KQS2" s="1937"/>
      <c r="KQT2" s="1937"/>
      <c r="KQU2" s="1937"/>
      <c r="KQV2" s="1937"/>
      <c r="KQW2" s="1937"/>
      <c r="KQX2" s="1937"/>
      <c r="KQY2" s="1937"/>
      <c r="KQZ2" s="1937"/>
      <c r="KRA2" s="1937"/>
      <c r="KRB2" s="1937"/>
      <c r="KRC2" s="1937"/>
      <c r="KRD2" s="1937"/>
      <c r="KRE2" s="1937"/>
      <c r="KRF2" s="1937"/>
      <c r="KRG2" s="1937"/>
      <c r="KRH2" s="1937"/>
      <c r="KRI2" s="1937"/>
      <c r="KRJ2" s="1937"/>
      <c r="KRK2" s="1937"/>
      <c r="KRL2" s="1937"/>
      <c r="KRM2" s="1937"/>
      <c r="KRN2" s="1937"/>
      <c r="KRO2" s="1937"/>
      <c r="KRP2" s="1937"/>
      <c r="KRQ2" s="1937"/>
      <c r="KRR2" s="1937"/>
      <c r="KRS2" s="1937"/>
      <c r="KRT2" s="1937"/>
      <c r="KRU2" s="1937"/>
      <c r="KRV2" s="1937"/>
      <c r="KRW2" s="1937"/>
      <c r="KRX2" s="1937"/>
      <c r="KRY2" s="1937"/>
      <c r="KRZ2" s="1937"/>
      <c r="KSA2" s="1937"/>
      <c r="KSB2" s="1937"/>
      <c r="KSC2" s="1937"/>
      <c r="KSD2" s="1937"/>
      <c r="KSE2" s="1937"/>
      <c r="KSF2" s="1937"/>
      <c r="KSG2" s="1937"/>
      <c r="KSH2" s="1937"/>
      <c r="KSI2" s="1937"/>
      <c r="KSJ2" s="1937"/>
      <c r="KSK2" s="1937"/>
      <c r="KSL2" s="1937"/>
      <c r="KSM2" s="1937"/>
      <c r="KSN2" s="1937"/>
      <c r="KSO2" s="1937"/>
      <c r="KSP2" s="1937"/>
      <c r="KSQ2" s="1937"/>
      <c r="KSR2" s="1937"/>
      <c r="KSS2" s="1937"/>
      <c r="KST2" s="1937"/>
      <c r="KSU2" s="1937"/>
      <c r="KSV2" s="1937"/>
      <c r="KSW2" s="1937"/>
      <c r="KSX2" s="1937"/>
      <c r="KSY2" s="1937"/>
      <c r="KSZ2" s="1937"/>
      <c r="KTA2" s="1937"/>
      <c r="KTB2" s="1937"/>
      <c r="KTC2" s="1937"/>
      <c r="KTD2" s="1937"/>
      <c r="KTE2" s="1937"/>
      <c r="KTF2" s="1937"/>
      <c r="KTG2" s="1937"/>
      <c r="KTH2" s="1937"/>
      <c r="KTI2" s="1937"/>
      <c r="KTJ2" s="1937"/>
      <c r="KTK2" s="1937"/>
      <c r="KTL2" s="1937"/>
      <c r="KTM2" s="1937"/>
      <c r="KTN2" s="1937"/>
      <c r="KTO2" s="1937"/>
      <c r="KTP2" s="1937"/>
      <c r="KTQ2" s="1937"/>
      <c r="KTR2" s="1937"/>
      <c r="KTS2" s="1937"/>
      <c r="KTT2" s="1937"/>
      <c r="KTU2" s="1937"/>
      <c r="KTV2" s="1937"/>
      <c r="KTW2" s="1937"/>
      <c r="KTX2" s="1937"/>
      <c r="KTY2" s="1937"/>
      <c r="KTZ2" s="1937"/>
      <c r="KUA2" s="1937"/>
      <c r="KUB2" s="1937"/>
      <c r="KUC2" s="1937"/>
      <c r="KUD2" s="1937"/>
      <c r="KUE2" s="1937"/>
      <c r="KUF2" s="1937"/>
      <c r="KUG2" s="1937"/>
      <c r="KUH2" s="1937"/>
      <c r="KUI2" s="1937"/>
      <c r="KUJ2" s="1937"/>
      <c r="KUK2" s="1937"/>
      <c r="KUL2" s="1937"/>
      <c r="KUM2" s="1937"/>
      <c r="KUN2" s="1937"/>
      <c r="KUO2" s="1937"/>
      <c r="KUP2" s="1937"/>
      <c r="KUQ2" s="1937"/>
      <c r="KUR2" s="1937"/>
      <c r="KUS2" s="1937"/>
      <c r="KUT2" s="1937"/>
      <c r="KUU2" s="1937"/>
      <c r="KUV2" s="1937"/>
      <c r="KUW2" s="1937"/>
      <c r="KUX2" s="1937"/>
      <c r="KUY2" s="1937"/>
      <c r="KUZ2" s="1937"/>
      <c r="KVA2" s="1937"/>
      <c r="KVB2" s="1937"/>
      <c r="KVC2" s="1937"/>
      <c r="KVD2" s="1937"/>
      <c r="KVE2" s="1937"/>
      <c r="KVF2" s="1937"/>
      <c r="KVG2" s="1937"/>
      <c r="KVH2" s="1937"/>
      <c r="KVI2" s="1937"/>
      <c r="KVJ2" s="1937"/>
      <c r="KVK2" s="1937"/>
      <c r="KVL2" s="1937"/>
      <c r="KVM2" s="1937"/>
      <c r="KVN2" s="1937"/>
      <c r="KVO2" s="1937"/>
      <c r="KVP2" s="1937"/>
      <c r="KVQ2" s="1937"/>
      <c r="KVR2" s="1937"/>
      <c r="KVS2" s="1937"/>
      <c r="KVT2" s="1937"/>
      <c r="KVU2" s="1937"/>
      <c r="KVV2" s="1937"/>
      <c r="KVW2" s="1937"/>
      <c r="KVX2" s="1937"/>
      <c r="KVY2" s="1937"/>
      <c r="KVZ2" s="1937"/>
      <c r="KWA2" s="1937"/>
      <c r="KWB2" s="1937"/>
      <c r="KWC2" s="1937"/>
      <c r="KWD2" s="1937"/>
      <c r="KWE2" s="1937"/>
      <c r="KWF2" s="1937"/>
      <c r="KWG2" s="1937"/>
      <c r="KWH2" s="1937"/>
      <c r="KWI2" s="1937"/>
      <c r="KWJ2" s="1937"/>
      <c r="KWK2" s="1937"/>
      <c r="KWL2" s="1937"/>
      <c r="KWM2" s="1937"/>
      <c r="KWN2" s="1937"/>
      <c r="KWO2" s="1937"/>
      <c r="KWP2" s="1937"/>
      <c r="KWQ2" s="1937"/>
      <c r="KWR2" s="1937"/>
      <c r="KWS2" s="1937"/>
      <c r="KWT2" s="1937"/>
      <c r="KWU2" s="1937"/>
      <c r="KWV2" s="1937"/>
      <c r="KWW2" s="1937"/>
      <c r="KWX2" s="1937"/>
      <c r="KWY2" s="1937"/>
      <c r="KWZ2" s="1937"/>
      <c r="KXA2" s="1937"/>
      <c r="KXB2" s="1937"/>
      <c r="KXC2" s="1937"/>
      <c r="KXD2" s="1937"/>
      <c r="KXE2" s="1937"/>
      <c r="KXF2" s="1937"/>
      <c r="KXG2" s="1937"/>
      <c r="KXH2" s="1937"/>
      <c r="KXI2" s="1937"/>
      <c r="KXJ2" s="1937"/>
      <c r="KXK2" s="1937"/>
      <c r="KXL2" s="1937"/>
      <c r="KXM2" s="1937"/>
      <c r="KXN2" s="1937"/>
      <c r="KXO2" s="1937"/>
      <c r="KXP2" s="1937"/>
      <c r="KXQ2" s="1937"/>
      <c r="KXR2" s="1937"/>
      <c r="KXS2" s="1937"/>
      <c r="KXT2" s="1937"/>
      <c r="KXU2" s="1937"/>
      <c r="KXV2" s="1937"/>
      <c r="KXW2" s="1937"/>
      <c r="KXX2" s="1937"/>
      <c r="KXY2" s="1937"/>
      <c r="KXZ2" s="1937"/>
      <c r="KYA2" s="1937"/>
      <c r="KYB2" s="1937"/>
      <c r="KYC2" s="1937"/>
      <c r="KYD2" s="1937"/>
      <c r="KYE2" s="1937"/>
      <c r="KYF2" s="1937"/>
      <c r="KYG2" s="1937"/>
      <c r="KYH2" s="1937"/>
      <c r="KYI2" s="1937"/>
      <c r="KYJ2" s="1937"/>
      <c r="KYK2" s="1937"/>
      <c r="KYL2" s="1937"/>
      <c r="KYM2" s="1937"/>
      <c r="KYN2" s="1937"/>
      <c r="KYO2" s="1937"/>
      <c r="KYP2" s="1937"/>
      <c r="KYQ2" s="1937"/>
      <c r="KYR2" s="1937"/>
      <c r="KYS2" s="1937"/>
      <c r="KYT2" s="1937"/>
      <c r="KYU2" s="1937"/>
      <c r="KYV2" s="1937"/>
      <c r="KYW2" s="1937"/>
      <c r="KYX2" s="1937"/>
      <c r="KYY2" s="1937"/>
      <c r="KYZ2" s="1937"/>
      <c r="KZA2" s="1937"/>
      <c r="KZB2" s="1937"/>
      <c r="KZC2" s="1937"/>
      <c r="KZD2" s="1937"/>
      <c r="KZE2" s="1937"/>
      <c r="KZF2" s="1937"/>
      <c r="KZG2" s="1937"/>
      <c r="KZH2" s="1937"/>
      <c r="KZI2" s="1937"/>
      <c r="KZJ2" s="1937"/>
      <c r="KZK2" s="1937"/>
      <c r="KZL2" s="1937"/>
      <c r="KZM2" s="1937"/>
      <c r="KZN2" s="1937"/>
      <c r="KZO2" s="1937"/>
      <c r="KZP2" s="1937"/>
      <c r="KZQ2" s="1937"/>
      <c r="KZR2" s="1937"/>
      <c r="KZS2" s="1937"/>
      <c r="KZT2" s="1937"/>
      <c r="KZU2" s="1937"/>
      <c r="KZV2" s="1937"/>
      <c r="KZW2" s="1937"/>
      <c r="KZX2" s="1937"/>
      <c r="KZY2" s="1937"/>
      <c r="KZZ2" s="1937"/>
      <c r="LAA2" s="1937"/>
      <c r="LAB2" s="1937"/>
      <c r="LAC2" s="1937"/>
      <c r="LAD2" s="1937"/>
      <c r="LAE2" s="1937"/>
      <c r="LAF2" s="1937"/>
      <c r="LAG2" s="1937"/>
      <c r="LAH2" s="1937"/>
      <c r="LAI2" s="1937"/>
      <c r="LAJ2" s="1937"/>
      <c r="LAK2" s="1937"/>
      <c r="LAL2" s="1937"/>
      <c r="LAM2" s="1937"/>
      <c r="LAN2" s="1937"/>
      <c r="LAO2" s="1937"/>
      <c r="LAP2" s="1937"/>
      <c r="LAQ2" s="1937"/>
      <c r="LAR2" s="1937"/>
      <c r="LAS2" s="1937"/>
      <c r="LAT2" s="1937"/>
      <c r="LAU2" s="1937"/>
      <c r="LAV2" s="1937"/>
      <c r="LAW2" s="1937"/>
      <c r="LAX2" s="1937"/>
      <c r="LAY2" s="1937"/>
      <c r="LAZ2" s="1937"/>
      <c r="LBA2" s="1937"/>
      <c r="LBB2" s="1937"/>
      <c r="LBC2" s="1937"/>
      <c r="LBD2" s="1937"/>
      <c r="LBE2" s="1937"/>
      <c r="LBF2" s="1937"/>
      <c r="LBG2" s="1937"/>
      <c r="LBH2" s="1937"/>
      <c r="LBI2" s="1937"/>
      <c r="LBJ2" s="1937"/>
      <c r="LBK2" s="1937"/>
      <c r="LBL2" s="1937"/>
      <c r="LBM2" s="1937"/>
      <c r="LBN2" s="1937"/>
      <c r="LBO2" s="1937"/>
      <c r="LBP2" s="1937"/>
      <c r="LBQ2" s="1937"/>
      <c r="LBR2" s="1937"/>
      <c r="LBS2" s="1937"/>
      <c r="LBT2" s="1937"/>
      <c r="LBU2" s="1937"/>
      <c r="LBV2" s="1937"/>
      <c r="LBW2" s="1937"/>
      <c r="LBX2" s="1937"/>
      <c r="LBY2" s="1937"/>
      <c r="LBZ2" s="1937"/>
      <c r="LCA2" s="1937"/>
      <c r="LCB2" s="1937"/>
      <c r="LCC2" s="1937"/>
      <c r="LCD2" s="1937"/>
      <c r="LCE2" s="1937"/>
      <c r="LCF2" s="1937"/>
      <c r="LCG2" s="1937"/>
      <c r="LCH2" s="1937"/>
      <c r="LCI2" s="1937"/>
      <c r="LCJ2" s="1937"/>
      <c r="LCK2" s="1937"/>
      <c r="LCL2" s="1937"/>
      <c r="LCM2" s="1937"/>
      <c r="LCN2" s="1937"/>
      <c r="LCO2" s="1937"/>
      <c r="LCP2" s="1937"/>
      <c r="LCQ2" s="1937"/>
      <c r="LCR2" s="1937"/>
      <c r="LCS2" s="1937"/>
      <c r="LCT2" s="1937"/>
      <c r="LCU2" s="1937"/>
      <c r="LCV2" s="1937"/>
      <c r="LCW2" s="1937"/>
      <c r="LCX2" s="1937"/>
      <c r="LCY2" s="1937"/>
      <c r="LCZ2" s="1937"/>
      <c r="LDA2" s="1937"/>
      <c r="LDB2" s="1937"/>
      <c r="LDC2" s="1937"/>
      <c r="LDD2" s="1937"/>
      <c r="LDE2" s="1937"/>
      <c r="LDF2" s="1937"/>
      <c r="LDG2" s="1937"/>
      <c r="LDH2" s="1937"/>
      <c r="LDI2" s="1937"/>
      <c r="LDJ2" s="1937"/>
      <c r="LDK2" s="1937"/>
      <c r="LDL2" s="1937"/>
      <c r="LDM2" s="1937"/>
      <c r="LDN2" s="1937"/>
      <c r="LDO2" s="1937"/>
      <c r="LDP2" s="1937"/>
      <c r="LDQ2" s="1937"/>
      <c r="LDR2" s="1937"/>
      <c r="LDS2" s="1937"/>
      <c r="LDT2" s="1937"/>
      <c r="LDU2" s="1937"/>
      <c r="LDV2" s="1937"/>
      <c r="LDW2" s="1937"/>
      <c r="LDX2" s="1937"/>
      <c r="LDY2" s="1937"/>
      <c r="LDZ2" s="1937"/>
      <c r="LEA2" s="1937"/>
      <c r="LEB2" s="1937"/>
      <c r="LEC2" s="1937"/>
      <c r="LED2" s="1937"/>
      <c r="LEE2" s="1937"/>
      <c r="LEF2" s="1937"/>
      <c r="LEG2" s="1937"/>
      <c r="LEH2" s="1937"/>
      <c r="LEI2" s="1937"/>
      <c r="LEJ2" s="1937"/>
      <c r="LEK2" s="1937"/>
      <c r="LEL2" s="1937"/>
      <c r="LEM2" s="1937"/>
      <c r="LEN2" s="1937"/>
      <c r="LEO2" s="1937"/>
      <c r="LEP2" s="1937"/>
      <c r="LEQ2" s="1937"/>
      <c r="LER2" s="1937"/>
      <c r="LES2" s="1937"/>
      <c r="LET2" s="1937"/>
      <c r="LEU2" s="1937"/>
      <c r="LEV2" s="1937"/>
      <c r="LEW2" s="1937"/>
      <c r="LEX2" s="1937"/>
      <c r="LEY2" s="1937"/>
      <c r="LEZ2" s="1937"/>
      <c r="LFA2" s="1937"/>
      <c r="LFB2" s="1937"/>
      <c r="LFC2" s="1937"/>
      <c r="LFD2" s="1937"/>
      <c r="LFE2" s="1937"/>
      <c r="LFF2" s="1937"/>
      <c r="LFG2" s="1937"/>
      <c r="LFH2" s="1937"/>
      <c r="LFI2" s="1937"/>
      <c r="LFJ2" s="1937"/>
      <c r="LFK2" s="1937"/>
      <c r="LFL2" s="1937"/>
      <c r="LFM2" s="1937"/>
      <c r="LFN2" s="1937"/>
      <c r="LFO2" s="1937"/>
      <c r="LFP2" s="1937"/>
      <c r="LFQ2" s="1937"/>
      <c r="LFR2" s="1937"/>
      <c r="LFS2" s="1937"/>
      <c r="LFT2" s="1937"/>
      <c r="LFU2" s="1937"/>
      <c r="LFV2" s="1937"/>
      <c r="LFW2" s="1937"/>
      <c r="LFX2" s="1937"/>
      <c r="LFY2" s="1937"/>
      <c r="LFZ2" s="1937"/>
      <c r="LGA2" s="1937"/>
      <c r="LGB2" s="1937"/>
      <c r="LGC2" s="1937"/>
      <c r="LGD2" s="1937"/>
      <c r="LGE2" s="1937"/>
      <c r="LGF2" s="1937"/>
      <c r="LGG2" s="1937"/>
      <c r="LGH2" s="1937"/>
      <c r="LGI2" s="1937"/>
      <c r="LGJ2" s="1937"/>
      <c r="LGK2" s="1937"/>
      <c r="LGL2" s="1937"/>
      <c r="LGM2" s="1937"/>
      <c r="LGN2" s="1937"/>
      <c r="LGO2" s="1937"/>
      <c r="LGP2" s="1937"/>
      <c r="LGQ2" s="1937"/>
      <c r="LGR2" s="1937"/>
      <c r="LGS2" s="1937"/>
      <c r="LGT2" s="1937"/>
      <c r="LGU2" s="1937"/>
      <c r="LGV2" s="1937"/>
      <c r="LGW2" s="1937"/>
      <c r="LGX2" s="1937"/>
      <c r="LGY2" s="1937"/>
      <c r="LGZ2" s="1937"/>
      <c r="LHA2" s="1937"/>
      <c r="LHB2" s="1937"/>
      <c r="LHC2" s="1937"/>
      <c r="LHD2" s="1937"/>
      <c r="LHE2" s="1937"/>
      <c r="LHF2" s="1937"/>
      <c r="LHG2" s="1937"/>
      <c r="LHH2" s="1937"/>
      <c r="LHI2" s="1937"/>
      <c r="LHJ2" s="1937"/>
      <c r="LHK2" s="1937"/>
      <c r="LHL2" s="1937"/>
      <c r="LHM2" s="1937"/>
      <c r="LHN2" s="1937"/>
      <c r="LHO2" s="1937"/>
      <c r="LHP2" s="1937"/>
      <c r="LHQ2" s="1937"/>
      <c r="LHR2" s="1937"/>
      <c r="LHS2" s="1937"/>
      <c r="LHT2" s="1937"/>
      <c r="LHU2" s="1937"/>
      <c r="LHV2" s="1937"/>
      <c r="LHW2" s="1937"/>
      <c r="LHX2" s="1937"/>
      <c r="LHY2" s="1937"/>
      <c r="LHZ2" s="1937"/>
      <c r="LIA2" s="1937"/>
      <c r="LIB2" s="1937"/>
      <c r="LIC2" s="1937"/>
      <c r="LID2" s="1937"/>
      <c r="LIE2" s="1937"/>
      <c r="LIF2" s="1937"/>
      <c r="LIG2" s="1937"/>
      <c r="LIH2" s="1937"/>
      <c r="LII2" s="1937"/>
      <c r="LIJ2" s="1937"/>
      <c r="LIK2" s="1937"/>
      <c r="LIL2" s="1937"/>
      <c r="LIM2" s="1937"/>
      <c r="LIN2" s="1937"/>
      <c r="LIO2" s="1937"/>
      <c r="LIP2" s="1937"/>
      <c r="LIQ2" s="1937"/>
      <c r="LIR2" s="1937"/>
      <c r="LIS2" s="1937"/>
      <c r="LIT2" s="1937"/>
      <c r="LIU2" s="1937"/>
      <c r="LIV2" s="1937"/>
      <c r="LIW2" s="1937"/>
      <c r="LIX2" s="1937"/>
      <c r="LIY2" s="1937"/>
      <c r="LIZ2" s="1937"/>
      <c r="LJA2" s="1937"/>
      <c r="LJB2" s="1937"/>
      <c r="LJC2" s="1937"/>
      <c r="LJD2" s="1937"/>
      <c r="LJE2" s="1937"/>
      <c r="LJF2" s="1937"/>
      <c r="LJG2" s="1937"/>
      <c r="LJH2" s="1937"/>
      <c r="LJI2" s="1937"/>
      <c r="LJJ2" s="1937"/>
      <c r="LJK2" s="1937"/>
      <c r="LJL2" s="1937"/>
      <c r="LJM2" s="1937"/>
      <c r="LJN2" s="1937"/>
      <c r="LJO2" s="1937"/>
      <c r="LJP2" s="1937"/>
      <c r="LJQ2" s="1937"/>
      <c r="LJR2" s="1937"/>
      <c r="LJS2" s="1937"/>
      <c r="LJT2" s="1937"/>
      <c r="LJU2" s="1937"/>
      <c r="LJV2" s="1937"/>
      <c r="LJW2" s="1937"/>
      <c r="LJX2" s="1937"/>
      <c r="LJY2" s="1937"/>
      <c r="LJZ2" s="1937"/>
      <c r="LKA2" s="1937"/>
      <c r="LKB2" s="1937"/>
      <c r="LKC2" s="1937"/>
      <c r="LKD2" s="1937"/>
      <c r="LKE2" s="1937"/>
      <c r="LKF2" s="1937"/>
      <c r="LKG2" s="1937"/>
      <c r="LKH2" s="1937"/>
      <c r="LKI2" s="1937"/>
      <c r="LKJ2" s="1937"/>
      <c r="LKK2" s="1937"/>
      <c r="LKL2" s="1937"/>
      <c r="LKM2" s="1937"/>
      <c r="LKN2" s="1937"/>
      <c r="LKO2" s="1937"/>
      <c r="LKP2" s="1937"/>
      <c r="LKQ2" s="1937"/>
      <c r="LKR2" s="1937"/>
      <c r="LKS2" s="1937"/>
      <c r="LKT2" s="1937"/>
      <c r="LKU2" s="1937"/>
      <c r="LKV2" s="1937"/>
      <c r="LKW2" s="1937"/>
      <c r="LKX2" s="1937"/>
      <c r="LKY2" s="1937"/>
      <c r="LKZ2" s="1937"/>
      <c r="LLA2" s="1937"/>
      <c r="LLB2" s="1937"/>
      <c r="LLC2" s="1937"/>
      <c r="LLD2" s="1937"/>
      <c r="LLE2" s="1937"/>
      <c r="LLF2" s="1937"/>
      <c r="LLG2" s="1937"/>
      <c r="LLH2" s="1937"/>
      <c r="LLI2" s="1937"/>
      <c r="LLJ2" s="1937"/>
      <c r="LLK2" s="1937"/>
      <c r="LLL2" s="1937"/>
      <c r="LLM2" s="1937"/>
      <c r="LLN2" s="1937"/>
      <c r="LLO2" s="1937"/>
      <c r="LLP2" s="1937"/>
      <c r="LLQ2" s="1937"/>
      <c r="LLR2" s="1937"/>
      <c r="LLS2" s="1937"/>
      <c r="LLT2" s="1937"/>
      <c r="LLU2" s="1937"/>
      <c r="LLV2" s="1937"/>
      <c r="LLW2" s="1937"/>
      <c r="LLX2" s="1937"/>
      <c r="LLY2" s="1937"/>
      <c r="LLZ2" s="1937"/>
      <c r="LMA2" s="1937"/>
      <c r="LMB2" s="1937"/>
      <c r="LMC2" s="1937"/>
      <c r="LMD2" s="1937"/>
      <c r="LME2" s="1937"/>
      <c r="LMF2" s="1937"/>
      <c r="LMG2" s="1937"/>
      <c r="LMH2" s="1937"/>
      <c r="LMI2" s="1937"/>
      <c r="LMJ2" s="1937"/>
      <c r="LMK2" s="1937"/>
      <c r="LML2" s="1937"/>
      <c r="LMM2" s="1937"/>
      <c r="LMN2" s="1937"/>
      <c r="LMO2" s="1937"/>
      <c r="LMP2" s="1937"/>
      <c r="LMQ2" s="1937"/>
      <c r="LMR2" s="1937"/>
      <c r="LMS2" s="1937"/>
      <c r="LMT2" s="1937"/>
      <c r="LMU2" s="1937"/>
      <c r="LMV2" s="1937"/>
      <c r="LMW2" s="1937"/>
      <c r="LMX2" s="1937"/>
      <c r="LMY2" s="1937"/>
      <c r="LMZ2" s="1937"/>
      <c r="LNA2" s="1937"/>
      <c r="LNB2" s="1937"/>
      <c r="LNC2" s="1937"/>
      <c r="LND2" s="1937"/>
      <c r="LNE2" s="1937"/>
      <c r="LNF2" s="1937"/>
      <c r="LNG2" s="1937"/>
      <c r="LNH2" s="1937"/>
      <c r="LNI2" s="1937"/>
      <c r="LNJ2" s="1937"/>
      <c r="LNK2" s="1937"/>
      <c r="LNL2" s="1937"/>
      <c r="LNM2" s="1937"/>
      <c r="LNN2" s="1937"/>
      <c r="LNO2" s="1937"/>
      <c r="LNP2" s="1937"/>
      <c r="LNQ2" s="1937"/>
      <c r="LNR2" s="1937"/>
      <c r="LNS2" s="1937"/>
      <c r="LNT2" s="1937"/>
      <c r="LNU2" s="1937"/>
      <c r="LNV2" s="1937"/>
      <c r="LNW2" s="1937"/>
      <c r="LNX2" s="1937"/>
      <c r="LNY2" s="1937"/>
      <c r="LNZ2" s="1937"/>
      <c r="LOA2" s="1937"/>
      <c r="LOB2" s="1937"/>
      <c r="LOC2" s="1937"/>
      <c r="LOD2" s="1937"/>
      <c r="LOE2" s="1937"/>
      <c r="LOF2" s="1937"/>
      <c r="LOG2" s="1937"/>
      <c r="LOH2" s="1937"/>
      <c r="LOI2" s="1937"/>
      <c r="LOJ2" s="1937"/>
      <c r="LOK2" s="1937"/>
      <c r="LOL2" s="1937"/>
      <c r="LOM2" s="1937"/>
      <c r="LON2" s="1937"/>
      <c r="LOO2" s="1937"/>
      <c r="LOP2" s="1937"/>
      <c r="LOQ2" s="1937"/>
      <c r="LOR2" s="1937"/>
      <c r="LOS2" s="1937"/>
      <c r="LOT2" s="1937"/>
      <c r="LOU2" s="1937"/>
      <c r="LOV2" s="1937"/>
      <c r="LOW2" s="1937"/>
      <c r="LOX2" s="1937"/>
      <c r="LOY2" s="1937"/>
      <c r="LOZ2" s="1937"/>
      <c r="LPA2" s="1937"/>
      <c r="LPB2" s="1937"/>
      <c r="LPC2" s="1937"/>
      <c r="LPD2" s="1937"/>
      <c r="LPE2" s="1937"/>
      <c r="LPF2" s="1937"/>
      <c r="LPG2" s="1937"/>
      <c r="LPH2" s="1937"/>
      <c r="LPI2" s="1937"/>
      <c r="LPJ2" s="1937"/>
      <c r="LPK2" s="1937"/>
      <c r="LPL2" s="1937"/>
      <c r="LPM2" s="1937"/>
      <c r="LPN2" s="1937"/>
      <c r="LPO2" s="1937"/>
      <c r="LPP2" s="1937"/>
      <c r="LPQ2" s="1937"/>
      <c r="LPR2" s="1937"/>
      <c r="LPS2" s="1937"/>
      <c r="LPT2" s="1937"/>
      <c r="LPU2" s="1937"/>
      <c r="LPV2" s="1937"/>
      <c r="LPW2" s="1937"/>
      <c r="LPX2" s="1937"/>
      <c r="LPY2" s="1937"/>
      <c r="LPZ2" s="1937"/>
      <c r="LQA2" s="1937"/>
      <c r="LQB2" s="1937"/>
      <c r="LQC2" s="1937"/>
      <c r="LQD2" s="1937"/>
      <c r="LQE2" s="1937"/>
      <c r="LQF2" s="1937"/>
      <c r="LQG2" s="1937"/>
      <c r="LQH2" s="1937"/>
      <c r="LQI2" s="1937"/>
      <c r="LQJ2" s="1937"/>
      <c r="LQK2" s="1937"/>
      <c r="LQL2" s="1937"/>
      <c r="LQM2" s="1937"/>
      <c r="LQN2" s="1937"/>
      <c r="LQO2" s="1937"/>
      <c r="LQP2" s="1937"/>
      <c r="LQQ2" s="1937"/>
      <c r="LQR2" s="1937"/>
      <c r="LQS2" s="1937"/>
      <c r="LQT2" s="1937"/>
      <c r="LQU2" s="1937"/>
      <c r="LQV2" s="1937"/>
      <c r="LQW2" s="1937"/>
      <c r="LQX2" s="1937"/>
      <c r="LQY2" s="1937"/>
      <c r="LQZ2" s="1937"/>
      <c r="LRA2" s="1937"/>
      <c r="LRB2" s="1937"/>
      <c r="LRC2" s="1937"/>
      <c r="LRD2" s="1937"/>
      <c r="LRE2" s="1937"/>
      <c r="LRF2" s="1937"/>
      <c r="LRG2" s="1937"/>
      <c r="LRH2" s="1937"/>
      <c r="LRI2" s="1937"/>
      <c r="LRJ2" s="1937"/>
      <c r="LRK2" s="1937"/>
      <c r="LRL2" s="1937"/>
      <c r="LRM2" s="1937"/>
      <c r="LRN2" s="1937"/>
      <c r="LRO2" s="1937"/>
      <c r="LRP2" s="1937"/>
      <c r="LRQ2" s="1937"/>
      <c r="LRR2" s="1937"/>
      <c r="LRS2" s="1937"/>
      <c r="LRT2" s="1937"/>
      <c r="LRU2" s="1937"/>
      <c r="LRV2" s="1937"/>
      <c r="LRW2" s="1937"/>
      <c r="LRX2" s="1937"/>
      <c r="LRY2" s="1937"/>
      <c r="LRZ2" s="1937"/>
      <c r="LSA2" s="1937"/>
      <c r="LSB2" s="1937"/>
      <c r="LSC2" s="1937"/>
      <c r="LSD2" s="1937"/>
      <c r="LSE2" s="1937"/>
      <c r="LSF2" s="1937"/>
      <c r="LSG2" s="1937"/>
      <c r="LSH2" s="1937"/>
      <c r="LSI2" s="1937"/>
      <c r="LSJ2" s="1937"/>
      <c r="LSK2" s="1937"/>
      <c r="LSL2" s="1937"/>
      <c r="LSM2" s="1937"/>
      <c r="LSN2" s="1937"/>
      <c r="LSO2" s="1937"/>
      <c r="LSP2" s="1937"/>
      <c r="LSQ2" s="1937"/>
      <c r="LSR2" s="1937"/>
      <c r="LSS2" s="1937"/>
      <c r="LST2" s="1937"/>
      <c r="LSU2" s="1937"/>
      <c r="LSV2" s="1937"/>
      <c r="LSW2" s="1937"/>
      <c r="LSX2" s="1937"/>
      <c r="LSY2" s="1937"/>
      <c r="LSZ2" s="1937"/>
      <c r="LTA2" s="1937"/>
      <c r="LTB2" s="1937"/>
      <c r="LTC2" s="1937"/>
      <c r="LTD2" s="1937"/>
      <c r="LTE2" s="1937"/>
      <c r="LTF2" s="1937"/>
      <c r="LTG2" s="1937"/>
      <c r="LTH2" s="1937"/>
      <c r="LTI2" s="1937"/>
      <c r="LTJ2" s="1937"/>
      <c r="LTK2" s="1937"/>
      <c r="LTL2" s="1937"/>
      <c r="LTM2" s="1937"/>
      <c r="LTN2" s="1937"/>
      <c r="LTO2" s="1937"/>
      <c r="LTP2" s="1937"/>
      <c r="LTQ2" s="1937"/>
      <c r="LTR2" s="1937"/>
      <c r="LTS2" s="1937"/>
      <c r="LTT2" s="1937"/>
      <c r="LTU2" s="1937"/>
      <c r="LTV2" s="1937"/>
      <c r="LTW2" s="1937"/>
      <c r="LTX2" s="1937"/>
      <c r="LTY2" s="1937"/>
      <c r="LTZ2" s="1937"/>
      <c r="LUA2" s="1937"/>
      <c r="LUB2" s="1937"/>
      <c r="LUC2" s="1937"/>
      <c r="LUD2" s="1937"/>
      <c r="LUE2" s="1937"/>
      <c r="LUF2" s="1937"/>
      <c r="LUG2" s="1937"/>
      <c r="LUH2" s="1937"/>
      <c r="LUI2" s="1937"/>
      <c r="LUJ2" s="1937"/>
      <c r="LUK2" s="1937"/>
      <c r="LUL2" s="1937"/>
      <c r="LUM2" s="1937"/>
      <c r="LUN2" s="1937"/>
      <c r="LUO2" s="1937"/>
      <c r="LUP2" s="1937"/>
      <c r="LUQ2" s="1937"/>
      <c r="LUR2" s="1937"/>
      <c r="LUS2" s="1937"/>
      <c r="LUT2" s="1937"/>
      <c r="LUU2" s="1937"/>
      <c r="LUV2" s="1937"/>
      <c r="LUW2" s="1937"/>
      <c r="LUX2" s="1937"/>
      <c r="LUY2" s="1937"/>
      <c r="LUZ2" s="1937"/>
      <c r="LVA2" s="1937"/>
      <c r="LVB2" s="1937"/>
      <c r="LVC2" s="1937"/>
      <c r="LVD2" s="1937"/>
      <c r="LVE2" s="1937"/>
      <c r="LVF2" s="1937"/>
      <c r="LVG2" s="1937"/>
      <c r="LVH2" s="1937"/>
      <c r="LVI2" s="1937"/>
      <c r="LVJ2" s="1937"/>
      <c r="LVK2" s="1937"/>
      <c r="LVL2" s="1937"/>
      <c r="LVM2" s="1937"/>
      <c r="LVN2" s="1937"/>
      <c r="LVO2" s="1937"/>
      <c r="LVP2" s="1937"/>
      <c r="LVQ2" s="1937"/>
      <c r="LVR2" s="1937"/>
      <c r="LVS2" s="1937"/>
      <c r="LVT2" s="1937"/>
      <c r="LVU2" s="1937"/>
      <c r="LVV2" s="1937"/>
      <c r="LVW2" s="1937"/>
      <c r="LVX2" s="1937"/>
      <c r="LVY2" s="1937"/>
      <c r="LVZ2" s="1937"/>
      <c r="LWA2" s="1937"/>
      <c r="LWB2" s="1937"/>
      <c r="LWC2" s="1937"/>
      <c r="LWD2" s="1937"/>
      <c r="LWE2" s="1937"/>
      <c r="LWF2" s="1937"/>
      <c r="LWG2" s="1937"/>
      <c r="LWH2" s="1937"/>
      <c r="LWI2" s="1937"/>
      <c r="LWJ2" s="1937"/>
      <c r="LWK2" s="1937"/>
      <c r="LWL2" s="1937"/>
      <c r="LWM2" s="1937"/>
      <c r="LWN2" s="1937"/>
      <c r="LWO2" s="1937"/>
      <c r="LWP2" s="1937"/>
      <c r="LWQ2" s="1937"/>
      <c r="LWR2" s="1937"/>
      <c r="LWS2" s="1937"/>
      <c r="LWT2" s="1937"/>
      <c r="LWU2" s="1937"/>
      <c r="LWV2" s="1937"/>
      <c r="LWW2" s="1937"/>
      <c r="LWX2" s="1937"/>
      <c r="LWY2" s="1937"/>
      <c r="LWZ2" s="1937"/>
      <c r="LXA2" s="1937"/>
      <c r="LXB2" s="1937"/>
      <c r="LXC2" s="1937"/>
      <c r="LXD2" s="1937"/>
      <c r="LXE2" s="1937"/>
      <c r="LXF2" s="1937"/>
      <c r="LXG2" s="1937"/>
      <c r="LXH2" s="1937"/>
      <c r="LXI2" s="1937"/>
      <c r="LXJ2" s="1937"/>
      <c r="LXK2" s="1937"/>
      <c r="LXL2" s="1937"/>
      <c r="LXM2" s="1937"/>
      <c r="LXN2" s="1937"/>
      <c r="LXO2" s="1937"/>
      <c r="LXP2" s="1937"/>
      <c r="LXQ2" s="1937"/>
      <c r="LXR2" s="1937"/>
      <c r="LXS2" s="1937"/>
      <c r="LXT2" s="1937"/>
      <c r="LXU2" s="1937"/>
      <c r="LXV2" s="1937"/>
      <c r="LXW2" s="1937"/>
      <c r="LXX2" s="1937"/>
      <c r="LXY2" s="1937"/>
      <c r="LXZ2" s="1937"/>
      <c r="LYA2" s="1937"/>
      <c r="LYB2" s="1937"/>
      <c r="LYC2" s="1937"/>
      <c r="LYD2" s="1937"/>
      <c r="LYE2" s="1937"/>
      <c r="LYF2" s="1937"/>
      <c r="LYG2" s="1937"/>
      <c r="LYH2" s="1937"/>
      <c r="LYI2" s="1937"/>
      <c r="LYJ2" s="1937"/>
      <c r="LYK2" s="1937"/>
      <c r="LYL2" s="1937"/>
      <c r="LYM2" s="1937"/>
      <c r="LYN2" s="1937"/>
      <c r="LYO2" s="1937"/>
      <c r="LYP2" s="1937"/>
      <c r="LYQ2" s="1937"/>
      <c r="LYR2" s="1937"/>
      <c r="LYS2" s="1937"/>
      <c r="LYT2" s="1937"/>
      <c r="LYU2" s="1937"/>
      <c r="LYV2" s="1937"/>
      <c r="LYW2" s="1937"/>
      <c r="LYX2" s="1937"/>
      <c r="LYY2" s="1937"/>
      <c r="LYZ2" s="1937"/>
      <c r="LZA2" s="1937"/>
      <c r="LZB2" s="1937"/>
      <c r="LZC2" s="1937"/>
      <c r="LZD2" s="1937"/>
      <c r="LZE2" s="1937"/>
      <c r="LZF2" s="1937"/>
      <c r="LZG2" s="1937"/>
      <c r="LZH2" s="1937"/>
      <c r="LZI2" s="1937"/>
      <c r="LZJ2" s="1937"/>
      <c r="LZK2" s="1937"/>
      <c r="LZL2" s="1937"/>
      <c r="LZM2" s="1937"/>
      <c r="LZN2" s="1937"/>
      <c r="LZO2" s="1937"/>
      <c r="LZP2" s="1937"/>
      <c r="LZQ2" s="1937"/>
      <c r="LZR2" s="1937"/>
      <c r="LZS2" s="1937"/>
      <c r="LZT2" s="1937"/>
      <c r="LZU2" s="1937"/>
      <c r="LZV2" s="1937"/>
      <c r="LZW2" s="1937"/>
      <c r="LZX2" s="1937"/>
      <c r="LZY2" s="1937"/>
      <c r="LZZ2" s="1937"/>
      <c r="MAA2" s="1937"/>
      <c r="MAB2" s="1937"/>
      <c r="MAC2" s="1937"/>
      <c r="MAD2" s="1937"/>
      <c r="MAE2" s="1937"/>
      <c r="MAF2" s="1937"/>
      <c r="MAG2" s="1937"/>
      <c r="MAH2" s="1937"/>
      <c r="MAI2" s="1937"/>
      <c r="MAJ2" s="1937"/>
      <c r="MAK2" s="1937"/>
      <c r="MAL2" s="1937"/>
      <c r="MAM2" s="1937"/>
      <c r="MAN2" s="1937"/>
      <c r="MAO2" s="1937"/>
      <c r="MAP2" s="1937"/>
      <c r="MAQ2" s="1937"/>
      <c r="MAR2" s="1937"/>
      <c r="MAS2" s="1937"/>
      <c r="MAT2" s="1937"/>
      <c r="MAU2" s="1937"/>
      <c r="MAV2" s="1937"/>
      <c r="MAW2" s="1937"/>
      <c r="MAX2" s="1937"/>
      <c r="MAY2" s="1937"/>
      <c r="MAZ2" s="1937"/>
      <c r="MBA2" s="1937"/>
      <c r="MBB2" s="1937"/>
      <c r="MBC2" s="1937"/>
      <c r="MBD2" s="1937"/>
      <c r="MBE2" s="1937"/>
      <c r="MBF2" s="1937"/>
      <c r="MBG2" s="1937"/>
      <c r="MBH2" s="1937"/>
      <c r="MBI2" s="1937"/>
      <c r="MBJ2" s="1937"/>
      <c r="MBK2" s="1937"/>
      <c r="MBL2" s="1937"/>
      <c r="MBM2" s="1937"/>
      <c r="MBN2" s="1937"/>
      <c r="MBO2" s="1937"/>
      <c r="MBP2" s="1937"/>
      <c r="MBQ2" s="1937"/>
      <c r="MBR2" s="1937"/>
      <c r="MBS2" s="1937"/>
      <c r="MBT2" s="1937"/>
      <c r="MBU2" s="1937"/>
      <c r="MBV2" s="1937"/>
      <c r="MBW2" s="1937"/>
      <c r="MBX2" s="1937"/>
      <c r="MBY2" s="1937"/>
      <c r="MBZ2" s="1937"/>
      <c r="MCA2" s="1937"/>
      <c r="MCB2" s="1937"/>
      <c r="MCC2" s="1937"/>
      <c r="MCD2" s="1937"/>
      <c r="MCE2" s="1937"/>
      <c r="MCF2" s="1937"/>
      <c r="MCG2" s="1937"/>
      <c r="MCH2" s="1937"/>
      <c r="MCI2" s="1937"/>
      <c r="MCJ2" s="1937"/>
      <c r="MCK2" s="1937"/>
      <c r="MCL2" s="1937"/>
      <c r="MCM2" s="1937"/>
      <c r="MCN2" s="1937"/>
      <c r="MCO2" s="1937"/>
      <c r="MCP2" s="1937"/>
      <c r="MCQ2" s="1937"/>
      <c r="MCR2" s="1937"/>
      <c r="MCS2" s="1937"/>
      <c r="MCT2" s="1937"/>
      <c r="MCU2" s="1937"/>
      <c r="MCV2" s="1937"/>
      <c r="MCW2" s="1937"/>
      <c r="MCX2" s="1937"/>
      <c r="MCY2" s="1937"/>
      <c r="MCZ2" s="1937"/>
      <c r="MDA2" s="1937"/>
      <c r="MDB2" s="1937"/>
      <c r="MDC2" s="1937"/>
      <c r="MDD2" s="1937"/>
      <c r="MDE2" s="1937"/>
      <c r="MDF2" s="1937"/>
      <c r="MDG2" s="1937"/>
      <c r="MDH2" s="1937"/>
      <c r="MDI2" s="1937"/>
      <c r="MDJ2" s="1937"/>
      <c r="MDK2" s="1937"/>
      <c r="MDL2" s="1937"/>
      <c r="MDM2" s="1937"/>
      <c r="MDN2" s="1937"/>
      <c r="MDO2" s="1937"/>
      <c r="MDP2" s="1937"/>
      <c r="MDQ2" s="1937"/>
      <c r="MDR2" s="1937"/>
      <c r="MDS2" s="1937"/>
      <c r="MDT2" s="1937"/>
      <c r="MDU2" s="1937"/>
      <c r="MDV2" s="1937"/>
      <c r="MDW2" s="1937"/>
      <c r="MDX2" s="1937"/>
      <c r="MDY2" s="1937"/>
      <c r="MDZ2" s="1937"/>
      <c r="MEA2" s="1937"/>
      <c r="MEB2" s="1937"/>
      <c r="MEC2" s="1937"/>
      <c r="MED2" s="1937"/>
      <c r="MEE2" s="1937"/>
      <c r="MEF2" s="1937"/>
      <c r="MEG2" s="1937"/>
      <c r="MEH2" s="1937"/>
      <c r="MEI2" s="1937"/>
      <c r="MEJ2" s="1937"/>
      <c r="MEK2" s="1937"/>
      <c r="MEL2" s="1937"/>
      <c r="MEM2" s="1937"/>
      <c r="MEN2" s="1937"/>
      <c r="MEO2" s="1937"/>
      <c r="MEP2" s="1937"/>
      <c r="MEQ2" s="1937"/>
      <c r="MER2" s="1937"/>
      <c r="MES2" s="1937"/>
      <c r="MET2" s="1937"/>
      <c r="MEU2" s="1937"/>
      <c r="MEV2" s="1937"/>
      <c r="MEW2" s="1937"/>
      <c r="MEX2" s="1937"/>
      <c r="MEY2" s="1937"/>
      <c r="MEZ2" s="1937"/>
      <c r="MFA2" s="1937"/>
      <c r="MFB2" s="1937"/>
      <c r="MFC2" s="1937"/>
      <c r="MFD2" s="1937"/>
      <c r="MFE2" s="1937"/>
      <c r="MFF2" s="1937"/>
      <c r="MFG2" s="1937"/>
      <c r="MFH2" s="1937"/>
      <c r="MFI2" s="1937"/>
      <c r="MFJ2" s="1937"/>
      <c r="MFK2" s="1937"/>
      <c r="MFL2" s="1937"/>
      <c r="MFM2" s="1937"/>
      <c r="MFN2" s="1937"/>
      <c r="MFO2" s="1937"/>
      <c r="MFP2" s="1937"/>
      <c r="MFQ2" s="1937"/>
      <c r="MFR2" s="1937"/>
      <c r="MFS2" s="1937"/>
      <c r="MFT2" s="1937"/>
      <c r="MFU2" s="1937"/>
      <c r="MFV2" s="1937"/>
      <c r="MFW2" s="1937"/>
      <c r="MFX2" s="1937"/>
      <c r="MFY2" s="1937"/>
      <c r="MFZ2" s="1937"/>
      <c r="MGA2" s="1937"/>
      <c r="MGB2" s="1937"/>
      <c r="MGC2" s="1937"/>
      <c r="MGD2" s="1937"/>
      <c r="MGE2" s="1937"/>
      <c r="MGF2" s="1937"/>
      <c r="MGG2" s="1937"/>
      <c r="MGH2" s="1937"/>
      <c r="MGI2" s="1937"/>
      <c r="MGJ2" s="1937"/>
      <c r="MGK2" s="1937"/>
      <c r="MGL2" s="1937"/>
      <c r="MGM2" s="1937"/>
      <c r="MGN2" s="1937"/>
      <c r="MGO2" s="1937"/>
      <c r="MGP2" s="1937"/>
      <c r="MGQ2" s="1937"/>
      <c r="MGR2" s="1937"/>
      <c r="MGS2" s="1937"/>
      <c r="MGT2" s="1937"/>
      <c r="MGU2" s="1937"/>
      <c r="MGV2" s="1937"/>
      <c r="MGW2" s="1937"/>
      <c r="MGX2" s="1937"/>
      <c r="MGY2" s="1937"/>
      <c r="MGZ2" s="1937"/>
      <c r="MHA2" s="1937"/>
      <c r="MHB2" s="1937"/>
      <c r="MHC2" s="1937"/>
      <c r="MHD2" s="1937"/>
      <c r="MHE2" s="1937"/>
      <c r="MHF2" s="1937"/>
      <c r="MHG2" s="1937"/>
      <c r="MHH2" s="1937"/>
      <c r="MHI2" s="1937"/>
      <c r="MHJ2" s="1937"/>
      <c r="MHK2" s="1937"/>
      <c r="MHL2" s="1937"/>
      <c r="MHM2" s="1937"/>
      <c r="MHN2" s="1937"/>
      <c r="MHO2" s="1937"/>
      <c r="MHP2" s="1937"/>
      <c r="MHQ2" s="1937"/>
      <c r="MHR2" s="1937"/>
      <c r="MHS2" s="1937"/>
      <c r="MHT2" s="1937"/>
      <c r="MHU2" s="1937"/>
      <c r="MHV2" s="1937"/>
      <c r="MHW2" s="1937"/>
      <c r="MHX2" s="1937"/>
      <c r="MHY2" s="1937"/>
      <c r="MHZ2" s="1937"/>
      <c r="MIA2" s="1937"/>
      <c r="MIB2" s="1937"/>
      <c r="MIC2" s="1937"/>
      <c r="MID2" s="1937"/>
      <c r="MIE2" s="1937"/>
      <c r="MIF2" s="1937"/>
      <c r="MIG2" s="1937"/>
      <c r="MIH2" s="1937"/>
      <c r="MII2" s="1937"/>
      <c r="MIJ2" s="1937"/>
      <c r="MIK2" s="1937"/>
      <c r="MIL2" s="1937"/>
      <c r="MIM2" s="1937"/>
      <c r="MIN2" s="1937"/>
      <c r="MIO2" s="1937"/>
      <c r="MIP2" s="1937"/>
      <c r="MIQ2" s="1937"/>
      <c r="MIR2" s="1937"/>
      <c r="MIS2" s="1937"/>
      <c r="MIT2" s="1937"/>
      <c r="MIU2" s="1937"/>
      <c r="MIV2" s="1937"/>
      <c r="MIW2" s="1937"/>
      <c r="MIX2" s="1937"/>
      <c r="MIY2" s="1937"/>
      <c r="MIZ2" s="1937"/>
      <c r="MJA2" s="1937"/>
      <c r="MJB2" s="1937"/>
      <c r="MJC2" s="1937"/>
      <c r="MJD2" s="1937"/>
      <c r="MJE2" s="1937"/>
      <c r="MJF2" s="1937"/>
      <c r="MJG2" s="1937"/>
      <c r="MJH2" s="1937"/>
      <c r="MJI2" s="1937"/>
      <c r="MJJ2" s="1937"/>
      <c r="MJK2" s="1937"/>
      <c r="MJL2" s="1937"/>
      <c r="MJM2" s="1937"/>
      <c r="MJN2" s="1937"/>
      <c r="MJO2" s="1937"/>
      <c r="MJP2" s="1937"/>
      <c r="MJQ2" s="1937"/>
      <c r="MJR2" s="1937"/>
      <c r="MJS2" s="1937"/>
      <c r="MJT2" s="1937"/>
      <c r="MJU2" s="1937"/>
      <c r="MJV2" s="1937"/>
      <c r="MJW2" s="1937"/>
      <c r="MJX2" s="1937"/>
      <c r="MJY2" s="1937"/>
      <c r="MJZ2" s="1937"/>
      <c r="MKA2" s="1937"/>
      <c r="MKB2" s="1937"/>
      <c r="MKC2" s="1937"/>
      <c r="MKD2" s="1937"/>
      <c r="MKE2" s="1937"/>
      <c r="MKF2" s="1937"/>
      <c r="MKG2" s="1937"/>
      <c r="MKH2" s="1937"/>
      <c r="MKI2" s="1937"/>
      <c r="MKJ2" s="1937"/>
      <c r="MKK2" s="1937"/>
      <c r="MKL2" s="1937"/>
      <c r="MKM2" s="1937"/>
      <c r="MKN2" s="1937"/>
      <c r="MKO2" s="1937"/>
      <c r="MKP2" s="1937"/>
      <c r="MKQ2" s="1937"/>
      <c r="MKR2" s="1937"/>
      <c r="MKS2" s="1937"/>
      <c r="MKT2" s="1937"/>
      <c r="MKU2" s="1937"/>
      <c r="MKV2" s="1937"/>
      <c r="MKW2" s="1937"/>
      <c r="MKX2" s="1937"/>
      <c r="MKY2" s="1937"/>
      <c r="MKZ2" s="1937"/>
      <c r="MLA2" s="1937"/>
      <c r="MLB2" s="1937"/>
      <c r="MLC2" s="1937"/>
      <c r="MLD2" s="1937"/>
      <c r="MLE2" s="1937"/>
      <c r="MLF2" s="1937"/>
      <c r="MLG2" s="1937"/>
      <c r="MLH2" s="1937"/>
      <c r="MLI2" s="1937"/>
      <c r="MLJ2" s="1937"/>
      <c r="MLK2" s="1937"/>
      <c r="MLL2" s="1937"/>
      <c r="MLM2" s="1937"/>
      <c r="MLN2" s="1937"/>
      <c r="MLO2" s="1937"/>
      <c r="MLP2" s="1937"/>
      <c r="MLQ2" s="1937"/>
      <c r="MLR2" s="1937"/>
      <c r="MLS2" s="1937"/>
      <c r="MLT2" s="1937"/>
      <c r="MLU2" s="1937"/>
      <c r="MLV2" s="1937"/>
      <c r="MLW2" s="1937"/>
      <c r="MLX2" s="1937"/>
      <c r="MLY2" s="1937"/>
      <c r="MLZ2" s="1937"/>
      <c r="MMA2" s="1937"/>
      <c r="MMB2" s="1937"/>
      <c r="MMC2" s="1937"/>
      <c r="MMD2" s="1937"/>
      <c r="MME2" s="1937"/>
      <c r="MMF2" s="1937"/>
      <c r="MMG2" s="1937"/>
      <c r="MMH2" s="1937"/>
      <c r="MMI2" s="1937"/>
      <c r="MMJ2" s="1937"/>
      <c r="MMK2" s="1937"/>
      <c r="MML2" s="1937"/>
      <c r="MMM2" s="1937"/>
      <c r="MMN2" s="1937"/>
      <c r="MMO2" s="1937"/>
      <c r="MMP2" s="1937"/>
      <c r="MMQ2" s="1937"/>
      <c r="MMR2" s="1937"/>
      <c r="MMS2" s="1937"/>
      <c r="MMT2" s="1937"/>
      <c r="MMU2" s="1937"/>
      <c r="MMV2" s="1937"/>
      <c r="MMW2" s="1937"/>
      <c r="MMX2" s="1937"/>
      <c r="MMY2" s="1937"/>
      <c r="MMZ2" s="1937"/>
      <c r="MNA2" s="1937"/>
      <c r="MNB2" s="1937"/>
      <c r="MNC2" s="1937"/>
      <c r="MND2" s="1937"/>
      <c r="MNE2" s="1937"/>
      <c r="MNF2" s="1937"/>
      <c r="MNG2" s="1937"/>
      <c r="MNH2" s="1937"/>
      <c r="MNI2" s="1937"/>
      <c r="MNJ2" s="1937"/>
      <c r="MNK2" s="1937"/>
      <c r="MNL2" s="1937"/>
      <c r="MNM2" s="1937"/>
      <c r="MNN2" s="1937"/>
      <c r="MNO2" s="1937"/>
      <c r="MNP2" s="1937"/>
      <c r="MNQ2" s="1937"/>
      <c r="MNR2" s="1937"/>
      <c r="MNS2" s="1937"/>
      <c r="MNT2" s="1937"/>
      <c r="MNU2" s="1937"/>
      <c r="MNV2" s="1937"/>
      <c r="MNW2" s="1937"/>
      <c r="MNX2" s="1937"/>
      <c r="MNY2" s="1937"/>
      <c r="MNZ2" s="1937"/>
      <c r="MOA2" s="1937"/>
      <c r="MOB2" s="1937"/>
      <c r="MOC2" s="1937"/>
      <c r="MOD2" s="1937"/>
      <c r="MOE2" s="1937"/>
      <c r="MOF2" s="1937"/>
      <c r="MOG2" s="1937"/>
      <c r="MOH2" s="1937"/>
      <c r="MOI2" s="1937"/>
      <c r="MOJ2" s="1937"/>
      <c r="MOK2" s="1937"/>
      <c r="MOL2" s="1937"/>
      <c r="MOM2" s="1937"/>
      <c r="MON2" s="1937"/>
      <c r="MOO2" s="1937"/>
      <c r="MOP2" s="1937"/>
      <c r="MOQ2" s="1937"/>
      <c r="MOR2" s="1937"/>
      <c r="MOS2" s="1937"/>
      <c r="MOT2" s="1937"/>
      <c r="MOU2" s="1937"/>
      <c r="MOV2" s="1937"/>
      <c r="MOW2" s="1937"/>
      <c r="MOX2" s="1937"/>
      <c r="MOY2" s="1937"/>
      <c r="MOZ2" s="1937"/>
      <c r="MPA2" s="1937"/>
      <c r="MPB2" s="1937"/>
      <c r="MPC2" s="1937"/>
      <c r="MPD2" s="1937"/>
      <c r="MPE2" s="1937"/>
      <c r="MPF2" s="1937"/>
      <c r="MPG2" s="1937"/>
      <c r="MPH2" s="1937"/>
      <c r="MPI2" s="1937"/>
      <c r="MPJ2" s="1937"/>
      <c r="MPK2" s="1937"/>
      <c r="MPL2" s="1937"/>
      <c r="MPM2" s="1937"/>
      <c r="MPN2" s="1937"/>
      <c r="MPO2" s="1937"/>
      <c r="MPP2" s="1937"/>
      <c r="MPQ2" s="1937"/>
      <c r="MPR2" s="1937"/>
      <c r="MPS2" s="1937"/>
      <c r="MPT2" s="1937"/>
      <c r="MPU2" s="1937"/>
      <c r="MPV2" s="1937"/>
      <c r="MPW2" s="1937"/>
      <c r="MPX2" s="1937"/>
      <c r="MPY2" s="1937"/>
      <c r="MPZ2" s="1937"/>
      <c r="MQA2" s="1937"/>
      <c r="MQB2" s="1937"/>
      <c r="MQC2" s="1937"/>
      <c r="MQD2" s="1937"/>
      <c r="MQE2" s="1937"/>
      <c r="MQF2" s="1937"/>
      <c r="MQG2" s="1937"/>
      <c r="MQH2" s="1937"/>
      <c r="MQI2" s="1937"/>
      <c r="MQJ2" s="1937"/>
      <c r="MQK2" s="1937"/>
      <c r="MQL2" s="1937"/>
      <c r="MQM2" s="1937"/>
      <c r="MQN2" s="1937"/>
      <c r="MQO2" s="1937"/>
      <c r="MQP2" s="1937"/>
      <c r="MQQ2" s="1937"/>
      <c r="MQR2" s="1937"/>
      <c r="MQS2" s="1937"/>
      <c r="MQT2" s="1937"/>
      <c r="MQU2" s="1937"/>
      <c r="MQV2" s="1937"/>
      <c r="MQW2" s="1937"/>
      <c r="MQX2" s="1937"/>
      <c r="MQY2" s="1937"/>
      <c r="MQZ2" s="1937"/>
      <c r="MRA2" s="1937"/>
      <c r="MRB2" s="1937"/>
      <c r="MRC2" s="1937"/>
      <c r="MRD2" s="1937"/>
      <c r="MRE2" s="1937"/>
      <c r="MRF2" s="1937"/>
      <c r="MRG2" s="1937"/>
      <c r="MRH2" s="1937"/>
      <c r="MRI2" s="1937"/>
      <c r="MRJ2" s="1937"/>
      <c r="MRK2" s="1937"/>
      <c r="MRL2" s="1937"/>
      <c r="MRM2" s="1937"/>
      <c r="MRN2" s="1937"/>
      <c r="MRO2" s="1937"/>
      <c r="MRP2" s="1937"/>
      <c r="MRQ2" s="1937"/>
      <c r="MRR2" s="1937"/>
      <c r="MRS2" s="1937"/>
      <c r="MRT2" s="1937"/>
      <c r="MRU2" s="1937"/>
      <c r="MRV2" s="1937"/>
      <c r="MRW2" s="1937"/>
      <c r="MRX2" s="1937"/>
      <c r="MRY2" s="1937"/>
      <c r="MRZ2" s="1937"/>
      <c r="MSA2" s="1937"/>
      <c r="MSB2" s="1937"/>
      <c r="MSC2" s="1937"/>
      <c r="MSD2" s="1937"/>
      <c r="MSE2" s="1937"/>
      <c r="MSF2" s="1937"/>
      <c r="MSG2" s="1937"/>
      <c r="MSH2" s="1937"/>
      <c r="MSI2" s="1937"/>
      <c r="MSJ2" s="1937"/>
      <c r="MSK2" s="1937"/>
      <c r="MSL2" s="1937"/>
      <c r="MSM2" s="1937"/>
      <c r="MSN2" s="1937"/>
      <c r="MSO2" s="1937"/>
      <c r="MSP2" s="1937"/>
      <c r="MSQ2" s="1937"/>
      <c r="MSR2" s="1937"/>
      <c r="MSS2" s="1937"/>
      <c r="MST2" s="1937"/>
      <c r="MSU2" s="1937"/>
      <c r="MSV2" s="1937"/>
      <c r="MSW2" s="1937"/>
      <c r="MSX2" s="1937"/>
      <c r="MSY2" s="1937"/>
      <c r="MSZ2" s="1937"/>
      <c r="MTA2" s="1937"/>
      <c r="MTB2" s="1937"/>
      <c r="MTC2" s="1937"/>
      <c r="MTD2" s="1937"/>
      <c r="MTE2" s="1937"/>
      <c r="MTF2" s="1937"/>
      <c r="MTG2" s="1937"/>
      <c r="MTH2" s="1937"/>
      <c r="MTI2" s="1937"/>
      <c r="MTJ2" s="1937"/>
      <c r="MTK2" s="1937"/>
      <c r="MTL2" s="1937"/>
      <c r="MTM2" s="1937"/>
      <c r="MTN2" s="1937"/>
      <c r="MTO2" s="1937"/>
      <c r="MTP2" s="1937"/>
      <c r="MTQ2" s="1937"/>
      <c r="MTR2" s="1937"/>
      <c r="MTS2" s="1937"/>
      <c r="MTT2" s="1937"/>
      <c r="MTU2" s="1937"/>
      <c r="MTV2" s="1937"/>
      <c r="MTW2" s="1937"/>
      <c r="MTX2" s="1937"/>
      <c r="MTY2" s="1937"/>
      <c r="MTZ2" s="1937"/>
      <c r="MUA2" s="1937"/>
      <c r="MUB2" s="1937"/>
      <c r="MUC2" s="1937"/>
      <c r="MUD2" s="1937"/>
      <c r="MUE2" s="1937"/>
      <c r="MUF2" s="1937"/>
      <c r="MUG2" s="1937"/>
      <c r="MUH2" s="1937"/>
      <c r="MUI2" s="1937"/>
      <c r="MUJ2" s="1937"/>
      <c r="MUK2" s="1937"/>
      <c r="MUL2" s="1937"/>
      <c r="MUM2" s="1937"/>
      <c r="MUN2" s="1937"/>
      <c r="MUO2" s="1937"/>
      <c r="MUP2" s="1937"/>
      <c r="MUQ2" s="1937"/>
      <c r="MUR2" s="1937"/>
      <c r="MUS2" s="1937"/>
      <c r="MUT2" s="1937"/>
      <c r="MUU2" s="1937"/>
      <c r="MUV2" s="1937"/>
      <c r="MUW2" s="1937"/>
      <c r="MUX2" s="1937"/>
      <c r="MUY2" s="1937"/>
      <c r="MUZ2" s="1937"/>
      <c r="MVA2" s="1937"/>
      <c r="MVB2" s="1937"/>
      <c r="MVC2" s="1937"/>
      <c r="MVD2" s="1937"/>
      <c r="MVE2" s="1937"/>
      <c r="MVF2" s="1937"/>
      <c r="MVG2" s="1937"/>
      <c r="MVH2" s="1937"/>
      <c r="MVI2" s="1937"/>
      <c r="MVJ2" s="1937"/>
      <c r="MVK2" s="1937"/>
      <c r="MVL2" s="1937"/>
      <c r="MVM2" s="1937"/>
      <c r="MVN2" s="1937"/>
      <c r="MVO2" s="1937"/>
      <c r="MVP2" s="1937"/>
      <c r="MVQ2" s="1937"/>
      <c r="MVR2" s="1937"/>
      <c r="MVS2" s="1937"/>
      <c r="MVT2" s="1937"/>
      <c r="MVU2" s="1937"/>
      <c r="MVV2" s="1937"/>
      <c r="MVW2" s="1937"/>
      <c r="MVX2" s="1937"/>
      <c r="MVY2" s="1937"/>
      <c r="MVZ2" s="1937"/>
      <c r="MWA2" s="1937"/>
      <c r="MWB2" s="1937"/>
      <c r="MWC2" s="1937"/>
      <c r="MWD2" s="1937"/>
      <c r="MWE2" s="1937"/>
      <c r="MWF2" s="1937"/>
      <c r="MWG2" s="1937"/>
      <c r="MWH2" s="1937"/>
      <c r="MWI2" s="1937"/>
      <c r="MWJ2" s="1937"/>
      <c r="MWK2" s="1937"/>
      <c r="MWL2" s="1937"/>
      <c r="MWM2" s="1937"/>
      <c r="MWN2" s="1937"/>
      <c r="MWO2" s="1937"/>
      <c r="MWP2" s="1937"/>
      <c r="MWQ2" s="1937"/>
      <c r="MWR2" s="1937"/>
      <c r="MWS2" s="1937"/>
      <c r="MWT2" s="1937"/>
      <c r="MWU2" s="1937"/>
      <c r="MWV2" s="1937"/>
      <c r="MWW2" s="1937"/>
      <c r="MWX2" s="1937"/>
      <c r="MWY2" s="1937"/>
      <c r="MWZ2" s="1937"/>
      <c r="MXA2" s="1937"/>
      <c r="MXB2" s="1937"/>
      <c r="MXC2" s="1937"/>
      <c r="MXD2" s="1937"/>
      <c r="MXE2" s="1937"/>
      <c r="MXF2" s="1937"/>
      <c r="MXG2" s="1937"/>
      <c r="MXH2" s="1937"/>
      <c r="MXI2" s="1937"/>
      <c r="MXJ2" s="1937"/>
      <c r="MXK2" s="1937"/>
      <c r="MXL2" s="1937"/>
      <c r="MXM2" s="1937"/>
      <c r="MXN2" s="1937"/>
      <c r="MXO2" s="1937"/>
      <c r="MXP2" s="1937"/>
      <c r="MXQ2" s="1937"/>
      <c r="MXR2" s="1937"/>
      <c r="MXS2" s="1937"/>
      <c r="MXT2" s="1937"/>
      <c r="MXU2" s="1937"/>
      <c r="MXV2" s="1937"/>
      <c r="MXW2" s="1937"/>
      <c r="MXX2" s="1937"/>
      <c r="MXY2" s="1937"/>
      <c r="MXZ2" s="1937"/>
      <c r="MYA2" s="1937"/>
      <c r="MYB2" s="1937"/>
      <c r="MYC2" s="1937"/>
      <c r="MYD2" s="1937"/>
      <c r="MYE2" s="1937"/>
      <c r="MYF2" s="1937"/>
      <c r="MYG2" s="1937"/>
      <c r="MYH2" s="1937"/>
      <c r="MYI2" s="1937"/>
      <c r="MYJ2" s="1937"/>
      <c r="MYK2" s="1937"/>
      <c r="MYL2" s="1937"/>
      <c r="MYM2" s="1937"/>
      <c r="MYN2" s="1937"/>
      <c r="MYO2" s="1937"/>
      <c r="MYP2" s="1937"/>
      <c r="MYQ2" s="1937"/>
      <c r="MYR2" s="1937"/>
      <c r="MYS2" s="1937"/>
      <c r="MYT2" s="1937"/>
      <c r="MYU2" s="1937"/>
      <c r="MYV2" s="1937"/>
      <c r="MYW2" s="1937"/>
      <c r="MYX2" s="1937"/>
      <c r="MYY2" s="1937"/>
      <c r="MYZ2" s="1937"/>
      <c r="MZA2" s="1937"/>
      <c r="MZB2" s="1937"/>
      <c r="MZC2" s="1937"/>
      <c r="MZD2" s="1937"/>
      <c r="MZE2" s="1937"/>
      <c r="MZF2" s="1937"/>
      <c r="MZG2" s="1937"/>
      <c r="MZH2" s="1937"/>
      <c r="MZI2" s="1937"/>
      <c r="MZJ2" s="1937"/>
      <c r="MZK2" s="1937"/>
      <c r="MZL2" s="1937"/>
      <c r="MZM2" s="1937"/>
      <c r="MZN2" s="1937"/>
      <c r="MZO2" s="1937"/>
      <c r="MZP2" s="1937"/>
      <c r="MZQ2" s="1937"/>
      <c r="MZR2" s="1937"/>
      <c r="MZS2" s="1937"/>
      <c r="MZT2" s="1937"/>
      <c r="MZU2" s="1937"/>
      <c r="MZV2" s="1937"/>
      <c r="MZW2" s="1937"/>
      <c r="MZX2" s="1937"/>
      <c r="MZY2" s="1937"/>
      <c r="MZZ2" s="1937"/>
      <c r="NAA2" s="1937"/>
      <c r="NAB2" s="1937"/>
      <c r="NAC2" s="1937"/>
      <c r="NAD2" s="1937"/>
      <c r="NAE2" s="1937"/>
      <c r="NAF2" s="1937"/>
      <c r="NAG2" s="1937"/>
      <c r="NAH2" s="1937"/>
      <c r="NAI2" s="1937"/>
      <c r="NAJ2" s="1937"/>
      <c r="NAK2" s="1937"/>
      <c r="NAL2" s="1937"/>
      <c r="NAM2" s="1937"/>
      <c r="NAN2" s="1937"/>
      <c r="NAO2" s="1937"/>
      <c r="NAP2" s="1937"/>
      <c r="NAQ2" s="1937"/>
      <c r="NAR2" s="1937"/>
      <c r="NAS2" s="1937"/>
      <c r="NAT2" s="1937"/>
      <c r="NAU2" s="1937"/>
      <c r="NAV2" s="1937"/>
      <c r="NAW2" s="1937"/>
      <c r="NAX2" s="1937"/>
      <c r="NAY2" s="1937"/>
      <c r="NAZ2" s="1937"/>
      <c r="NBA2" s="1937"/>
      <c r="NBB2" s="1937"/>
      <c r="NBC2" s="1937"/>
      <c r="NBD2" s="1937"/>
      <c r="NBE2" s="1937"/>
      <c r="NBF2" s="1937"/>
      <c r="NBG2" s="1937"/>
      <c r="NBH2" s="1937"/>
      <c r="NBI2" s="1937"/>
      <c r="NBJ2" s="1937"/>
      <c r="NBK2" s="1937"/>
      <c r="NBL2" s="1937"/>
      <c r="NBM2" s="1937"/>
      <c r="NBN2" s="1937"/>
      <c r="NBO2" s="1937"/>
      <c r="NBP2" s="1937"/>
      <c r="NBQ2" s="1937"/>
      <c r="NBR2" s="1937"/>
      <c r="NBS2" s="1937"/>
      <c r="NBT2" s="1937"/>
      <c r="NBU2" s="1937"/>
      <c r="NBV2" s="1937"/>
      <c r="NBW2" s="1937"/>
      <c r="NBX2" s="1937"/>
      <c r="NBY2" s="1937"/>
      <c r="NBZ2" s="1937"/>
      <c r="NCA2" s="1937"/>
      <c r="NCB2" s="1937"/>
      <c r="NCC2" s="1937"/>
      <c r="NCD2" s="1937"/>
      <c r="NCE2" s="1937"/>
      <c r="NCF2" s="1937"/>
      <c r="NCG2" s="1937"/>
      <c r="NCH2" s="1937"/>
      <c r="NCI2" s="1937"/>
      <c r="NCJ2" s="1937"/>
      <c r="NCK2" s="1937"/>
      <c r="NCL2" s="1937"/>
      <c r="NCM2" s="1937"/>
      <c r="NCN2" s="1937"/>
      <c r="NCO2" s="1937"/>
      <c r="NCP2" s="1937"/>
      <c r="NCQ2" s="1937"/>
      <c r="NCR2" s="1937"/>
      <c r="NCS2" s="1937"/>
      <c r="NCT2" s="1937"/>
      <c r="NCU2" s="1937"/>
      <c r="NCV2" s="1937"/>
      <c r="NCW2" s="1937"/>
      <c r="NCX2" s="1937"/>
      <c r="NCY2" s="1937"/>
      <c r="NCZ2" s="1937"/>
      <c r="NDA2" s="1937"/>
      <c r="NDB2" s="1937"/>
      <c r="NDC2" s="1937"/>
      <c r="NDD2" s="1937"/>
      <c r="NDE2" s="1937"/>
      <c r="NDF2" s="1937"/>
      <c r="NDG2" s="1937"/>
      <c r="NDH2" s="1937"/>
      <c r="NDI2" s="1937"/>
      <c r="NDJ2" s="1937"/>
      <c r="NDK2" s="1937"/>
      <c r="NDL2" s="1937"/>
      <c r="NDM2" s="1937"/>
      <c r="NDN2" s="1937"/>
      <c r="NDO2" s="1937"/>
      <c r="NDP2" s="1937"/>
      <c r="NDQ2" s="1937"/>
      <c r="NDR2" s="1937"/>
      <c r="NDS2" s="1937"/>
      <c r="NDT2" s="1937"/>
      <c r="NDU2" s="1937"/>
      <c r="NDV2" s="1937"/>
      <c r="NDW2" s="1937"/>
      <c r="NDX2" s="1937"/>
      <c r="NDY2" s="1937"/>
      <c r="NDZ2" s="1937"/>
      <c r="NEA2" s="1937"/>
      <c r="NEB2" s="1937"/>
      <c r="NEC2" s="1937"/>
      <c r="NED2" s="1937"/>
      <c r="NEE2" s="1937"/>
      <c r="NEF2" s="1937"/>
      <c r="NEG2" s="1937"/>
      <c r="NEH2" s="1937"/>
      <c r="NEI2" s="1937"/>
      <c r="NEJ2" s="1937"/>
      <c r="NEK2" s="1937"/>
      <c r="NEL2" s="1937"/>
      <c r="NEM2" s="1937"/>
      <c r="NEN2" s="1937"/>
      <c r="NEO2" s="1937"/>
      <c r="NEP2" s="1937"/>
      <c r="NEQ2" s="1937"/>
      <c r="NER2" s="1937"/>
      <c r="NES2" s="1937"/>
      <c r="NET2" s="1937"/>
      <c r="NEU2" s="1937"/>
      <c r="NEV2" s="1937"/>
      <c r="NEW2" s="1937"/>
      <c r="NEX2" s="1937"/>
      <c r="NEY2" s="1937"/>
      <c r="NEZ2" s="1937"/>
      <c r="NFA2" s="1937"/>
      <c r="NFB2" s="1937"/>
      <c r="NFC2" s="1937"/>
      <c r="NFD2" s="1937"/>
      <c r="NFE2" s="1937"/>
      <c r="NFF2" s="1937"/>
      <c r="NFG2" s="1937"/>
      <c r="NFH2" s="1937"/>
      <c r="NFI2" s="1937"/>
      <c r="NFJ2" s="1937"/>
      <c r="NFK2" s="1937"/>
      <c r="NFL2" s="1937"/>
      <c r="NFM2" s="1937"/>
      <c r="NFN2" s="1937"/>
      <c r="NFO2" s="1937"/>
      <c r="NFP2" s="1937"/>
      <c r="NFQ2" s="1937"/>
      <c r="NFR2" s="1937"/>
      <c r="NFS2" s="1937"/>
      <c r="NFT2" s="1937"/>
      <c r="NFU2" s="1937"/>
      <c r="NFV2" s="1937"/>
      <c r="NFW2" s="1937"/>
      <c r="NFX2" s="1937"/>
      <c r="NFY2" s="1937"/>
      <c r="NFZ2" s="1937"/>
      <c r="NGA2" s="1937"/>
      <c r="NGB2" s="1937"/>
      <c r="NGC2" s="1937"/>
      <c r="NGD2" s="1937"/>
      <c r="NGE2" s="1937"/>
      <c r="NGF2" s="1937"/>
      <c r="NGG2" s="1937"/>
      <c r="NGH2" s="1937"/>
      <c r="NGI2" s="1937"/>
      <c r="NGJ2" s="1937"/>
      <c r="NGK2" s="1937"/>
      <c r="NGL2" s="1937"/>
      <c r="NGM2" s="1937"/>
      <c r="NGN2" s="1937"/>
      <c r="NGO2" s="1937"/>
      <c r="NGP2" s="1937"/>
      <c r="NGQ2" s="1937"/>
      <c r="NGR2" s="1937"/>
      <c r="NGS2" s="1937"/>
      <c r="NGT2" s="1937"/>
      <c r="NGU2" s="1937"/>
      <c r="NGV2" s="1937"/>
      <c r="NGW2" s="1937"/>
      <c r="NGX2" s="1937"/>
      <c r="NGY2" s="1937"/>
      <c r="NGZ2" s="1937"/>
      <c r="NHA2" s="1937"/>
      <c r="NHB2" s="1937"/>
      <c r="NHC2" s="1937"/>
      <c r="NHD2" s="1937"/>
      <c r="NHE2" s="1937"/>
      <c r="NHF2" s="1937"/>
      <c r="NHG2" s="1937"/>
      <c r="NHH2" s="1937"/>
      <c r="NHI2" s="1937"/>
      <c r="NHJ2" s="1937"/>
      <c r="NHK2" s="1937"/>
      <c r="NHL2" s="1937"/>
      <c r="NHM2" s="1937"/>
      <c r="NHN2" s="1937"/>
      <c r="NHO2" s="1937"/>
      <c r="NHP2" s="1937"/>
      <c r="NHQ2" s="1937"/>
      <c r="NHR2" s="1937"/>
      <c r="NHS2" s="1937"/>
      <c r="NHT2" s="1937"/>
      <c r="NHU2" s="1937"/>
      <c r="NHV2" s="1937"/>
      <c r="NHW2" s="1937"/>
      <c r="NHX2" s="1937"/>
      <c r="NHY2" s="1937"/>
      <c r="NHZ2" s="1937"/>
      <c r="NIA2" s="1937"/>
      <c r="NIB2" s="1937"/>
      <c r="NIC2" s="1937"/>
      <c r="NID2" s="1937"/>
      <c r="NIE2" s="1937"/>
      <c r="NIF2" s="1937"/>
      <c r="NIG2" s="1937"/>
      <c r="NIH2" s="1937"/>
      <c r="NII2" s="1937"/>
      <c r="NIJ2" s="1937"/>
      <c r="NIK2" s="1937"/>
      <c r="NIL2" s="1937"/>
      <c r="NIM2" s="1937"/>
      <c r="NIN2" s="1937"/>
      <c r="NIO2" s="1937"/>
      <c r="NIP2" s="1937"/>
      <c r="NIQ2" s="1937"/>
      <c r="NIR2" s="1937"/>
      <c r="NIS2" s="1937"/>
      <c r="NIT2" s="1937"/>
      <c r="NIU2" s="1937"/>
      <c r="NIV2" s="1937"/>
      <c r="NIW2" s="1937"/>
      <c r="NIX2" s="1937"/>
      <c r="NIY2" s="1937"/>
      <c r="NIZ2" s="1937"/>
      <c r="NJA2" s="1937"/>
      <c r="NJB2" s="1937"/>
      <c r="NJC2" s="1937"/>
      <c r="NJD2" s="1937"/>
      <c r="NJE2" s="1937"/>
      <c r="NJF2" s="1937"/>
      <c r="NJG2" s="1937"/>
      <c r="NJH2" s="1937"/>
      <c r="NJI2" s="1937"/>
      <c r="NJJ2" s="1937"/>
      <c r="NJK2" s="1937"/>
      <c r="NJL2" s="1937"/>
      <c r="NJM2" s="1937"/>
      <c r="NJN2" s="1937"/>
      <c r="NJO2" s="1937"/>
      <c r="NJP2" s="1937"/>
      <c r="NJQ2" s="1937"/>
      <c r="NJR2" s="1937"/>
      <c r="NJS2" s="1937"/>
      <c r="NJT2" s="1937"/>
      <c r="NJU2" s="1937"/>
      <c r="NJV2" s="1937"/>
      <c r="NJW2" s="1937"/>
      <c r="NJX2" s="1937"/>
      <c r="NJY2" s="1937"/>
      <c r="NJZ2" s="1937"/>
      <c r="NKA2" s="1937"/>
      <c r="NKB2" s="1937"/>
      <c r="NKC2" s="1937"/>
      <c r="NKD2" s="1937"/>
      <c r="NKE2" s="1937"/>
      <c r="NKF2" s="1937"/>
      <c r="NKG2" s="1937"/>
      <c r="NKH2" s="1937"/>
      <c r="NKI2" s="1937"/>
      <c r="NKJ2" s="1937"/>
      <c r="NKK2" s="1937"/>
      <c r="NKL2" s="1937"/>
      <c r="NKM2" s="1937"/>
      <c r="NKN2" s="1937"/>
      <c r="NKO2" s="1937"/>
      <c r="NKP2" s="1937"/>
      <c r="NKQ2" s="1937"/>
      <c r="NKR2" s="1937"/>
      <c r="NKS2" s="1937"/>
      <c r="NKT2" s="1937"/>
      <c r="NKU2" s="1937"/>
      <c r="NKV2" s="1937"/>
      <c r="NKW2" s="1937"/>
      <c r="NKX2" s="1937"/>
      <c r="NKY2" s="1937"/>
      <c r="NKZ2" s="1937"/>
      <c r="NLA2" s="1937"/>
      <c r="NLB2" s="1937"/>
      <c r="NLC2" s="1937"/>
      <c r="NLD2" s="1937"/>
      <c r="NLE2" s="1937"/>
      <c r="NLF2" s="1937"/>
      <c r="NLG2" s="1937"/>
      <c r="NLH2" s="1937"/>
      <c r="NLI2" s="1937"/>
      <c r="NLJ2" s="1937"/>
      <c r="NLK2" s="1937"/>
      <c r="NLL2" s="1937"/>
      <c r="NLM2" s="1937"/>
      <c r="NLN2" s="1937"/>
      <c r="NLO2" s="1937"/>
      <c r="NLP2" s="1937"/>
      <c r="NLQ2" s="1937"/>
      <c r="NLR2" s="1937"/>
      <c r="NLS2" s="1937"/>
      <c r="NLT2" s="1937"/>
      <c r="NLU2" s="1937"/>
      <c r="NLV2" s="1937"/>
      <c r="NLW2" s="1937"/>
      <c r="NLX2" s="1937"/>
      <c r="NLY2" s="1937"/>
      <c r="NLZ2" s="1937"/>
      <c r="NMA2" s="1937"/>
      <c r="NMB2" s="1937"/>
      <c r="NMC2" s="1937"/>
      <c r="NMD2" s="1937"/>
      <c r="NME2" s="1937"/>
      <c r="NMF2" s="1937"/>
      <c r="NMG2" s="1937"/>
      <c r="NMH2" s="1937"/>
      <c r="NMI2" s="1937"/>
      <c r="NMJ2" s="1937"/>
      <c r="NMK2" s="1937"/>
      <c r="NML2" s="1937"/>
      <c r="NMM2" s="1937"/>
      <c r="NMN2" s="1937"/>
      <c r="NMO2" s="1937"/>
      <c r="NMP2" s="1937"/>
      <c r="NMQ2" s="1937"/>
      <c r="NMR2" s="1937"/>
      <c r="NMS2" s="1937"/>
      <c r="NMT2" s="1937"/>
      <c r="NMU2" s="1937"/>
      <c r="NMV2" s="1937"/>
      <c r="NMW2" s="1937"/>
      <c r="NMX2" s="1937"/>
      <c r="NMY2" s="1937"/>
      <c r="NMZ2" s="1937"/>
      <c r="NNA2" s="1937"/>
      <c r="NNB2" s="1937"/>
      <c r="NNC2" s="1937"/>
      <c r="NND2" s="1937"/>
      <c r="NNE2" s="1937"/>
      <c r="NNF2" s="1937"/>
      <c r="NNG2" s="1937"/>
      <c r="NNH2" s="1937"/>
      <c r="NNI2" s="1937"/>
      <c r="NNJ2" s="1937"/>
      <c r="NNK2" s="1937"/>
      <c r="NNL2" s="1937"/>
      <c r="NNM2" s="1937"/>
      <c r="NNN2" s="1937"/>
      <c r="NNO2" s="1937"/>
      <c r="NNP2" s="1937"/>
      <c r="NNQ2" s="1937"/>
      <c r="NNR2" s="1937"/>
      <c r="NNS2" s="1937"/>
      <c r="NNT2" s="1937"/>
      <c r="NNU2" s="1937"/>
      <c r="NNV2" s="1937"/>
      <c r="NNW2" s="1937"/>
      <c r="NNX2" s="1937"/>
      <c r="NNY2" s="1937"/>
      <c r="NNZ2" s="1937"/>
      <c r="NOA2" s="1937"/>
      <c r="NOB2" s="1937"/>
      <c r="NOC2" s="1937"/>
      <c r="NOD2" s="1937"/>
      <c r="NOE2" s="1937"/>
      <c r="NOF2" s="1937"/>
      <c r="NOG2" s="1937"/>
      <c r="NOH2" s="1937"/>
      <c r="NOI2" s="1937"/>
      <c r="NOJ2" s="1937"/>
      <c r="NOK2" s="1937"/>
      <c r="NOL2" s="1937"/>
      <c r="NOM2" s="1937"/>
      <c r="NON2" s="1937"/>
      <c r="NOO2" s="1937"/>
      <c r="NOP2" s="1937"/>
      <c r="NOQ2" s="1937"/>
      <c r="NOR2" s="1937"/>
      <c r="NOS2" s="1937"/>
      <c r="NOT2" s="1937"/>
      <c r="NOU2" s="1937"/>
      <c r="NOV2" s="1937"/>
      <c r="NOW2" s="1937"/>
      <c r="NOX2" s="1937"/>
      <c r="NOY2" s="1937"/>
      <c r="NOZ2" s="1937"/>
      <c r="NPA2" s="1937"/>
      <c r="NPB2" s="1937"/>
      <c r="NPC2" s="1937"/>
      <c r="NPD2" s="1937"/>
      <c r="NPE2" s="1937"/>
      <c r="NPF2" s="1937"/>
      <c r="NPG2" s="1937"/>
      <c r="NPH2" s="1937"/>
      <c r="NPI2" s="1937"/>
      <c r="NPJ2" s="1937"/>
      <c r="NPK2" s="1937"/>
      <c r="NPL2" s="1937"/>
      <c r="NPM2" s="1937"/>
      <c r="NPN2" s="1937"/>
      <c r="NPO2" s="1937"/>
      <c r="NPP2" s="1937"/>
      <c r="NPQ2" s="1937"/>
      <c r="NPR2" s="1937"/>
      <c r="NPS2" s="1937"/>
      <c r="NPT2" s="1937"/>
      <c r="NPU2" s="1937"/>
      <c r="NPV2" s="1937"/>
      <c r="NPW2" s="1937"/>
      <c r="NPX2" s="1937"/>
      <c r="NPY2" s="1937"/>
      <c r="NPZ2" s="1937"/>
      <c r="NQA2" s="1937"/>
      <c r="NQB2" s="1937"/>
      <c r="NQC2" s="1937"/>
      <c r="NQD2" s="1937"/>
      <c r="NQE2" s="1937"/>
      <c r="NQF2" s="1937"/>
      <c r="NQG2" s="1937"/>
      <c r="NQH2" s="1937"/>
      <c r="NQI2" s="1937"/>
      <c r="NQJ2" s="1937"/>
      <c r="NQK2" s="1937"/>
      <c r="NQL2" s="1937"/>
      <c r="NQM2" s="1937"/>
      <c r="NQN2" s="1937"/>
      <c r="NQO2" s="1937"/>
      <c r="NQP2" s="1937"/>
      <c r="NQQ2" s="1937"/>
      <c r="NQR2" s="1937"/>
      <c r="NQS2" s="1937"/>
      <c r="NQT2" s="1937"/>
      <c r="NQU2" s="1937"/>
      <c r="NQV2" s="1937"/>
      <c r="NQW2" s="1937"/>
      <c r="NQX2" s="1937"/>
      <c r="NQY2" s="1937"/>
      <c r="NQZ2" s="1937"/>
      <c r="NRA2" s="1937"/>
      <c r="NRB2" s="1937"/>
      <c r="NRC2" s="1937"/>
      <c r="NRD2" s="1937"/>
      <c r="NRE2" s="1937"/>
      <c r="NRF2" s="1937"/>
      <c r="NRG2" s="1937"/>
      <c r="NRH2" s="1937"/>
      <c r="NRI2" s="1937"/>
      <c r="NRJ2" s="1937"/>
      <c r="NRK2" s="1937"/>
      <c r="NRL2" s="1937"/>
      <c r="NRM2" s="1937"/>
      <c r="NRN2" s="1937"/>
      <c r="NRO2" s="1937"/>
      <c r="NRP2" s="1937"/>
      <c r="NRQ2" s="1937"/>
      <c r="NRR2" s="1937"/>
      <c r="NRS2" s="1937"/>
      <c r="NRT2" s="1937"/>
      <c r="NRU2" s="1937"/>
      <c r="NRV2" s="1937"/>
      <c r="NRW2" s="1937"/>
      <c r="NRX2" s="1937"/>
      <c r="NRY2" s="1937"/>
      <c r="NRZ2" s="1937"/>
      <c r="NSA2" s="1937"/>
      <c r="NSB2" s="1937"/>
      <c r="NSC2" s="1937"/>
      <c r="NSD2" s="1937"/>
      <c r="NSE2" s="1937"/>
      <c r="NSF2" s="1937"/>
      <c r="NSG2" s="1937"/>
      <c r="NSH2" s="1937"/>
      <c r="NSI2" s="1937"/>
      <c r="NSJ2" s="1937"/>
      <c r="NSK2" s="1937"/>
      <c r="NSL2" s="1937"/>
      <c r="NSM2" s="1937"/>
      <c r="NSN2" s="1937"/>
      <c r="NSO2" s="1937"/>
      <c r="NSP2" s="1937"/>
      <c r="NSQ2" s="1937"/>
      <c r="NSR2" s="1937"/>
      <c r="NSS2" s="1937"/>
      <c r="NST2" s="1937"/>
      <c r="NSU2" s="1937"/>
      <c r="NSV2" s="1937"/>
      <c r="NSW2" s="1937"/>
      <c r="NSX2" s="1937"/>
      <c r="NSY2" s="1937"/>
      <c r="NSZ2" s="1937"/>
      <c r="NTA2" s="1937"/>
      <c r="NTB2" s="1937"/>
      <c r="NTC2" s="1937"/>
      <c r="NTD2" s="1937"/>
      <c r="NTE2" s="1937"/>
      <c r="NTF2" s="1937"/>
      <c r="NTG2" s="1937"/>
      <c r="NTH2" s="1937"/>
      <c r="NTI2" s="1937"/>
      <c r="NTJ2" s="1937"/>
      <c r="NTK2" s="1937"/>
      <c r="NTL2" s="1937"/>
      <c r="NTM2" s="1937"/>
      <c r="NTN2" s="1937"/>
      <c r="NTO2" s="1937"/>
      <c r="NTP2" s="1937"/>
      <c r="NTQ2" s="1937"/>
      <c r="NTR2" s="1937"/>
      <c r="NTS2" s="1937"/>
      <c r="NTT2" s="1937"/>
      <c r="NTU2" s="1937"/>
      <c r="NTV2" s="1937"/>
      <c r="NTW2" s="1937"/>
      <c r="NTX2" s="1937"/>
      <c r="NTY2" s="1937"/>
      <c r="NTZ2" s="1937"/>
      <c r="NUA2" s="1937"/>
      <c r="NUB2" s="1937"/>
      <c r="NUC2" s="1937"/>
      <c r="NUD2" s="1937"/>
      <c r="NUE2" s="1937"/>
      <c r="NUF2" s="1937"/>
      <c r="NUG2" s="1937"/>
      <c r="NUH2" s="1937"/>
      <c r="NUI2" s="1937"/>
      <c r="NUJ2" s="1937"/>
      <c r="NUK2" s="1937"/>
      <c r="NUL2" s="1937"/>
      <c r="NUM2" s="1937"/>
      <c r="NUN2" s="1937"/>
      <c r="NUO2" s="1937"/>
      <c r="NUP2" s="1937"/>
      <c r="NUQ2" s="1937"/>
      <c r="NUR2" s="1937"/>
      <c r="NUS2" s="1937"/>
      <c r="NUT2" s="1937"/>
      <c r="NUU2" s="1937"/>
      <c r="NUV2" s="1937"/>
      <c r="NUW2" s="1937"/>
      <c r="NUX2" s="1937"/>
      <c r="NUY2" s="1937"/>
      <c r="NUZ2" s="1937"/>
      <c r="NVA2" s="1937"/>
      <c r="NVB2" s="1937"/>
      <c r="NVC2" s="1937"/>
      <c r="NVD2" s="1937"/>
      <c r="NVE2" s="1937"/>
      <c r="NVF2" s="1937"/>
      <c r="NVG2" s="1937"/>
      <c r="NVH2" s="1937"/>
      <c r="NVI2" s="1937"/>
      <c r="NVJ2" s="1937"/>
      <c r="NVK2" s="1937"/>
      <c r="NVL2" s="1937"/>
      <c r="NVM2" s="1937"/>
      <c r="NVN2" s="1937"/>
      <c r="NVO2" s="1937"/>
      <c r="NVP2" s="1937"/>
      <c r="NVQ2" s="1937"/>
      <c r="NVR2" s="1937"/>
      <c r="NVS2" s="1937"/>
      <c r="NVT2" s="1937"/>
      <c r="NVU2" s="1937"/>
      <c r="NVV2" s="1937"/>
      <c r="NVW2" s="1937"/>
      <c r="NVX2" s="1937"/>
      <c r="NVY2" s="1937"/>
      <c r="NVZ2" s="1937"/>
      <c r="NWA2" s="1937"/>
      <c r="NWB2" s="1937"/>
      <c r="NWC2" s="1937"/>
      <c r="NWD2" s="1937"/>
      <c r="NWE2" s="1937"/>
      <c r="NWF2" s="1937"/>
      <c r="NWG2" s="1937"/>
      <c r="NWH2" s="1937"/>
      <c r="NWI2" s="1937"/>
      <c r="NWJ2" s="1937"/>
      <c r="NWK2" s="1937"/>
      <c r="NWL2" s="1937"/>
      <c r="NWM2" s="1937"/>
      <c r="NWN2" s="1937"/>
      <c r="NWO2" s="1937"/>
      <c r="NWP2" s="1937"/>
      <c r="NWQ2" s="1937"/>
      <c r="NWR2" s="1937"/>
      <c r="NWS2" s="1937"/>
      <c r="NWT2" s="1937"/>
      <c r="NWU2" s="1937"/>
      <c r="NWV2" s="1937"/>
      <c r="NWW2" s="1937"/>
      <c r="NWX2" s="1937"/>
      <c r="NWY2" s="1937"/>
      <c r="NWZ2" s="1937"/>
      <c r="NXA2" s="1937"/>
      <c r="NXB2" s="1937"/>
      <c r="NXC2" s="1937"/>
      <c r="NXD2" s="1937"/>
      <c r="NXE2" s="1937"/>
      <c r="NXF2" s="1937"/>
      <c r="NXG2" s="1937"/>
      <c r="NXH2" s="1937"/>
      <c r="NXI2" s="1937"/>
      <c r="NXJ2" s="1937"/>
      <c r="NXK2" s="1937"/>
      <c r="NXL2" s="1937"/>
      <c r="NXM2" s="1937"/>
      <c r="NXN2" s="1937"/>
      <c r="NXO2" s="1937"/>
      <c r="NXP2" s="1937"/>
      <c r="NXQ2" s="1937"/>
      <c r="NXR2" s="1937"/>
      <c r="NXS2" s="1937"/>
      <c r="NXT2" s="1937"/>
      <c r="NXU2" s="1937"/>
      <c r="NXV2" s="1937"/>
      <c r="NXW2" s="1937"/>
      <c r="NXX2" s="1937"/>
      <c r="NXY2" s="1937"/>
      <c r="NXZ2" s="1937"/>
      <c r="NYA2" s="1937"/>
      <c r="NYB2" s="1937"/>
      <c r="NYC2" s="1937"/>
      <c r="NYD2" s="1937"/>
      <c r="NYE2" s="1937"/>
      <c r="NYF2" s="1937"/>
      <c r="NYG2" s="1937"/>
      <c r="NYH2" s="1937"/>
      <c r="NYI2" s="1937"/>
      <c r="NYJ2" s="1937"/>
      <c r="NYK2" s="1937"/>
      <c r="NYL2" s="1937"/>
      <c r="NYM2" s="1937"/>
      <c r="NYN2" s="1937"/>
      <c r="NYO2" s="1937"/>
      <c r="NYP2" s="1937"/>
      <c r="NYQ2" s="1937"/>
      <c r="NYR2" s="1937"/>
      <c r="NYS2" s="1937"/>
      <c r="NYT2" s="1937"/>
      <c r="NYU2" s="1937"/>
      <c r="NYV2" s="1937"/>
      <c r="NYW2" s="1937"/>
      <c r="NYX2" s="1937"/>
      <c r="NYY2" s="1937"/>
      <c r="NYZ2" s="1937"/>
      <c r="NZA2" s="1937"/>
      <c r="NZB2" s="1937"/>
      <c r="NZC2" s="1937"/>
      <c r="NZD2" s="1937"/>
      <c r="NZE2" s="1937"/>
      <c r="NZF2" s="1937"/>
      <c r="NZG2" s="1937"/>
      <c r="NZH2" s="1937"/>
      <c r="NZI2" s="1937"/>
      <c r="NZJ2" s="1937"/>
      <c r="NZK2" s="1937"/>
      <c r="NZL2" s="1937"/>
      <c r="NZM2" s="1937"/>
      <c r="NZN2" s="1937"/>
      <c r="NZO2" s="1937"/>
      <c r="NZP2" s="1937"/>
      <c r="NZQ2" s="1937"/>
      <c r="NZR2" s="1937"/>
      <c r="NZS2" s="1937"/>
      <c r="NZT2" s="1937"/>
      <c r="NZU2" s="1937"/>
      <c r="NZV2" s="1937"/>
      <c r="NZW2" s="1937"/>
      <c r="NZX2" s="1937"/>
      <c r="NZY2" s="1937"/>
      <c r="NZZ2" s="1937"/>
      <c r="OAA2" s="1937"/>
      <c r="OAB2" s="1937"/>
      <c r="OAC2" s="1937"/>
      <c r="OAD2" s="1937"/>
      <c r="OAE2" s="1937"/>
      <c r="OAF2" s="1937"/>
      <c r="OAG2" s="1937"/>
      <c r="OAH2" s="1937"/>
      <c r="OAI2" s="1937"/>
      <c r="OAJ2" s="1937"/>
      <c r="OAK2" s="1937"/>
      <c r="OAL2" s="1937"/>
      <c r="OAM2" s="1937"/>
      <c r="OAN2" s="1937"/>
      <c r="OAO2" s="1937"/>
      <c r="OAP2" s="1937"/>
      <c r="OAQ2" s="1937"/>
      <c r="OAR2" s="1937"/>
      <c r="OAS2" s="1937"/>
      <c r="OAT2" s="1937"/>
      <c r="OAU2" s="1937"/>
      <c r="OAV2" s="1937"/>
      <c r="OAW2" s="1937"/>
      <c r="OAX2" s="1937"/>
      <c r="OAY2" s="1937"/>
      <c r="OAZ2" s="1937"/>
      <c r="OBA2" s="1937"/>
      <c r="OBB2" s="1937"/>
      <c r="OBC2" s="1937"/>
      <c r="OBD2" s="1937"/>
      <c r="OBE2" s="1937"/>
      <c r="OBF2" s="1937"/>
      <c r="OBG2" s="1937"/>
      <c r="OBH2" s="1937"/>
      <c r="OBI2" s="1937"/>
      <c r="OBJ2" s="1937"/>
      <c r="OBK2" s="1937"/>
      <c r="OBL2" s="1937"/>
      <c r="OBM2" s="1937"/>
      <c r="OBN2" s="1937"/>
      <c r="OBO2" s="1937"/>
      <c r="OBP2" s="1937"/>
      <c r="OBQ2" s="1937"/>
      <c r="OBR2" s="1937"/>
      <c r="OBS2" s="1937"/>
      <c r="OBT2" s="1937"/>
      <c r="OBU2" s="1937"/>
      <c r="OBV2" s="1937"/>
      <c r="OBW2" s="1937"/>
      <c r="OBX2" s="1937"/>
      <c r="OBY2" s="1937"/>
      <c r="OBZ2" s="1937"/>
      <c r="OCA2" s="1937"/>
      <c r="OCB2" s="1937"/>
      <c r="OCC2" s="1937"/>
      <c r="OCD2" s="1937"/>
      <c r="OCE2" s="1937"/>
      <c r="OCF2" s="1937"/>
      <c r="OCG2" s="1937"/>
      <c r="OCH2" s="1937"/>
      <c r="OCI2" s="1937"/>
      <c r="OCJ2" s="1937"/>
      <c r="OCK2" s="1937"/>
      <c r="OCL2" s="1937"/>
      <c r="OCM2" s="1937"/>
      <c r="OCN2" s="1937"/>
      <c r="OCO2" s="1937"/>
      <c r="OCP2" s="1937"/>
      <c r="OCQ2" s="1937"/>
      <c r="OCR2" s="1937"/>
      <c r="OCS2" s="1937"/>
      <c r="OCT2" s="1937"/>
      <c r="OCU2" s="1937"/>
      <c r="OCV2" s="1937"/>
      <c r="OCW2" s="1937"/>
      <c r="OCX2" s="1937"/>
      <c r="OCY2" s="1937"/>
      <c r="OCZ2" s="1937"/>
      <c r="ODA2" s="1937"/>
      <c r="ODB2" s="1937"/>
      <c r="ODC2" s="1937"/>
      <c r="ODD2" s="1937"/>
      <c r="ODE2" s="1937"/>
      <c r="ODF2" s="1937"/>
      <c r="ODG2" s="1937"/>
      <c r="ODH2" s="1937"/>
      <c r="ODI2" s="1937"/>
      <c r="ODJ2" s="1937"/>
      <c r="ODK2" s="1937"/>
      <c r="ODL2" s="1937"/>
      <c r="ODM2" s="1937"/>
      <c r="ODN2" s="1937"/>
      <c r="ODO2" s="1937"/>
      <c r="ODP2" s="1937"/>
      <c r="ODQ2" s="1937"/>
      <c r="ODR2" s="1937"/>
      <c r="ODS2" s="1937"/>
      <c r="ODT2" s="1937"/>
      <c r="ODU2" s="1937"/>
      <c r="ODV2" s="1937"/>
      <c r="ODW2" s="1937"/>
      <c r="ODX2" s="1937"/>
      <c r="ODY2" s="1937"/>
      <c r="ODZ2" s="1937"/>
      <c r="OEA2" s="1937"/>
      <c r="OEB2" s="1937"/>
      <c r="OEC2" s="1937"/>
      <c r="OED2" s="1937"/>
      <c r="OEE2" s="1937"/>
      <c r="OEF2" s="1937"/>
      <c r="OEG2" s="1937"/>
      <c r="OEH2" s="1937"/>
      <c r="OEI2" s="1937"/>
      <c r="OEJ2" s="1937"/>
      <c r="OEK2" s="1937"/>
      <c r="OEL2" s="1937"/>
      <c r="OEM2" s="1937"/>
      <c r="OEN2" s="1937"/>
      <c r="OEO2" s="1937"/>
      <c r="OEP2" s="1937"/>
      <c r="OEQ2" s="1937"/>
      <c r="OER2" s="1937"/>
      <c r="OES2" s="1937"/>
      <c r="OET2" s="1937"/>
      <c r="OEU2" s="1937"/>
      <c r="OEV2" s="1937"/>
      <c r="OEW2" s="1937"/>
      <c r="OEX2" s="1937"/>
      <c r="OEY2" s="1937"/>
      <c r="OEZ2" s="1937"/>
      <c r="OFA2" s="1937"/>
      <c r="OFB2" s="1937"/>
      <c r="OFC2" s="1937"/>
      <c r="OFD2" s="1937"/>
      <c r="OFE2" s="1937"/>
      <c r="OFF2" s="1937"/>
      <c r="OFG2" s="1937"/>
      <c r="OFH2" s="1937"/>
      <c r="OFI2" s="1937"/>
      <c r="OFJ2" s="1937"/>
      <c r="OFK2" s="1937"/>
      <c r="OFL2" s="1937"/>
      <c r="OFM2" s="1937"/>
      <c r="OFN2" s="1937"/>
      <c r="OFO2" s="1937"/>
      <c r="OFP2" s="1937"/>
      <c r="OFQ2" s="1937"/>
      <c r="OFR2" s="1937"/>
      <c r="OFS2" s="1937"/>
      <c r="OFT2" s="1937"/>
      <c r="OFU2" s="1937"/>
      <c r="OFV2" s="1937"/>
      <c r="OFW2" s="1937"/>
      <c r="OFX2" s="1937"/>
      <c r="OFY2" s="1937"/>
      <c r="OFZ2" s="1937"/>
      <c r="OGA2" s="1937"/>
      <c r="OGB2" s="1937"/>
      <c r="OGC2" s="1937"/>
      <c r="OGD2" s="1937"/>
      <c r="OGE2" s="1937"/>
      <c r="OGF2" s="1937"/>
      <c r="OGG2" s="1937"/>
      <c r="OGH2" s="1937"/>
      <c r="OGI2" s="1937"/>
      <c r="OGJ2" s="1937"/>
      <c r="OGK2" s="1937"/>
      <c r="OGL2" s="1937"/>
      <c r="OGM2" s="1937"/>
      <c r="OGN2" s="1937"/>
      <c r="OGO2" s="1937"/>
      <c r="OGP2" s="1937"/>
      <c r="OGQ2" s="1937"/>
      <c r="OGR2" s="1937"/>
      <c r="OGS2" s="1937"/>
      <c r="OGT2" s="1937"/>
      <c r="OGU2" s="1937"/>
      <c r="OGV2" s="1937"/>
      <c r="OGW2" s="1937"/>
      <c r="OGX2" s="1937"/>
      <c r="OGY2" s="1937"/>
      <c r="OGZ2" s="1937"/>
      <c r="OHA2" s="1937"/>
      <c r="OHB2" s="1937"/>
      <c r="OHC2" s="1937"/>
      <c r="OHD2" s="1937"/>
      <c r="OHE2" s="1937"/>
      <c r="OHF2" s="1937"/>
      <c r="OHG2" s="1937"/>
      <c r="OHH2" s="1937"/>
      <c r="OHI2" s="1937"/>
      <c r="OHJ2" s="1937"/>
      <c r="OHK2" s="1937"/>
      <c r="OHL2" s="1937"/>
      <c r="OHM2" s="1937"/>
      <c r="OHN2" s="1937"/>
      <c r="OHO2" s="1937"/>
      <c r="OHP2" s="1937"/>
      <c r="OHQ2" s="1937"/>
      <c r="OHR2" s="1937"/>
      <c r="OHS2" s="1937"/>
      <c r="OHT2" s="1937"/>
      <c r="OHU2" s="1937"/>
      <c r="OHV2" s="1937"/>
      <c r="OHW2" s="1937"/>
      <c r="OHX2" s="1937"/>
      <c r="OHY2" s="1937"/>
      <c r="OHZ2" s="1937"/>
      <c r="OIA2" s="1937"/>
      <c r="OIB2" s="1937"/>
      <c r="OIC2" s="1937"/>
      <c r="OID2" s="1937"/>
      <c r="OIE2" s="1937"/>
      <c r="OIF2" s="1937"/>
      <c r="OIG2" s="1937"/>
      <c r="OIH2" s="1937"/>
      <c r="OII2" s="1937"/>
      <c r="OIJ2" s="1937"/>
      <c r="OIK2" s="1937"/>
      <c r="OIL2" s="1937"/>
      <c r="OIM2" s="1937"/>
      <c r="OIN2" s="1937"/>
      <c r="OIO2" s="1937"/>
      <c r="OIP2" s="1937"/>
      <c r="OIQ2" s="1937"/>
      <c r="OIR2" s="1937"/>
      <c r="OIS2" s="1937"/>
      <c r="OIT2" s="1937"/>
      <c r="OIU2" s="1937"/>
      <c r="OIV2" s="1937"/>
      <c r="OIW2" s="1937"/>
      <c r="OIX2" s="1937"/>
      <c r="OIY2" s="1937"/>
      <c r="OIZ2" s="1937"/>
      <c r="OJA2" s="1937"/>
      <c r="OJB2" s="1937"/>
      <c r="OJC2" s="1937"/>
      <c r="OJD2" s="1937"/>
      <c r="OJE2" s="1937"/>
      <c r="OJF2" s="1937"/>
      <c r="OJG2" s="1937"/>
      <c r="OJH2" s="1937"/>
      <c r="OJI2" s="1937"/>
      <c r="OJJ2" s="1937"/>
      <c r="OJK2" s="1937"/>
      <c r="OJL2" s="1937"/>
      <c r="OJM2" s="1937"/>
      <c r="OJN2" s="1937"/>
      <c r="OJO2" s="1937"/>
      <c r="OJP2" s="1937"/>
      <c r="OJQ2" s="1937"/>
      <c r="OJR2" s="1937"/>
      <c r="OJS2" s="1937"/>
      <c r="OJT2" s="1937"/>
      <c r="OJU2" s="1937"/>
      <c r="OJV2" s="1937"/>
      <c r="OJW2" s="1937"/>
      <c r="OJX2" s="1937"/>
      <c r="OJY2" s="1937"/>
      <c r="OJZ2" s="1937"/>
      <c r="OKA2" s="1937"/>
      <c r="OKB2" s="1937"/>
      <c r="OKC2" s="1937"/>
      <c r="OKD2" s="1937"/>
      <c r="OKE2" s="1937"/>
      <c r="OKF2" s="1937"/>
      <c r="OKG2" s="1937"/>
      <c r="OKH2" s="1937"/>
      <c r="OKI2" s="1937"/>
      <c r="OKJ2" s="1937"/>
      <c r="OKK2" s="1937"/>
      <c r="OKL2" s="1937"/>
      <c r="OKM2" s="1937"/>
      <c r="OKN2" s="1937"/>
      <c r="OKO2" s="1937"/>
      <c r="OKP2" s="1937"/>
      <c r="OKQ2" s="1937"/>
      <c r="OKR2" s="1937"/>
      <c r="OKS2" s="1937"/>
      <c r="OKT2" s="1937"/>
      <c r="OKU2" s="1937"/>
      <c r="OKV2" s="1937"/>
      <c r="OKW2" s="1937"/>
      <c r="OKX2" s="1937"/>
      <c r="OKY2" s="1937"/>
      <c r="OKZ2" s="1937"/>
      <c r="OLA2" s="1937"/>
      <c r="OLB2" s="1937"/>
      <c r="OLC2" s="1937"/>
      <c r="OLD2" s="1937"/>
      <c r="OLE2" s="1937"/>
      <c r="OLF2" s="1937"/>
      <c r="OLG2" s="1937"/>
      <c r="OLH2" s="1937"/>
      <c r="OLI2" s="1937"/>
      <c r="OLJ2" s="1937"/>
      <c r="OLK2" s="1937"/>
      <c r="OLL2" s="1937"/>
      <c r="OLM2" s="1937"/>
      <c r="OLN2" s="1937"/>
      <c r="OLO2" s="1937"/>
      <c r="OLP2" s="1937"/>
      <c r="OLQ2" s="1937"/>
      <c r="OLR2" s="1937"/>
      <c r="OLS2" s="1937"/>
      <c r="OLT2" s="1937"/>
      <c r="OLU2" s="1937"/>
      <c r="OLV2" s="1937"/>
      <c r="OLW2" s="1937"/>
      <c r="OLX2" s="1937"/>
      <c r="OLY2" s="1937"/>
      <c r="OLZ2" s="1937"/>
      <c r="OMA2" s="1937"/>
      <c r="OMB2" s="1937"/>
      <c r="OMC2" s="1937"/>
      <c r="OMD2" s="1937"/>
      <c r="OME2" s="1937"/>
      <c r="OMF2" s="1937"/>
      <c r="OMG2" s="1937"/>
      <c r="OMH2" s="1937"/>
      <c r="OMI2" s="1937"/>
      <c r="OMJ2" s="1937"/>
      <c r="OMK2" s="1937"/>
      <c r="OML2" s="1937"/>
      <c r="OMM2" s="1937"/>
      <c r="OMN2" s="1937"/>
      <c r="OMO2" s="1937"/>
      <c r="OMP2" s="1937"/>
      <c r="OMQ2" s="1937"/>
      <c r="OMR2" s="1937"/>
      <c r="OMS2" s="1937"/>
      <c r="OMT2" s="1937"/>
      <c r="OMU2" s="1937"/>
      <c r="OMV2" s="1937"/>
      <c r="OMW2" s="1937"/>
      <c r="OMX2" s="1937"/>
      <c r="OMY2" s="1937"/>
      <c r="OMZ2" s="1937"/>
      <c r="ONA2" s="1937"/>
      <c r="ONB2" s="1937"/>
      <c r="ONC2" s="1937"/>
      <c r="OND2" s="1937"/>
      <c r="ONE2" s="1937"/>
      <c r="ONF2" s="1937"/>
      <c r="ONG2" s="1937"/>
      <c r="ONH2" s="1937"/>
      <c r="ONI2" s="1937"/>
      <c r="ONJ2" s="1937"/>
      <c r="ONK2" s="1937"/>
      <c r="ONL2" s="1937"/>
      <c r="ONM2" s="1937"/>
      <c r="ONN2" s="1937"/>
      <c r="ONO2" s="1937"/>
      <c r="ONP2" s="1937"/>
      <c r="ONQ2" s="1937"/>
      <c r="ONR2" s="1937"/>
      <c r="ONS2" s="1937"/>
      <c r="ONT2" s="1937"/>
      <c r="ONU2" s="1937"/>
      <c r="ONV2" s="1937"/>
      <c r="ONW2" s="1937"/>
      <c r="ONX2" s="1937"/>
      <c r="ONY2" s="1937"/>
      <c r="ONZ2" s="1937"/>
      <c r="OOA2" s="1937"/>
      <c r="OOB2" s="1937"/>
      <c r="OOC2" s="1937"/>
      <c r="OOD2" s="1937"/>
      <c r="OOE2" s="1937"/>
      <c r="OOF2" s="1937"/>
      <c r="OOG2" s="1937"/>
      <c r="OOH2" s="1937"/>
      <c r="OOI2" s="1937"/>
      <c r="OOJ2" s="1937"/>
      <c r="OOK2" s="1937"/>
      <c r="OOL2" s="1937"/>
      <c r="OOM2" s="1937"/>
      <c r="OON2" s="1937"/>
      <c r="OOO2" s="1937"/>
      <c r="OOP2" s="1937"/>
      <c r="OOQ2" s="1937"/>
      <c r="OOR2" s="1937"/>
      <c r="OOS2" s="1937"/>
      <c r="OOT2" s="1937"/>
      <c r="OOU2" s="1937"/>
      <c r="OOV2" s="1937"/>
      <c r="OOW2" s="1937"/>
      <c r="OOX2" s="1937"/>
      <c r="OOY2" s="1937"/>
      <c r="OOZ2" s="1937"/>
      <c r="OPA2" s="1937"/>
      <c r="OPB2" s="1937"/>
      <c r="OPC2" s="1937"/>
      <c r="OPD2" s="1937"/>
      <c r="OPE2" s="1937"/>
      <c r="OPF2" s="1937"/>
      <c r="OPG2" s="1937"/>
      <c r="OPH2" s="1937"/>
      <c r="OPI2" s="1937"/>
      <c r="OPJ2" s="1937"/>
      <c r="OPK2" s="1937"/>
      <c r="OPL2" s="1937"/>
      <c r="OPM2" s="1937"/>
      <c r="OPN2" s="1937"/>
      <c r="OPO2" s="1937"/>
      <c r="OPP2" s="1937"/>
      <c r="OPQ2" s="1937"/>
      <c r="OPR2" s="1937"/>
      <c r="OPS2" s="1937"/>
      <c r="OPT2" s="1937"/>
      <c r="OPU2" s="1937"/>
      <c r="OPV2" s="1937"/>
      <c r="OPW2" s="1937"/>
      <c r="OPX2" s="1937"/>
      <c r="OPY2" s="1937"/>
      <c r="OPZ2" s="1937"/>
      <c r="OQA2" s="1937"/>
      <c r="OQB2" s="1937"/>
      <c r="OQC2" s="1937"/>
      <c r="OQD2" s="1937"/>
      <c r="OQE2" s="1937"/>
      <c r="OQF2" s="1937"/>
      <c r="OQG2" s="1937"/>
      <c r="OQH2" s="1937"/>
      <c r="OQI2" s="1937"/>
      <c r="OQJ2" s="1937"/>
      <c r="OQK2" s="1937"/>
      <c r="OQL2" s="1937"/>
      <c r="OQM2" s="1937"/>
      <c r="OQN2" s="1937"/>
      <c r="OQO2" s="1937"/>
      <c r="OQP2" s="1937"/>
      <c r="OQQ2" s="1937"/>
      <c r="OQR2" s="1937"/>
      <c r="OQS2" s="1937"/>
      <c r="OQT2" s="1937"/>
      <c r="OQU2" s="1937"/>
      <c r="OQV2" s="1937"/>
      <c r="OQW2" s="1937"/>
      <c r="OQX2" s="1937"/>
      <c r="OQY2" s="1937"/>
      <c r="OQZ2" s="1937"/>
      <c r="ORA2" s="1937"/>
      <c r="ORB2" s="1937"/>
      <c r="ORC2" s="1937"/>
      <c r="ORD2" s="1937"/>
      <c r="ORE2" s="1937"/>
      <c r="ORF2" s="1937"/>
      <c r="ORG2" s="1937"/>
      <c r="ORH2" s="1937"/>
      <c r="ORI2" s="1937"/>
      <c r="ORJ2" s="1937"/>
      <c r="ORK2" s="1937"/>
      <c r="ORL2" s="1937"/>
      <c r="ORM2" s="1937"/>
      <c r="ORN2" s="1937"/>
      <c r="ORO2" s="1937"/>
      <c r="ORP2" s="1937"/>
      <c r="ORQ2" s="1937"/>
      <c r="ORR2" s="1937"/>
      <c r="ORS2" s="1937"/>
      <c r="ORT2" s="1937"/>
      <c r="ORU2" s="1937"/>
      <c r="ORV2" s="1937"/>
      <c r="ORW2" s="1937"/>
      <c r="ORX2" s="1937"/>
      <c r="ORY2" s="1937"/>
      <c r="ORZ2" s="1937"/>
      <c r="OSA2" s="1937"/>
      <c r="OSB2" s="1937"/>
      <c r="OSC2" s="1937"/>
      <c r="OSD2" s="1937"/>
      <c r="OSE2" s="1937"/>
      <c r="OSF2" s="1937"/>
      <c r="OSG2" s="1937"/>
      <c r="OSH2" s="1937"/>
      <c r="OSI2" s="1937"/>
      <c r="OSJ2" s="1937"/>
      <c r="OSK2" s="1937"/>
      <c r="OSL2" s="1937"/>
      <c r="OSM2" s="1937"/>
      <c r="OSN2" s="1937"/>
      <c r="OSO2" s="1937"/>
      <c r="OSP2" s="1937"/>
      <c r="OSQ2" s="1937"/>
      <c r="OSR2" s="1937"/>
      <c r="OSS2" s="1937"/>
      <c r="OST2" s="1937"/>
      <c r="OSU2" s="1937"/>
      <c r="OSV2" s="1937"/>
      <c r="OSW2" s="1937"/>
      <c r="OSX2" s="1937"/>
      <c r="OSY2" s="1937"/>
      <c r="OSZ2" s="1937"/>
      <c r="OTA2" s="1937"/>
      <c r="OTB2" s="1937"/>
      <c r="OTC2" s="1937"/>
      <c r="OTD2" s="1937"/>
      <c r="OTE2" s="1937"/>
      <c r="OTF2" s="1937"/>
      <c r="OTG2" s="1937"/>
      <c r="OTH2" s="1937"/>
      <c r="OTI2" s="1937"/>
      <c r="OTJ2" s="1937"/>
      <c r="OTK2" s="1937"/>
      <c r="OTL2" s="1937"/>
      <c r="OTM2" s="1937"/>
      <c r="OTN2" s="1937"/>
      <c r="OTO2" s="1937"/>
      <c r="OTP2" s="1937"/>
      <c r="OTQ2" s="1937"/>
      <c r="OTR2" s="1937"/>
      <c r="OTS2" s="1937"/>
      <c r="OTT2" s="1937"/>
      <c r="OTU2" s="1937"/>
      <c r="OTV2" s="1937"/>
      <c r="OTW2" s="1937"/>
      <c r="OTX2" s="1937"/>
      <c r="OTY2" s="1937"/>
      <c r="OTZ2" s="1937"/>
      <c r="OUA2" s="1937"/>
      <c r="OUB2" s="1937"/>
      <c r="OUC2" s="1937"/>
      <c r="OUD2" s="1937"/>
      <c r="OUE2" s="1937"/>
      <c r="OUF2" s="1937"/>
      <c r="OUG2" s="1937"/>
      <c r="OUH2" s="1937"/>
      <c r="OUI2" s="1937"/>
      <c r="OUJ2" s="1937"/>
      <c r="OUK2" s="1937"/>
      <c r="OUL2" s="1937"/>
      <c r="OUM2" s="1937"/>
      <c r="OUN2" s="1937"/>
      <c r="OUO2" s="1937"/>
      <c r="OUP2" s="1937"/>
      <c r="OUQ2" s="1937"/>
      <c r="OUR2" s="1937"/>
      <c r="OUS2" s="1937"/>
      <c r="OUT2" s="1937"/>
      <c r="OUU2" s="1937"/>
      <c r="OUV2" s="1937"/>
      <c r="OUW2" s="1937"/>
      <c r="OUX2" s="1937"/>
      <c r="OUY2" s="1937"/>
      <c r="OUZ2" s="1937"/>
      <c r="OVA2" s="1937"/>
      <c r="OVB2" s="1937"/>
      <c r="OVC2" s="1937"/>
      <c r="OVD2" s="1937"/>
      <c r="OVE2" s="1937"/>
      <c r="OVF2" s="1937"/>
      <c r="OVG2" s="1937"/>
      <c r="OVH2" s="1937"/>
      <c r="OVI2" s="1937"/>
      <c r="OVJ2" s="1937"/>
      <c r="OVK2" s="1937"/>
      <c r="OVL2" s="1937"/>
      <c r="OVM2" s="1937"/>
      <c r="OVN2" s="1937"/>
      <c r="OVO2" s="1937"/>
      <c r="OVP2" s="1937"/>
      <c r="OVQ2" s="1937"/>
      <c r="OVR2" s="1937"/>
      <c r="OVS2" s="1937"/>
      <c r="OVT2" s="1937"/>
      <c r="OVU2" s="1937"/>
      <c r="OVV2" s="1937"/>
      <c r="OVW2" s="1937"/>
      <c r="OVX2" s="1937"/>
      <c r="OVY2" s="1937"/>
      <c r="OVZ2" s="1937"/>
      <c r="OWA2" s="1937"/>
      <c r="OWB2" s="1937"/>
      <c r="OWC2" s="1937"/>
      <c r="OWD2" s="1937"/>
      <c r="OWE2" s="1937"/>
      <c r="OWF2" s="1937"/>
      <c r="OWG2" s="1937"/>
      <c r="OWH2" s="1937"/>
      <c r="OWI2" s="1937"/>
      <c r="OWJ2" s="1937"/>
      <c r="OWK2" s="1937"/>
      <c r="OWL2" s="1937"/>
      <c r="OWM2" s="1937"/>
      <c r="OWN2" s="1937"/>
      <c r="OWO2" s="1937"/>
      <c r="OWP2" s="1937"/>
      <c r="OWQ2" s="1937"/>
      <c r="OWR2" s="1937"/>
      <c r="OWS2" s="1937"/>
      <c r="OWT2" s="1937"/>
      <c r="OWU2" s="1937"/>
      <c r="OWV2" s="1937"/>
      <c r="OWW2" s="1937"/>
      <c r="OWX2" s="1937"/>
      <c r="OWY2" s="1937"/>
      <c r="OWZ2" s="1937"/>
      <c r="OXA2" s="1937"/>
      <c r="OXB2" s="1937"/>
      <c r="OXC2" s="1937"/>
      <c r="OXD2" s="1937"/>
      <c r="OXE2" s="1937"/>
      <c r="OXF2" s="1937"/>
      <c r="OXG2" s="1937"/>
      <c r="OXH2" s="1937"/>
      <c r="OXI2" s="1937"/>
      <c r="OXJ2" s="1937"/>
      <c r="OXK2" s="1937"/>
      <c r="OXL2" s="1937"/>
      <c r="OXM2" s="1937"/>
      <c r="OXN2" s="1937"/>
      <c r="OXO2" s="1937"/>
      <c r="OXP2" s="1937"/>
      <c r="OXQ2" s="1937"/>
      <c r="OXR2" s="1937"/>
      <c r="OXS2" s="1937"/>
      <c r="OXT2" s="1937"/>
      <c r="OXU2" s="1937"/>
      <c r="OXV2" s="1937"/>
      <c r="OXW2" s="1937"/>
      <c r="OXX2" s="1937"/>
      <c r="OXY2" s="1937"/>
      <c r="OXZ2" s="1937"/>
      <c r="OYA2" s="1937"/>
      <c r="OYB2" s="1937"/>
      <c r="OYC2" s="1937"/>
      <c r="OYD2" s="1937"/>
      <c r="OYE2" s="1937"/>
      <c r="OYF2" s="1937"/>
      <c r="OYG2" s="1937"/>
      <c r="OYH2" s="1937"/>
      <c r="OYI2" s="1937"/>
      <c r="OYJ2" s="1937"/>
      <c r="OYK2" s="1937"/>
      <c r="OYL2" s="1937"/>
      <c r="OYM2" s="1937"/>
      <c r="OYN2" s="1937"/>
      <c r="OYO2" s="1937"/>
      <c r="OYP2" s="1937"/>
      <c r="OYQ2" s="1937"/>
      <c r="OYR2" s="1937"/>
      <c r="OYS2" s="1937"/>
      <c r="OYT2" s="1937"/>
      <c r="OYU2" s="1937"/>
      <c r="OYV2" s="1937"/>
      <c r="OYW2" s="1937"/>
      <c r="OYX2" s="1937"/>
      <c r="OYY2" s="1937"/>
      <c r="OYZ2" s="1937"/>
      <c r="OZA2" s="1937"/>
      <c r="OZB2" s="1937"/>
      <c r="OZC2" s="1937"/>
      <c r="OZD2" s="1937"/>
      <c r="OZE2" s="1937"/>
      <c r="OZF2" s="1937"/>
      <c r="OZG2" s="1937"/>
      <c r="OZH2" s="1937"/>
      <c r="OZI2" s="1937"/>
      <c r="OZJ2" s="1937"/>
      <c r="OZK2" s="1937"/>
      <c r="OZL2" s="1937"/>
      <c r="OZM2" s="1937"/>
      <c r="OZN2" s="1937"/>
      <c r="OZO2" s="1937"/>
      <c r="OZP2" s="1937"/>
      <c r="OZQ2" s="1937"/>
      <c r="OZR2" s="1937"/>
      <c r="OZS2" s="1937"/>
      <c r="OZT2" s="1937"/>
      <c r="OZU2" s="1937"/>
      <c r="OZV2" s="1937"/>
      <c r="OZW2" s="1937"/>
      <c r="OZX2" s="1937"/>
      <c r="OZY2" s="1937"/>
      <c r="OZZ2" s="1937"/>
      <c r="PAA2" s="1937"/>
      <c r="PAB2" s="1937"/>
      <c r="PAC2" s="1937"/>
      <c r="PAD2" s="1937"/>
      <c r="PAE2" s="1937"/>
      <c r="PAF2" s="1937"/>
      <c r="PAG2" s="1937"/>
      <c r="PAH2" s="1937"/>
      <c r="PAI2" s="1937"/>
      <c r="PAJ2" s="1937"/>
      <c r="PAK2" s="1937"/>
      <c r="PAL2" s="1937"/>
      <c r="PAM2" s="1937"/>
      <c r="PAN2" s="1937"/>
      <c r="PAO2" s="1937"/>
      <c r="PAP2" s="1937"/>
      <c r="PAQ2" s="1937"/>
      <c r="PAR2" s="1937"/>
      <c r="PAS2" s="1937"/>
      <c r="PAT2" s="1937"/>
      <c r="PAU2" s="1937"/>
      <c r="PAV2" s="1937"/>
      <c r="PAW2" s="1937"/>
      <c r="PAX2" s="1937"/>
      <c r="PAY2" s="1937"/>
      <c r="PAZ2" s="1937"/>
      <c r="PBA2" s="1937"/>
      <c r="PBB2" s="1937"/>
      <c r="PBC2" s="1937"/>
      <c r="PBD2" s="1937"/>
      <c r="PBE2" s="1937"/>
      <c r="PBF2" s="1937"/>
      <c r="PBG2" s="1937"/>
      <c r="PBH2" s="1937"/>
      <c r="PBI2" s="1937"/>
      <c r="PBJ2" s="1937"/>
      <c r="PBK2" s="1937"/>
      <c r="PBL2" s="1937"/>
      <c r="PBM2" s="1937"/>
      <c r="PBN2" s="1937"/>
      <c r="PBO2" s="1937"/>
      <c r="PBP2" s="1937"/>
      <c r="PBQ2" s="1937"/>
      <c r="PBR2" s="1937"/>
      <c r="PBS2" s="1937"/>
      <c r="PBT2" s="1937"/>
      <c r="PBU2" s="1937"/>
      <c r="PBV2" s="1937"/>
      <c r="PBW2" s="1937"/>
      <c r="PBX2" s="1937"/>
      <c r="PBY2" s="1937"/>
      <c r="PBZ2" s="1937"/>
      <c r="PCA2" s="1937"/>
      <c r="PCB2" s="1937"/>
      <c r="PCC2" s="1937"/>
      <c r="PCD2" s="1937"/>
      <c r="PCE2" s="1937"/>
      <c r="PCF2" s="1937"/>
      <c r="PCG2" s="1937"/>
      <c r="PCH2" s="1937"/>
      <c r="PCI2" s="1937"/>
      <c r="PCJ2" s="1937"/>
      <c r="PCK2" s="1937"/>
      <c r="PCL2" s="1937"/>
      <c r="PCM2" s="1937"/>
      <c r="PCN2" s="1937"/>
      <c r="PCO2" s="1937"/>
      <c r="PCP2" s="1937"/>
      <c r="PCQ2" s="1937"/>
      <c r="PCR2" s="1937"/>
      <c r="PCS2" s="1937"/>
      <c r="PCT2" s="1937"/>
      <c r="PCU2" s="1937"/>
      <c r="PCV2" s="1937"/>
      <c r="PCW2" s="1937"/>
      <c r="PCX2" s="1937"/>
      <c r="PCY2" s="1937"/>
      <c r="PCZ2" s="1937"/>
      <c r="PDA2" s="1937"/>
      <c r="PDB2" s="1937"/>
      <c r="PDC2" s="1937"/>
      <c r="PDD2" s="1937"/>
      <c r="PDE2" s="1937"/>
      <c r="PDF2" s="1937"/>
      <c r="PDG2" s="1937"/>
      <c r="PDH2" s="1937"/>
      <c r="PDI2" s="1937"/>
      <c r="PDJ2" s="1937"/>
      <c r="PDK2" s="1937"/>
      <c r="PDL2" s="1937"/>
      <c r="PDM2" s="1937"/>
      <c r="PDN2" s="1937"/>
      <c r="PDO2" s="1937"/>
      <c r="PDP2" s="1937"/>
      <c r="PDQ2" s="1937"/>
      <c r="PDR2" s="1937"/>
      <c r="PDS2" s="1937"/>
      <c r="PDT2" s="1937"/>
      <c r="PDU2" s="1937"/>
      <c r="PDV2" s="1937"/>
      <c r="PDW2" s="1937"/>
      <c r="PDX2" s="1937"/>
      <c r="PDY2" s="1937"/>
      <c r="PDZ2" s="1937"/>
      <c r="PEA2" s="1937"/>
      <c r="PEB2" s="1937"/>
      <c r="PEC2" s="1937"/>
      <c r="PED2" s="1937"/>
      <c r="PEE2" s="1937"/>
      <c r="PEF2" s="1937"/>
      <c r="PEG2" s="1937"/>
      <c r="PEH2" s="1937"/>
      <c r="PEI2" s="1937"/>
      <c r="PEJ2" s="1937"/>
      <c r="PEK2" s="1937"/>
      <c r="PEL2" s="1937"/>
      <c r="PEM2" s="1937"/>
      <c r="PEN2" s="1937"/>
      <c r="PEO2" s="1937"/>
      <c r="PEP2" s="1937"/>
      <c r="PEQ2" s="1937"/>
      <c r="PER2" s="1937"/>
      <c r="PES2" s="1937"/>
      <c r="PET2" s="1937"/>
      <c r="PEU2" s="1937"/>
      <c r="PEV2" s="1937"/>
      <c r="PEW2" s="1937"/>
      <c r="PEX2" s="1937"/>
      <c r="PEY2" s="1937"/>
      <c r="PEZ2" s="1937"/>
      <c r="PFA2" s="1937"/>
      <c r="PFB2" s="1937"/>
      <c r="PFC2" s="1937"/>
      <c r="PFD2" s="1937"/>
      <c r="PFE2" s="1937"/>
      <c r="PFF2" s="1937"/>
      <c r="PFG2" s="1937"/>
      <c r="PFH2" s="1937"/>
      <c r="PFI2" s="1937"/>
      <c r="PFJ2" s="1937"/>
      <c r="PFK2" s="1937"/>
      <c r="PFL2" s="1937"/>
      <c r="PFM2" s="1937"/>
      <c r="PFN2" s="1937"/>
      <c r="PFO2" s="1937"/>
      <c r="PFP2" s="1937"/>
      <c r="PFQ2" s="1937"/>
      <c r="PFR2" s="1937"/>
      <c r="PFS2" s="1937"/>
      <c r="PFT2" s="1937"/>
      <c r="PFU2" s="1937"/>
      <c r="PFV2" s="1937"/>
      <c r="PFW2" s="1937"/>
      <c r="PFX2" s="1937"/>
      <c r="PFY2" s="1937"/>
      <c r="PFZ2" s="1937"/>
      <c r="PGA2" s="1937"/>
      <c r="PGB2" s="1937"/>
      <c r="PGC2" s="1937"/>
      <c r="PGD2" s="1937"/>
      <c r="PGE2" s="1937"/>
      <c r="PGF2" s="1937"/>
      <c r="PGG2" s="1937"/>
      <c r="PGH2" s="1937"/>
      <c r="PGI2" s="1937"/>
      <c r="PGJ2" s="1937"/>
      <c r="PGK2" s="1937"/>
      <c r="PGL2" s="1937"/>
      <c r="PGM2" s="1937"/>
      <c r="PGN2" s="1937"/>
      <c r="PGO2" s="1937"/>
      <c r="PGP2" s="1937"/>
      <c r="PGQ2" s="1937"/>
      <c r="PGR2" s="1937"/>
      <c r="PGS2" s="1937"/>
      <c r="PGT2" s="1937"/>
      <c r="PGU2" s="1937"/>
      <c r="PGV2" s="1937"/>
      <c r="PGW2" s="1937"/>
      <c r="PGX2" s="1937"/>
      <c r="PGY2" s="1937"/>
      <c r="PGZ2" s="1937"/>
      <c r="PHA2" s="1937"/>
      <c r="PHB2" s="1937"/>
      <c r="PHC2" s="1937"/>
      <c r="PHD2" s="1937"/>
      <c r="PHE2" s="1937"/>
      <c r="PHF2" s="1937"/>
      <c r="PHG2" s="1937"/>
      <c r="PHH2" s="1937"/>
      <c r="PHI2" s="1937"/>
      <c r="PHJ2" s="1937"/>
      <c r="PHK2" s="1937"/>
      <c r="PHL2" s="1937"/>
      <c r="PHM2" s="1937"/>
      <c r="PHN2" s="1937"/>
      <c r="PHO2" s="1937"/>
      <c r="PHP2" s="1937"/>
      <c r="PHQ2" s="1937"/>
      <c r="PHR2" s="1937"/>
      <c r="PHS2" s="1937"/>
      <c r="PHT2" s="1937"/>
      <c r="PHU2" s="1937"/>
      <c r="PHV2" s="1937"/>
      <c r="PHW2" s="1937"/>
      <c r="PHX2" s="1937"/>
      <c r="PHY2" s="1937"/>
      <c r="PHZ2" s="1937"/>
      <c r="PIA2" s="1937"/>
      <c r="PIB2" s="1937"/>
      <c r="PIC2" s="1937"/>
      <c r="PID2" s="1937"/>
      <c r="PIE2" s="1937"/>
      <c r="PIF2" s="1937"/>
      <c r="PIG2" s="1937"/>
      <c r="PIH2" s="1937"/>
      <c r="PII2" s="1937"/>
      <c r="PIJ2" s="1937"/>
      <c r="PIK2" s="1937"/>
      <c r="PIL2" s="1937"/>
      <c r="PIM2" s="1937"/>
      <c r="PIN2" s="1937"/>
      <c r="PIO2" s="1937"/>
      <c r="PIP2" s="1937"/>
      <c r="PIQ2" s="1937"/>
      <c r="PIR2" s="1937"/>
      <c r="PIS2" s="1937"/>
      <c r="PIT2" s="1937"/>
      <c r="PIU2" s="1937"/>
      <c r="PIV2" s="1937"/>
      <c r="PIW2" s="1937"/>
      <c r="PIX2" s="1937"/>
      <c r="PIY2" s="1937"/>
      <c r="PIZ2" s="1937"/>
      <c r="PJA2" s="1937"/>
      <c r="PJB2" s="1937"/>
      <c r="PJC2" s="1937"/>
      <c r="PJD2" s="1937"/>
      <c r="PJE2" s="1937"/>
      <c r="PJF2" s="1937"/>
      <c r="PJG2" s="1937"/>
      <c r="PJH2" s="1937"/>
      <c r="PJI2" s="1937"/>
      <c r="PJJ2" s="1937"/>
      <c r="PJK2" s="1937"/>
      <c r="PJL2" s="1937"/>
      <c r="PJM2" s="1937"/>
      <c r="PJN2" s="1937"/>
      <c r="PJO2" s="1937"/>
      <c r="PJP2" s="1937"/>
      <c r="PJQ2" s="1937"/>
      <c r="PJR2" s="1937"/>
      <c r="PJS2" s="1937"/>
      <c r="PJT2" s="1937"/>
      <c r="PJU2" s="1937"/>
      <c r="PJV2" s="1937"/>
      <c r="PJW2" s="1937"/>
      <c r="PJX2" s="1937"/>
      <c r="PJY2" s="1937"/>
      <c r="PJZ2" s="1937"/>
      <c r="PKA2" s="1937"/>
      <c r="PKB2" s="1937"/>
      <c r="PKC2" s="1937"/>
      <c r="PKD2" s="1937"/>
      <c r="PKE2" s="1937"/>
      <c r="PKF2" s="1937"/>
      <c r="PKG2" s="1937"/>
      <c r="PKH2" s="1937"/>
      <c r="PKI2" s="1937"/>
      <c r="PKJ2" s="1937"/>
      <c r="PKK2" s="1937"/>
      <c r="PKL2" s="1937"/>
      <c r="PKM2" s="1937"/>
      <c r="PKN2" s="1937"/>
      <c r="PKO2" s="1937"/>
      <c r="PKP2" s="1937"/>
      <c r="PKQ2" s="1937"/>
      <c r="PKR2" s="1937"/>
      <c r="PKS2" s="1937"/>
      <c r="PKT2" s="1937"/>
      <c r="PKU2" s="1937"/>
      <c r="PKV2" s="1937"/>
      <c r="PKW2" s="1937"/>
      <c r="PKX2" s="1937"/>
      <c r="PKY2" s="1937"/>
      <c r="PKZ2" s="1937"/>
      <c r="PLA2" s="1937"/>
      <c r="PLB2" s="1937"/>
      <c r="PLC2" s="1937"/>
      <c r="PLD2" s="1937"/>
      <c r="PLE2" s="1937"/>
      <c r="PLF2" s="1937"/>
      <c r="PLG2" s="1937"/>
      <c r="PLH2" s="1937"/>
      <c r="PLI2" s="1937"/>
      <c r="PLJ2" s="1937"/>
      <c r="PLK2" s="1937"/>
      <c r="PLL2" s="1937"/>
      <c r="PLM2" s="1937"/>
      <c r="PLN2" s="1937"/>
      <c r="PLO2" s="1937"/>
      <c r="PLP2" s="1937"/>
      <c r="PLQ2" s="1937"/>
      <c r="PLR2" s="1937"/>
      <c r="PLS2" s="1937"/>
      <c r="PLT2" s="1937"/>
      <c r="PLU2" s="1937"/>
      <c r="PLV2" s="1937"/>
      <c r="PLW2" s="1937"/>
      <c r="PLX2" s="1937"/>
      <c r="PLY2" s="1937"/>
      <c r="PLZ2" s="1937"/>
      <c r="PMA2" s="1937"/>
      <c r="PMB2" s="1937"/>
      <c r="PMC2" s="1937"/>
      <c r="PMD2" s="1937"/>
      <c r="PME2" s="1937"/>
      <c r="PMF2" s="1937"/>
      <c r="PMG2" s="1937"/>
      <c r="PMH2" s="1937"/>
      <c r="PMI2" s="1937"/>
      <c r="PMJ2" s="1937"/>
      <c r="PMK2" s="1937"/>
      <c r="PML2" s="1937"/>
      <c r="PMM2" s="1937"/>
      <c r="PMN2" s="1937"/>
      <c r="PMO2" s="1937"/>
      <c r="PMP2" s="1937"/>
      <c r="PMQ2" s="1937"/>
      <c r="PMR2" s="1937"/>
      <c r="PMS2" s="1937"/>
      <c r="PMT2" s="1937"/>
      <c r="PMU2" s="1937"/>
      <c r="PMV2" s="1937"/>
      <c r="PMW2" s="1937"/>
      <c r="PMX2" s="1937"/>
      <c r="PMY2" s="1937"/>
      <c r="PMZ2" s="1937"/>
      <c r="PNA2" s="1937"/>
      <c r="PNB2" s="1937"/>
      <c r="PNC2" s="1937"/>
      <c r="PND2" s="1937"/>
      <c r="PNE2" s="1937"/>
      <c r="PNF2" s="1937"/>
      <c r="PNG2" s="1937"/>
      <c r="PNH2" s="1937"/>
      <c r="PNI2" s="1937"/>
      <c r="PNJ2" s="1937"/>
      <c r="PNK2" s="1937"/>
      <c r="PNL2" s="1937"/>
      <c r="PNM2" s="1937"/>
      <c r="PNN2" s="1937"/>
      <c r="PNO2" s="1937"/>
      <c r="PNP2" s="1937"/>
      <c r="PNQ2" s="1937"/>
      <c r="PNR2" s="1937"/>
      <c r="PNS2" s="1937"/>
      <c r="PNT2" s="1937"/>
      <c r="PNU2" s="1937"/>
      <c r="PNV2" s="1937"/>
      <c r="PNW2" s="1937"/>
      <c r="PNX2" s="1937"/>
      <c r="PNY2" s="1937"/>
      <c r="PNZ2" s="1937"/>
      <c r="POA2" s="1937"/>
      <c r="POB2" s="1937"/>
      <c r="POC2" s="1937"/>
      <c r="POD2" s="1937"/>
      <c r="POE2" s="1937"/>
      <c r="POF2" s="1937"/>
      <c r="POG2" s="1937"/>
      <c r="POH2" s="1937"/>
      <c r="POI2" s="1937"/>
      <c r="POJ2" s="1937"/>
      <c r="POK2" s="1937"/>
      <c r="POL2" s="1937"/>
      <c r="POM2" s="1937"/>
      <c r="PON2" s="1937"/>
      <c r="POO2" s="1937"/>
      <c r="POP2" s="1937"/>
      <c r="POQ2" s="1937"/>
      <c r="POR2" s="1937"/>
      <c r="POS2" s="1937"/>
      <c r="POT2" s="1937"/>
      <c r="POU2" s="1937"/>
      <c r="POV2" s="1937"/>
      <c r="POW2" s="1937"/>
      <c r="POX2" s="1937"/>
      <c r="POY2" s="1937"/>
      <c r="POZ2" s="1937"/>
      <c r="PPA2" s="1937"/>
      <c r="PPB2" s="1937"/>
      <c r="PPC2" s="1937"/>
      <c r="PPD2" s="1937"/>
      <c r="PPE2" s="1937"/>
      <c r="PPF2" s="1937"/>
      <c r="PPG2" s="1937"/>
      <c r="PPH2" s="1937"/>
      <c r="PPI2" s="1937"/>
      <c r="PPJ2" s="1937"/>
      <c r="PPK2" s="1937"/>
      <c r="PPL2" s="1937"/>
      <c r="PPM2" s="1937"/>
      <c r="PPN2" s="1937"/>
      <c r="PPO2" s="1937"/>
      <c r="PPP2" s="1937"/>
      <c r="PPQ2" s="1937"/>
      <c r="PPR2" s="1937"/>
      <c r="PPS2" s="1937"/>
      <c r="PPT2" s="1937"/>
      <c r="PPU2" s="1937"/>
      <c r="PPV2" s="1937"/>
      <c r="PPW2" s="1937"/>
      <c r="PPX2" s="1937"/>
      <c r="PPY2" s="1937"/>
      <c r="PPZ2" s="1937"/>
      <c r="PQA2" s="1937"/>
      <c r="PQB2" s="1937"/>
      <c r="PQC2" s="1937"/>
      <c r="PQD2" s="1937"/>
      <c r="PQE2" s="1937"/>
      <c r="PQF2" s="1937"/>
      <c r="PQG2" s="1937"/>
      <c r="PQH2" s="1937"/>
      <c r="PQI2" s="1937"/>
      <c r="PQJ2" s="1937"/>
      <c r="PQK2" s="1937"/>
      <c r="PQL2" s="1937"/>
      <c r="PQM2" s="1937"/>
      <c r="PQN2" s="1937"/>
      <c r="PQO2" s="1937"/>
      <c r="PQP2" s="1937"/>
      <c r="PQQ2" s="1937"/>
      <c r="PQR2" s="1937"/>
      <c r="PQS2" s="1937"/>
      <c r="PQT2" s="1937"/>
      <c r="PQU2" s="1937"/>
      <c r="PQV2" s="1937"/>
      <c r="PQW2" s="1937"/>
      <c r="PQX2" s="1937"/>
      <c r="PQY2" s="1937"/>
      <c r="PQZ2" s="1937"/>
      <c r="PRA2" s="1937"/>
      <c r="PRB2" s="1937"/>
      <c r="PRC2" s="1937"/>
      <c r="PRD2" s="1937"/>
      <c r="PRE2" s="1937"/>
      <c r="PRF2" s="1937"/>
      <c r="PRG2" s="1937"/>
      <c r="PRH2" s="1937"/>
      <c r="PRI2" s="1937"/>
      <c r="PRJ2" s="1937"/>
      <c r="PRK2" s="1937"/>
      <c r="PRL2" s="1937"/>
      <c r="PRM2" s="1937"/>
      <c r="PRN2" s="1937"/>
      <c r="PRO2" s="1937"/>
      <c r="PRP2" s="1937"/>
      <c r="PRQ2" s="1937"/>
      <c r="PRR2" s="1937"/>
      <c r="PRS2" s="1937"/>
      <c r="PRT2" s="1937"/>
      <c r="PRU2" s="1937"/>
      <c r="PRV2" s="1937"/>
      <c r="PRW2" s="1937"/>
      <c r="PRX2" s="1937"/>
      <c r="PRY2" s="1937"/>
      <c r="PRZ2" s="1937"/>
      <c r="PSA2" s="1937"/>
      <c r="PSB2" s="1937"/>
      <c r="PSC2" s="1937"/>
      <c r="PSD2" s="1937"/>
      <c r="PSE2" s="1937"/>
      <c r="PSF2" s="1937"/>
      <c r="PSG2" s="1937"/>
      <c r="PSH2" s="1937"/>
      <c r="PSI2" s="1937"/>
      <c r="PSJ2" s="1937"/>
      <c r="PSK2" s="1937"/>
      <c r="PSL2" s="1937"/>
      <c r="PSM2" s="1937"/>
      <c r="PSN2" s="1937"/>
      <c r="PSO2" s="1937"/>
      <c r="PSP2" s="1937"/>
      <c r="PSQ2" s="1937"/>
      <c r="PSR2" s="1937"/>
      <c r="PSS2" s="1937"/>
      <c r="PST2" s="1937"/>
      <c r="PSU2" s="1937"/>
      <c r="PSV2" s="1937"/>
      <c r="PSW2" s="1937"/>
      <c r="PSX2" s="1937"/>
      <c r="PSY2" s="1937"/>
      <c r="PSZ2" s="1937"/>
      <c r="PTA2" s="1937"/>
      <c r="PTB2" s="1937"/>
      <c r="PTC2" s="1937"/>
      <c r="PTD2" s="1937"/>
      <c r="PTE2" s="1937"/>
      <c r="PTF2" s="1937"/>
      <c r="PTG2" s="1937"/>
      <c r="PTH2" s="1937"/>
      <c r="PTI2" s="1937"/>
      <c r="PTJ2" s="1937"/>
      <c r="PTK2" s="1937"/>
      <c r="PTL2" s="1937"/>
      <c r="PTM2" s="1937"/>
      <c r="PTN2" s="1937"/>
      <c r="PTO2" s="1937"/>
      <c r="PTP2" s="1937"/>
      <c r="PTQ2" s="1937"/>
      <c r="PTR2" s="1937"/>
      <c r="PTS2" s="1937"/>
      <c r="PTT2" s="1937"/>
      <c r="PTU2" s="1937"/>
      <c r="PTV2" s="1937"/>
      <c r="PTW2" s="1937"/>
      <c r="PTX2" s="1937"/>
      <c r="PTY2" s="1937"/>
      <c r="PTZ2" s="1937"/>
      <c r="PUA2" s="1937"/>
      <c r="PUB2" s="1937"/>
      <c r="PUC2" s="1937"/>
      <c r="PUD2" s="1937"/>
      <c r="PUE2" s="1937"/>
      <c r="PUF2" s="1937"/>
      <c r="PUG2" s="1937"/>
      <c r="PUH2" s="1937"/>
      <c r="PUI2" s="1937"/>
      <c r="PUJ2" s="1937"/>
      <c r="PUK2" s="1937"/>
      <c r="PUL2" s="1937"/>
      <c r="PUM2" s="1937"/>
      <c r="PUN2" s="1937"/>
      <c r="PUO2" s="1937"/>
      <c r="PUP2" s="1937"/>
      <c r="PUQ2" s="1937"/>
      <c r="PUR2" s="1937"/>
      <c r="PUS2" s="1937"/>
      <c r="PUT2" s="1937"/>
      <c r="PUU2" s="1937"/>
      <c r="PUV2" s="1937"/>
      <c r="PUW2" s="1937"/>
      <c r="PUX2" s="1937"/>
      <c r="PUY2" s="1937"/>
      <c r="PUZ2" s="1937"/>
      <c r="PVA2" s="1937"/>
      <c r="PVB2" s="1937"/>
      <c r="PVC2" s="1937"/>
      <c r="PVD2" s="1937"/>
      <c r="PVE2" s="1937"/>
      <c r="PVF2" s="1937"/>
      <c r="PVG2" s="1937"/>
      <c r="PVH2" s="1937"/>
      <c r="PVI2" s="1937"/>
      <c r="PVJ2" s="1937"/>
      <c r="PVK2" s="1937"/>
      <c r="PVL2" s="1937"/>
      <c r="PVM2" s="1937"/>
      <c r="PVN2" s="1937"/>
      <c r="PVO2" s="1937"/>
      <c r="PVP2" s="1937"/>
      <c r="PVQ2" s="1937"/>
      <c r="PVR2" s="1937"/>
      <c r="PVS2" s="1937"/>
      <c r="PVT2" s="1937"/>
      <c r="PVU2" s="1937"/>
      <c r="PVV2" s="1937"/>
      <c r="PVW2" s="1937"/>
      <c r="PVX2" s="1937"/>
      <c r="PVY2" s="1937"/>
      <c r="PVZ2" s="1937"/>
      <c r="PWA2" s="1937"/>
      <c r="PWB2" s="1937"/>
      <c r="PWC2" s="1937"/>
      <c r="PWD2" s="1937"/>
      <c r="PWE2" s="1937"/>
      <c r="PWF2" s="1937"/>
      <c r="PWG2" s="1937"/>
      <c r="PWH2" s="1937"/>
      <c r="PWI2" s="1937"/>
      <c r="PWJ2" s="1937"/>
      <c r="PWK2" s="1937"/>
      <c r="PWL2" s="1937"/>
      <c r="PWM2" s="1937"/>
      <c r="PWN2" s="1937"/>
      <c r="PWO2" s="1937"/>
      <c r="PWP2" s="1937"/>
      <c r="PWQ2" s="1937"/>
      <c r="PWR2" s="1937"/>
      <c r="PWS2" s="1937"/>
      <c r="PWT2" s="1937"/>
      <c r="PWU2" s="1937"/>
      <c r="PWV2" s="1937"/>
      <c r="PWW2" s="1937"/>
      <c r="PWX2" s="1937"/>
      <c r="PWY2" s="1937"/>
      <c r="PWZ2" s="1937"/>
      <c r="PXA2" s="1937"/>
      <c r="PXB2" s="1937"/>
      <c r="PXC2" s="1937"/>
      <c r="PXD2" s="1937"/>
      <c r="PXE2" s="1937"/>
      <c r="PXF2" s="1937"/>
      <c r="PXG2" s="1937"/>
      <c r="PXH2" s="1937"/>
      <c r="PXI2" s="1937"/>
      <c r="PXJ2" s="1937"/>
      <c r="PXK2" s="1937"/>
      <c r="PXL2" s="1937"/>
      <c r="PXM2" s="1937"/>
      <c r="PXN2" s="1937"/>
      <c r="PXO2" s="1937"/>
      <c r="PXP2" s="1937"/>
      <c r="PXQ2" s="1937"/>
      <c r="PXR2" s="1937"/>
      <c r="PXS2" s="1937"/>
      <c r="PXT2" s="1937"/>
      <c r="PXU2" s="1937"/>
      <c r="PXV2" s="1937"/>
      <c r="PXW2" s="1937"/>
      <c r="PXX2" s="1937"/>
      <c r="PXY2" s="1937"/>
      <c r="PXZ2" s="1937"/>
      <c r="PYA2" s="1937"/>
      <c r="PYB2" s="1937"/>
      <c r="PYC2" s="1937"/>
      <c r="PYD2" s="1937"/>
      <c r="PYE2" s="1937"/>
      <c r="PYF2" s="1937"/>
      <c r="PYG2" s="1937"/>
      <c r="PYH2" s="1937"/>
      <c r="PYI2" s="1937"/>
      <c r="PYJ2" s="1937"/>
      <c r="PYK2" s="1937"/>
      <c r="PYL2" s="1937"/>
      <c r="PYM2" s="1937"/>
      <c r="PYN2" s="1937"/>
      <c r="PYO2" s="1937"/>
      <c r="PYP2" s="1937"/>
      <c r="PYQ2" s="1937"/>
      <c r="PYR2" s="1937"/>
      <c r="PYS2" s="1937"/>
      <c r="PYT2" s="1937"/>
      <c r="PYU2" s="1937"/>
      <c r="PYV2" s="1937"/>
      <c r="PYW2" s="1937"/>
      <c r="PYX2" s="1937"/>
      <c r="PYY2" s="1937"/>
      <c r="PYZ2" s="1937"/>
      <c r="PZA2" s="1937"/>
      <c r="PZB2" s="1937"/>
      <c r="PZC2" s="1937"/>
      <c r="PZD2" s="1937"/>
      <c r="PZE2" s="1937"/>
      <c r="PZF2" s="1937"/>
      <c r="PZG2" s="1937"/>
      <c r="PZH2" s="1937"/>
      <c r="PZI2" s="1937"/>
      <c r="PZJ2" s="1937"/>
      <c r="PZK2" s="1937"/>
      <c r="PZL2" s="1937"/>
      <c r="PZM2" s="1937"/>
      <c r="PZN2" s="1937"/>
      <c r="PZO2" s="1937"/>
      <c r="PZP2" s="1937"/>
      <c r="PZQ2" s="1937"/>
      <c r="PZR2" s="1937"/>
      <c r="PZS2" s="1937"/>
      <c r="PZT2" s="1937"/>
      <c r="PZU2" s="1937"/>
      <c r="PZV2" s="1937"/>
      <c r="PZW2" s="1937"/>
      <c r="PZX2" s="1937"/>
      <c r="PZY2" s="1937"/>
      <c r="PZZ2" s="1937"/>
      <c r="QAA2" s="1937"/>
      <c r="QAB2" s="1937"/>
      <c r="QAC2" s="1937"/>
      <c r="QAD2" s="1937"/>
      <c r="QAE2" s="1937"/>
      <c r="QAF2" s="1937"/>
      <c r="QAG2" s="1937"/>
      <c r="QAH2" s="1937"/>
      <c r="QAI2" s="1937"/>
      <c r="QAJ2" s="1937"/>
      <c r="QAK2" s="1937"/>
      <c r="QAL2" s="1937"/>
      <c r="QAM2" s="1937"/>
      <c r="QAN2" s="1937"/>
      <c r="QAO2" s="1937"/>
      <c r="QAP2" s="1937"/>
      <c r="QAQ2" s="1937"/>
      <c r="QAR2" s="1937"/>
      <c r="QAS2" s="1937"/>
      <c r="QAT2" s="1937"/>
      <c r="QAU2" s="1937"/>
      <c r="QAV2" s="1937"/>
      <c r="QAW2" s="1937"/>
      <c r="QAX2" s="1937"/>
      <c r="QAY2" s="1937"/>
      <c r="QAZ2" s="1937"/>
      <c r="QBA2" s="1937"/>
      <c r="QBB2" s="1937"/>
      <c r="QBC2" s="1937"/>
      <c r="QBD2" s="1937"/>
      <c r="QBE2" s="1937"/>
      <c r="QBF2" s="1937"/>
      <c r="QBG2" s="1937"/>
      <c r="QBH2" s="1937"/>
      <c r="QBI2" s="1937"/>
      <c r="QBJ2" s="1937"/>
      <c r="QBK2" s="1937"/>
      <c r="QBL2" s="1937"/>
      <c r="QBM2" s="1937"/>
      <c r="QBN2" s="1937"/>
      <c r="QBO2" s="1937"/>
      <c r="QBP2" s="1937"/>
      <c r="QBQ2" s="1937"/>
      <c r="QBR2" s="1937"/>
      <c r="QBS2" s="1937"/>
      <c r="QBT2" s="1937"/>
      <c r="QBU2" s="1937"/>
      <c r="QBV2" s="1937"/>
      <c r="QBW2" s="1937"/>
      <c r="QBX2" s="1937"/>
      <c r="QBY2" s="1937"/>
      <c r="QBZ2" s="1937"/>
      <c r="QCA2" s="1937"/>
      <c r="QCB2" s="1937"/>
      <c r="QCC2" s="1937"/>
      <c r="QCD2" s="1937"/>
      <c r="QCE2" s="1937"/>
      <c r="QCF2" s="1937"/>
      <c r="QCG2" s="1937"/>
      <c r="QCH2" s="1937"/>
      <c r="QCI2" s="1937"/>
      <c r="QCJ2" s="1937"/>
      <c r="QCK2" s="1937"/>
      <c r="QCL2" s="1937"/>
      <c r="QCM2" s="1937"/>
      <c r="QCN2" s="1937"/>
      <c r="QCO2" s="1937"/>
      <c r="QCP2" s="1937"/>
      <c r="QCQ2" s="1937"/>
      <c r="QCR2" s="1937"/>
      <c r="QCS2" s="1937"/>
      <c r="QCT2" s="1937"/>
      <c r="QCU2" s="1937"/>
      <c r="QCV2" s="1937"/>
      <c r="QCW2" s="1937"/>
      <c r="QCX2" s="1937"/>
      <c r="QCY2" s="1937"/>
      <c r="QCZ2" s="1937"/>
      <c r="QDA2" s="1937"/>
      <c r="QDB2" s="1937"/>
      <c r="QDC2" s="1937"/>
      <c r="QDD2" s="1937"/>
      <c r="QDE2" s="1937"/>
      <c r="QDF2" s="1937"/>
      <c r="QDG2" s="1937"/>
      <c r="QDH2" s="1937"/>
      <c r="QDI2" s="1937"/>
      <c r="QDJ2" s="1937"/>
      <c r="QDK2" s="1937"/>
      <c r="QDL2" s="1937"/>
      <c r="QDM2" s="1937"/>
      <c r="QDN2" s="1937"/>
      <c r="QDO2" s="1937"/>
      <c r="QDP2" s="1937"/>
      <c r="QDQ2" s="1937"/>
      <c r="QDR2" s="1937"/>
      <c r="QDS2" s="1937"/>
      <c r="QDT2" s="1937"/>
      <c r="QDU2" s="1937"/>
      <c r="QDV2" s="1937"/>
      <c r="QDW2" s="1937"/>
      <c r="QDX2" s="1937"/>
      <c r="QDY2" s="1937"/>
      <c r="QDZ2" s="1937"/>
      <c r="QEA2" s="1937"/>
      <c r="QEB2" s="1937"/>
      <c r="QEC2" s="1937"/>
      <c r="QED2" s="1937"/>
      <c r="QEE2" s="1937"/>
      <c r="QEF2" s="1937"/>
      <c r="QEG2" s="1937"/>
      <c r="QEH2" s="1937"/>
      <c r="QEI2" s="1937"/>
      <c r="QEJ2" s="1937"/>
      <c r="QEK2" s="1937"/>
      <c r="QEL2" s="1937"/>
      <c r="QEM2" s="1937"/>
      <c r="QEN2" s="1937"/>
      <c r="QEO2" s="1937"/>
      <c r="QEP2" s="1937"/>
      <c r="QEQ2" s="1937"/>
      <c r="QER2" s="1937"/>
      <c r="QES2" s="1937"/>
      <c r="QET2" s="1937"/>
      <c r="QEU2" s="1937"/>
      <c r="QEV2" s="1937"/>
      <c r="QEW2" s="1937"/>
      <c r="QEX2" s="1937"/>
      <c r="QEY2" s="1937"/>
      <c r="QEZ2" s="1937"/>
      <c r="QFA2" s="1937"/>
      <c r="QFB2" s="1937"/>
      <c r="QFC2" s="1937"/>
      <c r="QFD2" s="1937"/>
      <c r="QFE2" s="1937"/>
      <c r="QFF2" s="1937"/>
      <c r="QFG2" s="1937"/>
      <c r="QFH2" s="1937"/>
      <c r="QFI2" s="1937"/>
      <c r="QFJ2" s="1937"/>
      <c r="QFK2" s="1937"/>
      <c r="QFL2" s="1937"/>
      <c r="QFM2" s="1937"/>
      <c r="QFN2" s="1937"/>
      <c r="QFO2" s="1937"/>
      <c r="QFP2" s="1937"/>
      <c r="QFQ2" s="1937"/>
      <c r="QFR2" s="1937"/>
      <c r="QFS2" s="1937"/>
      <c r="QFT2" s="1937"/>
      <c r="QFU2" s="1937"/>
      <c r="QFV2" s="1937"/>
      <c r="QFW2" s="1937"/>
      <c r="QFX2" s="1937"/>
      <c r="QFY2" s="1937"/>
      <c r="QFZ2" s="1937"/>
      <c r="QGA2" s="1937"/>
      <c r="QGB2" s="1937"/>
      <c r="QGC2" s="1937"/>
      <c r="QGD2" s="1937"/>
      <c r="QGE2" s="1937"/>
      <c r="QGF2" s="1937"/>
      <c r="QGG2" s="1937"/>
      <c r="QGH2" s="1937"/>
      <c r="QGI2" s="1937"/>
      <c r="QGJ2" s="1937"/>
      <c r="QGK2" s="1937"/>
      <c r="QGL2" s="1937"/>
      <c r="QGM2" s="1937"/>
      <c r="QGN2" s="1937"/>
      <c r="QGO2" s="1937"/>
      <c r="QGP2" s="1937"/>
      <c r="QGQ2" s="1937"/>
      <c r="QGR2" s="1937"/>
      <c r="QGS2" s="1937"/>
      <c r="QGT2" s="1937"/>
      <c r="QGU2" s="1937"/>
      <c r="QGV2" s="1937"/>
      <c r="QGW2" s="1937"/>
      <c r="QGX2" s="1937"/>
      <c r="QGY2" s="1937"/>
      <c r="QGZ2" s="1937"/>
      <c r="QHA2" s="1937"/>
      <c r="QHB2" s="1937"/>
      <c r="QHC2" s="1937"/>
      <c r="QHD2" s="1937"/>
      <c r="QHE2" s="1937"/>
      <c r="QHF2" s="1937"/>
      <c r="QHG2" s="1937"/>
      <c r="QHH2" s="1937"/>
      <c r="QHI2" s="1937"/>
      <c r="QHJ2" s="1937"/>
      <c r="QHK2" s="1937"/>
      <c r="QHL2" s="1937"/>
      <c r="QHM2" s="1937"/>
      <c r="QHN2" s="1937"/>
      <c r="QHO2" s="1937"/>
      <c r="QHP2" s="1937"/>
      <c r="QHQ2" s="1937"/>
      <c r="QHR2" s="1937"/>
      <c r="QHS2" s="1937"/>
      <c r="QHT2" s="1937"/>
      <c r="QHU2" s="1937"/>
      <c r="QHV2" s="1937"/>
      <c r="QHW2" s="1937"/>
      <c r="QHX2" s="1937"/>
      <c r="QHY2" s="1937"/>
      <c r="QHZ2" s="1937"/>
      <c r="QIA2" s="1937"/>
      <c r="QIB2" s="1937"/>
      <c r="QIC2" s="1937"/>
      <c r="QID2" s="1937"/>
      <c r="QIE2" s="1937"/>
      <c r="QIF2" s="1937"/>
      <c r="QIG2" s="1937"/>
      <c r="QIH2" s="1937"/>
      <c r="QII2" s="1937"/>
      <c r="QIJ2" s="1937"/>
      <c r="QIK2" s="1937"/>
      <c r="QIL2" s="1937"/>
      <c r="QIM2" s="1937"/>
      <c r="QIN2" s="1937"/>
      <c r="QIO2" s="1937"/>
      <c r="QIP2" s="1937"/>
      <c r="QIQ2" s="1937"/>
      <c r="QIR2" s="1937"/>
      <c r="QIS2" s="1937"/>
      <c r="QIT2" s="1937"/>
      <c r="QIU2" s="1937"/>
      <c r="QIV2" s="1937"/>
      <c r="QIW2" s="1937"/>
      <c r="QIX2" s="1937"/>
      <c r="QIY2" s="1937"/>
      <c r="QIZ2" s="1937"/>
      <c r="QJA2" s="1937"/>
      <c r="QJB2" s="1937"/>
      <c r="QJC2" s="1937"/>
      <c r="QJD2" s="1937"/>
      <c r="QJE2" s="1937"/>
      <c r="QJF2" s="1937"/>
      <c r="QJG2" s="1937"/>
      <c r="QJH2" s="1937"/>
      <c r="QJI2" s="1937"/>
      <c r="QJJ2" s="1937"/>
      <c r="QJK2" s="1937"/>
      <c r="QJL2" s="1937"/>
      <c r="QJM2" s="1937"/>
      <c r="QJN2" s="1937"/>
      <c r="QJO2" s="1937"/>
      <c r="QJP2" s="1937"/>
      <c r="QJQ2" s="1937"/>
      <c r="QJR2" s="1937"/>
      <c r="QJS2" s="1937"/>
      <c r="QJT2" s="1937"/>
      <c r="QJU2" s="1937"/>
      <c r="QJV2" s="1937"/>
      <c r="QJW2" s="1937"/>
      <c r="QJX2" s="1937"/>
      <c r="QJY2" s="1937"/>
      <c r="QJZ2" s="1937"/>
      <c r="QKA2" s="1937"/>
      <c r="QKB2" s="1937"/>
      <c r="QKC2" s="1937"/>
      <c r="QKD2" s="1937"/>
      <c r="QKE2" s="1937"/>
      <c r="QKF2" s="1937"/>
      <c r="QKG2" s="1937"/>
      <c r="QKH2" s="1937"/>
      <c r="QKI2" s="1937"/>
      <c r="QKJ2" s="1937"/>
      <c r="QKK2" s="1937"/>
      <c r="QKL2" s="1937"/>
      <c r="QKM2" s="1937"/>
      <c r="QKN2" s="1937"/>
      <c r="QKO2" s="1937"/>
      <c r="QKP2" s="1937"/>
      <c r="QKQ2" s="1937"/>
      <c r="QKR2" s="1937"/>
      <c r="QKS2" s="1937"/>
      <c r="QKT2" s="1937"/>
      <c r="QKU2" s="1937"/>
      <c r="QKV2" s="1937"/>
      <c r="QKW2" s="1937"/>
      <c r="QKX2" s="1937"/>
      <c r="QKY2" s="1937"/>
      <c r="QKZ2" s="1937"/>
      <c r="QLA2" s="1937"/>
      <c r="QLB2" s="1937"/>
      <c r="QLC2" s="1937"/>
      <c r="QLD2" s="1937"/>
      <c r="QLE2" s="1937"/>
      <c r="QLF2" s="1937"/>
      <c r="QLG2" s="1937"/>
      <c r="QLH2" s="1937"/>
      <c r="QLI2" s="1937"/>
      <c r="QLJ2" s="1937"/>
      <c r="QLK2" s="1937"/>
      <c r="QLL2" s="1937"/>
      <c r="QLM2" s="1937"/>
      <c r="QLN2" s="1937"/>
      <c r="QLO2" s="1937"/>
      <c r="QLP2" s="1937"/>
      <c r="QLQ2" s="1937"/>
      <c r="QLR2" s="1937"/>
      <c r="QLS2" s="1937"/>
      <c r="QLT2" s="1937"/>
      <c r="QLU2" s="1937"/>
      <c r="QLV2" s="1937"/>
      <c r="QLW2" s="1937"/>
      <c r="QLX2" s="1937"/>
      <c r="QLY2" s="1937"/>
      <c r="QLZ2" s="1937"/>
      <c r="QMA2" s="1937"/>
      <c r="QMB2" s="1937"/>
      <c r="QMC2" s="1937"/>
      <c r="QMD2" s="1937"/>
      <c r="QME2" s="1937"/>
      <c r="QMF2" s="1937"/>
      <c r="QMG2" s="1937"/>
      <c r="QMH2" s="1937"/>
      <c r="QMI2" s="1937"/>
      <c r="QMJ2" s="1937"/>
      <c r="QMK2" s="1937"/>
      <c r="QML2" s="1937"/>
      <c r="QMM2" s="1937"/>
      <c r="QMN2" s="1937"/>
      <c r="QMO2" s="1937"/>
      <c r="QMP2" s="1937"/>
      <c r="QMQ2" s="1937"/>
      <c r="QMR2" s="1937"/>
      <c r="QMS2" s="1937"/>
      <c r="QMT2" s="1937"/>
      <c r="QMU2" s="1937"/>
      <c r="QMV2" s="1937"/>
      <c r="QMW2" s="1937"/>
      <c r="QMX2" s="1937"/>
      <c r="QMY2" s="1937"/>
      <c r="QMZ2" s="1937"/>
      <c r="QNA2" s="1937"/>
      <c r="QNB2" s="1937"/>
      <c r="QNC2" s="1937"/>
      <c r="QND2" s="1937"/>
      <c r="QNE2" s="1937"/>
      <c r="QNF2" s="1937"/>
      <c r="QNG2" s="1937"/>
      <c r="QNH2" s="1937"/>
      <c r="QNI2" s="1937"/>
      <c r="QNJ2" s="1937"/>
      <c r="QNK2" s="1937"/>
      <c r="QNL2" s="1937"/>
      <c r="QNM2" s="1937"/>
      <c r="QNN2" s="1937"/>
      <c r="QNO2" s="1937"/>
      <c r="QNP2" s="1937"/>
      <c r="QNQ2" s="1937"/>
      <c r="QNR2" s="1937"/>
      <c r="QNS2" s="1937"/>
      <c r="QNT2" s="1937"/>
      <c r="QNU2" s="1937"/>
      <c r="QNV2" s="1937"/>
      <c r="QNW2" s="1937"/>
      <c r="QNX2" s="1937"/>
      <c r="QNY2" s="1937"/>
      <c r="QNZ2" s="1937"/>
      <c r="QOA2" s="1937"/>
      <c r="QOB2" s="1937"/>
      <c r="QOC2" s="1937"/>
      <c r="QOD2" s="1937"/>
      <c r="QOE2" s="1937"/>
      <c r="QOF2" s="1937"/>
      <c r="QOG2" s="1937"/>
      <c r="QOH2" s="1937"/>
      <c r="QOI2" s="1937"/>
      <c r="QOJ2" s="1937"/>
      <c r="QOK2" s="1937"/>
      <c r="QOL2" s="1937"/>
      <c r="QOM2" s="1937"/>
      <c r="QON2" s="1937"/>
      <c r="QOO2" s="1937"/>
      <c r="QOP2" s="1937"/>
      <c r="QOQ2" s="1937"/>
      <c r="QOR2" s="1937"/>
      <c r="QOS2" s="1937"/>
      <c r="QOT2" s="1937"/>
      <c r="QOU2" s="1937"/>
      <c r="QOV2" s="1937"/>
      <c r="QOW2" s="1937"/>
      <c r="QOX2" s="1937"/>
      <c r="QOY2" s="1937"/>
      <c r="QOZ2" s="1937"/>
      <c r="QPA2" s="1937"/>
      <c r="QPB2" s="1937"/>
      <c r="QPC2" s="1937"/>
      <c r="QPD2" s="1937"/>
      <c r="QPE2" s="1937"/>
      <c r="QPF2" s="1937"/>
      <c r="QPG2" s="1937"/>
      <c r="QPH2" s="1937"/>
      <c r="QPI2" s="1937"/>
      <c r="QPJ2" s="1937"/>
      <c r="QPK2" s="1937"/>
      <c r="QPL2" s="1937"/>
      <c r="QPM2" s="1937"/>
      <c r="QPN2" s="1937"/>
      <c r="QPO2" s="1937"/>
      <c r="QPP2" s="1937"/>
      <c r="QPQ2" s="1937"/>
      <c r="QPR2" s="1937"/>
      <c r="QPS2" s="1937"/>
      <c r="QPT2" s="1937"/>
      <c r="QPU2" s="1937"/>
      <c r="QPV2" s="1937"/>
      <c r="QPW2" s="1937"/>
      <c r="QPX2" s="1937"/>
      <c r="QPY2" s="1937"/>
      <c r="QPZ2" s="1937"/>
      <c r="QQA2" s="1937"/>
      <c r="QQB2" s="1937"/>
      <c r="QQC2" s="1937"/>
      <c r="QQD2" s="1937"/>
      <c r="QQE2" s="1937"/>
      <c r="QQF2" s="1937"/>
      <c r="QQG2" s="1937"/>
      <c r="QQH2" s="1937"/>
      <c r="QQI2" s="1937"/>
      <c r="QQJ2" s="1937"/>
      <c r="QQK2" s="1937"/>
      <c r="QQL2" s="1937"/>
      <c r="QQM2" s="1937"/>
      <c r="QQN2" s="1937"/>
      <c r="QQO2" s="1937"/>
      <c r="QQP2" s="1937"/>
      <c r="QQQ2" s="1937"/>
      <c r="QQR2" s="1937"/>
      <c r="QQS2" s="1937"/>
      <c r="QQT2" s="1937"/>
      <c r="QQU2" s="1937"/>
      <c r="QQV2" s="1937"/>
      <c r="QQW2" s="1937"/>
      <c r="QQX2" s="1937"/>
      <c r="QQY2" s="1937"/>
      <c r="QQZ2" s="1937"/>
      <c r="QRA2" s="1937"/>
      <c r="QRB2" s="1937"/>
      <c r="QRC2" s="1937"/>
      <c r="QRD2" s="1937"/>
      <c r="QRE2" s="1937"/>
      <c r="QRF2" s="1937"/>
      <c r="QRG2" s="1937"/>
      <c r="QRH2" s="1937"/>
      <c r="QRI2" s="1937"/>
      <c r="QRJ2" s="1937"/>
      <c r="QRK2" s="1937"/>
      <c r="QRL2" s="1937"/>
      <c r="QRM2" s="1937"/>
      <c r="QRN2" s="1937"/>
      <c r="QRO2" s="1937"/>
      <c r="QRP2" s="1937"/>
      <c r="QRQ2" s="1937"/>
      <c r="QRR2" s="1937"/>
      <c r="QRS2" s="1937"/>
      <c r="QRT2" s="1937"/>
      <c r="QRU2" s="1937"/>
      <c r="QRV2" s="1937"/>
      <c r="QRW2" s="1937"/>
      <c r="QRX2" s="1937"/>
      <c r="QRY2" s="1937"/>
      <c r="QRZ2" s="1937"/>
      <c r="QSA2" s="1937"/>
      <c r="QSB2" s="1937"/>
      <c r="QSC2" s="1937"/>
      <c r="QSD2" s="1937"/>
      <c r="QSE2" s="1937"/>
      <c r="QSF2" s="1937"/>
      <c r="QSG2" s="1937"/>
      <c r="QSH2" s="1937"/>
      <c r="QSI2" s="1937"/>
      <c r="QSJ2" s="1937"/>
      <c r="QSK2" s="1937"/>
      <c r="QSL2" s="1937"/>
      <c r="QSM2" s="1937"/>
      <c r="QSN2" s="1937"/>
      <c r="QSO2" s="1937"/>
      <c r="QSP2" s="1937"/>
      <c r="QSQ2" s="1937"/>
      <c r="QSR2" s="1937"/>
      <c r="QSS2" s="1937"/>
      <c r="QST2" s="1937"/>
      <c r="QSU2" s="1937"/>
      <c r="QSV2" s="1937"/>
      <c r="QSW2" s="1937"/>
      <c r="QSX2" s="1937"/>
      <c r="QSY2" s="1937"/>
      <c r="QSZ2" s="1937"/>
      <c r="QTA2" s="1937"/>
      <c r="QTB2" s="1937"/>
      <c r="QTC2" s="1937"/>
      <c r="QTD2" s="1937"/>
      <c r="QTE2" s="1937"/>
      <c r="QTF2" s="1937"/>
      <c r="QTG2" s="1937"/>
      <c r="QTH2" s="1937"/>
      <c r="QTI2" s="1937"/>
      <c r="QTJ2" s="1937"/>
      <c r="QTK2" s="1937"/>
      <c r="QTL2" s="1937"/>
      <c r="QTM2" s="1937"/>
      <c r="QTN2" s="1937"/>
      <c r="QTO2" s="1937"/>
      <c r="QTP2" s="1937"/>
      <c r="QTQ2" s="1937"/>
      <c r="QTR2" s="1937"/>
      <c r="QTS2" s="1937"/>
      <c r="QTT2" s="1937"/>
      <c r="QTU2" s="1937"/>
      <c r="QTV2" s="1937"/>
      <c r="QTW2" s="1937"/>
      <c r="QTX2" s="1937"/>
      <c r="QTY2" s="1937"/>
      <c r="QTZ2" s="1937"/>
      <c r="QUA2" s="1937"/>
      <c r="QUB2" s="1937"/>
      <c r="QUC2" s="1937"/>
      <c r="QUD2" s="1937"/>
      <c r="QUE2" s="1937"/>
      <c r="QUF2" s="1937"/>
      <c r="QUG2" s="1937"/>
      <c r="QUH2" s="1937"/>
      <c r="QUI2" s="1937"/>
      <c r="QUJ2" s="1937"/>
      <c r="QUK2" s="1937"/>
      <c r="QUL2" s="1937"/>
      <c r="QUM2" s="1937"/>
      <c r="QUN2" s="1937"/>
      <c r="QUO2" s="1937"/>
      <c r="QUP2" s="1937"/>
      <c r="QUQ2" s="1937"/>
      <c r="QUR2" s="1937"/>
      <c r="QUS2" s="1937"/>
      <c r="QUT2" s="1937"/>
      <c r="QUU2" s="1937"/>
      <c r="QUV2" s="1937"/>
      <c r="QUW2" s="1937"/>
      <c r="QUX2" s="1937"/>
      <c r="QUY2" s="1937"/>
      <c r="QUZ2" s="1937"/>
      <c r="QVA2" s="1937"/>
      <c r="QVB2" s="1937"/>
      <c r="QVC2" s="1937"/>
      <c r="QVD2" s="1937"/>
      <c r="QVE2" s="1937"/>
      <c r="QVF2" s="1937"/>
      <c r="QVG2" s="1937"/>
      <c r="QVH2" s="1937"/>
      <c r="QVI2" s="1937"/>
      <c r="QVJ2" s="1937"/>
      <c r="QVK2" s="1937"/>
      <c r="QVL2" s="1937"/>
      <c r="QVM2" s="1937"/>
      <c r="QVN2" s="1937"/>
      <c r="QVO2" s="1937"/>
      <c r="QVP2" s="1937"/>
      <c r="QVQ2" s="1937"/>
      <c r="QVR2" s="1937"/>
      <c r="QVS2" s="1937"/>
      <c r="QVT2" s="1937"/>
      <c r="QVU2" s="1937"/>
      <c r="QVV2" s="1937"/>
      <c r="QVW2" s="1937"/>
      <c r="QVX2" s="1937"/>
      <c r="QVY2" s="1937"/>
      <c r="QVZ2" s="1937"/>
      <c r="QWA2" s="1937"/>
      <c r="QWB2" s="1937"/>
      <c r="QWC2" s="1937"/>
      <c r="QWD2" s="1937"/>
      <c r="QWE2" s="1937"/>
      <c r="QWF2" s="1937"/>
      <c r="QWG2" s="1937"/>
      <c r="QWH2" s="1937"/>
      <c r="QWI2" s="1937"/>
      <c r="QWJ2" s="1937"/>
      <c r="QWK2" s="1937"/>
      <c r="QWL2" s="1937"/>
      <c r="QWM2" s="1937"/>
      <c r="QWN2" s="1937"/>
      <c r="QWO2" s="1937"/>
      <c r="QWP2" s="1937"/>
      <c r="QWQ2" s="1937"/>
      <c r="QWR2" s="1937"/>
      <c r="QWS2" s="1937"/>
      <c r="QWT2" s="1937"/>
      <c r="QWU2" s="1937"/>
      <c r="QWV2" s="1937"/>
      <c r="QWW2" s="1937"/>
      <c r="QWX2" s="1937"/>
      <c r="QWY2" s="1937"/>
      <c r="QWZ2" s="1937"/>
      <c r="QXA2" s="1937"/>
      <c r="QXB2" s="1937"/>
      <c r="QXC2" s="1937"/>
      <c r="QXD2" s="1937"/>
      <c r="QXE2" s="1937"/>
      <c r="QXF2" s="1937"/>
      <c r="QXG2" s="1937"/>
      <c r="QXH2" s="1937"/>
      <c r="QXI2" s="1937"/>
      <c r="QXJ2" s="1937"/>
      <c r="QXK2" s="1937"/>
      <c r="QXL2" s="1937"/>
      <c r="QXM2" s="1937"/>
      <c r="QXN2" s="1937"/>
      <c r="QXO2" s="1937"/>
      <c r="QXP2" s="1937"/>
      <c r="QXQ2" s="1937"/>
      <c r="QXR2" s="1937"/>
      <c r="QXS2" s="1937"/>
      <c r="QXT2" s="1937"/>
      <c r="QXU2" s="1937"/>
      <c r="QXV2" s="1937"/>
      <c r="QXW2" s="1937"/>
      <c r="QXX2" s="1937"/>
      <c r="QXY2" s="1937"/>
      <c r="QXZ2" s="1937"/>
      <c r="QYA2" s="1937"/>
      <c r="QYB2" s="1937"/>
      <c r="QYC2" s="1937"/>
      <c r="QYD2" s="1937"/>
      <c r="QYE2" s="1937"/>
      <c r="QYF2" s="1937"/>
      <c r="QYG2" s="1937"/>
      <c r="QYH2" s="1937"/>
      <c r="QYI2" s="1937"/>
      <c r="QYJ2" s="1937"/>
      <c r="QYK2" s="1937"/>
      <c r="QYL2" s="1937"/>
      <c r="QYM2" s="1937"/>
      <c r="QYN2" s="1937"/>
      <c r="QYO2" s="1937"/>
      <c r="QYP2" s="1937"/>
      <c r="QYQ2" s="1937"/>
      <c r="QYR2" s="1937"/>
      <c r="QYS2" s="1937"/>
      <c r="QYT2" s="1937"/>
      <c r="QYU2" s="1937"/>
      <c r="QYV2" s="1937"/>
      <c r="QYW2" s="1937"/>
      <c r="QYX2" s="1937"/>
      <c r="QYY2" s="1937"/>
      <c r="QYZ2" s="1937"/>
      <c r="QZA2" s="1937"/>
      <c r="QZB2" s="1937"/>
      <c r="QZC2" s="1937"/>
      <c r="QZD2" s="1937"/>
      <c r="QZE2" s="1937"/>
      <c r="QZF2" s="1937"/>
      <c r="QZG2" s="1937"/>
      <c r="QZH2" s="1937"/>
      <c r="QZI2" s="1937"/>
      <c r="QZJ2" s="1937"/>
      <c r="QZK2" s="1937"/>
      <c r="QZL2" s="1937"/>
      <c r="QZM2" s="1937"/>
      <c r="QZN2" s="1937"/>
      <c r="QZO2" s="1937"/>
      <c r="QZP2" s="1937"/>
      <c r="QZQ2" s="1937"/>
      <c r="QZR2" s="1937"/>
      <c r="QZS2" s="1937"/>
      <c r="QZT2" s="1937"/>
      <c r="QZU2" s="1937"/>
      <c r="QZV2" s="1937"/>
      <c r="QZW2" s="1937"/>
      <c r="QZX2" s="1937"/>
      <c r="QZY2" s="1937"/>
      <c r="QZZ2" s="1937"/>
      <c r="RAA2" s="1937"/>
      <c r="RAB2" s="1937"/>
      <c r="RAC2" s="1937"/>
      <c r="RAD2" s="1937"/>
      <c r="RAE2" s="1937"/>
      <c r="RAF2" s="1937"/>
      <c r="RAG2" s="1937"/>
      <c r="RAH2" s="1937"/>
      <c r="RAI2" s="1937"/>
      <c r="RAJ2" s="1937"/>
      <c r="RAK2" s="1937"/>
      <c r="RAL2" s="1937"/>
      <c r="RAM2" s="1937"/>
      <c r="RAN2" s="1937"/>
      <c r="RAO2" s="1937"/>
      <c r="RAP2" s="1937"/>
      <c r="RAQ2" s="1937"/>
      <c r="RAR2" s="1937"/>
      <c r="RAS2" s="1937"/>
      <c r="RAT2" s="1937"/>
      <c r="RAU2" s="1937"/>
      <c r="RAV2" s="1937"/>
      <c r="RAW2" s="1937"/>
      <c r="RAX2" s="1937"/>
      <c r="RAY2" s="1937"/>
      <c r="RAZ2" s="1937"/>
      <c r="RBA2" s="1937"/>
      <c r="RBB2" s="1937"/>
      <c r="RBC2" s="1937"/>
      <c r="RBD2" s="1937"/>
      <c r="RBE2" s="1937"/>
      <c r="RBF2" s="1937"/>
      <c r="RBG2" s="1937"/>
      <c r="RBH2" s="1937"/>
      <c r="RBI2" s="1937"/>
      <c r="RBJ2" s="1937"/>
      <c r="RBK2" s="1937"/>
      <c r="RBL2" s="1937"/>
      <c r="RBM2" s="1937"/>
      <c r="RBN2" s="1937"/>
      <c r="RBO2" s="1937"/>
      <c r="RBP2" s="1937"/>
      <c r="RBQ2" s="1937"/>
      <c r="RBR2" s="1937"/>
      <c r="RBS2" s="1937"/>
      <c r="RBT2" s="1937"/>
      <c r="RBU2" s="1937"/>
      <c r="RBV2" s="1937"/>
      <c r="RBW2" s="1937"/>
      <c r="RBX2" s="1937"/>
      <c r="RBY2" s="1937"/>
      <c r="RBZ2" s="1937"/>
      <c r="RCA2" s="1937"/>
      <c r="RCB2" s="1937"/>
      <c r="RCC2" s="1937"/>
      <c r="RCD2" s="1937"/>
      <c r="RCE2" s="1937"/>
      <c r="RCF2" s="1937"/>
      <c r="RCG2" s="1937"/>
      <c r="RCH2" s="1937"/>
      <c r="RCI2" s="1937"/>
      <c r="RCJ2" s="1937"/>
      <c r="RCK2" s="1937"/>
      <c r="RCL2" s="1937"/>
      <c r="RCM2" s="1937"/>
      <c r="RCN2" s="1937"/>
      <c r="RCO2" s="1937"/>
      <c r="RCP2" s="1937"/>
      <c r="RCQ2" s="1937"/>
      <c r="RCR2" s="1937"/>
      <c r="RCS2" s="1937"/>
      <c r="RCT2" s="1937"/>
      <c r="RCU2" s="1937"/>
      <c r="RCV2" s="1937"/>
      <c r="RCW2" s="1937"/>
      <c r="RCX2" s="1937"/>
      <c r="RCY2" s="1937"/>
      <c r="RCZ2" s="1937"/>
      <c r="RDA2" s="1937"/>
      <c r="RDB2" s="1937"/>
      <c r="RDC2" s="1937"/>
      <c r="RDD2" s="1937"/>
      <c r="RDE2" s="1937"/>
      <c r="RDF2" s="1937"/>
      <c r="RDG2" s="1937"/>
      <c r="RDH2" s="1937"/>
      <c r="RDI2" s="1937"/>
      <c r="RDJ2" s="1937"/>
      <c r="RDK2" s="1937"/>
      <c r="RDL2" s="1937"/>
      <c r="RDM2" s="1937"/>
      <c r="RDN2" s="1937"/>
      <c r="RDO2" s="1937"/>
      <c r="RDP2" s="1937"/>
      <c r="RDQ2" s="1937"/>
      <c r="RDR2" s="1937"/>
      <c r="RDS2" s="1937"/>
      <c r="RDT2" s="1937"/>
      <c r="RDU2" s="1937"/>
      <c r="RDV2" s="1937"/>
      <c r="RDW2" s="1937"/>
      <c r="RDX2" s="1937"/>
      <c r="RDY2" s="1937"/>
      <c r="RDZ2" s="1937"/>
      <c r="REA2" s="1937"/>
      <c r="REB2" s="1937"/>
      <c r="REC2" s="1937"/>
      <c r="RED2" s="1937"/>
      <c r="REE2" s="1937"/>
      <c r="REF2" s="1937"/>
      <c r="REG2" s="1937"/>
      <c r="REH2" s="1937"/>
      <c r="REI2" s="1937"/>
      <c r="REJ2" s="1937"/>
      <c r="REK2" s="1937"/>
      <c r="REL2" s="1937"/>
      <c r="REM2" s="1937"/>
      <c r="REN2" s="1937"/>
      <c r="REO2" s="1937"/>
      <c r="REP2" s="1937"/>
      <c r="REQ2" s="1937"/>
      <c r="RER2" s="1937"/>
      <c r="RES2" s="1937"/>
      <c r="RET2" s="1937"/>
      <c r="REU2" s="1937"/>
      <c r="REV2" s="1937"/>
      <c r="REW2" s="1937"/>
      <c r="REX2" s="1937"/>
      <c r="REY2" s="1937"/>
      <c r="REZ2" s="1937"/>
      <c r="RFA2" s="1937"/>
      <c r="RFB2" s="1937"/>
      <c r="RFC2" s="1937"/>
      <c r="RFD2" s="1937"/>
      <c r="RFE2" s="1937"/>
      <c r="RFF2" s="1937"/>
      <c r="RFG2" s="1937"/>
      <c r="RFH2" s="1937"/>
      <c r="RFI2" s="1937"/>
      <c r="RFJ2" s="1937"/>
      <c r="RFK2" s="1937"/>
      <c r="RFL2" s="1937"/>
      <c r="RFM2" s="1937"/>
      <c r="RFN2" s="1937"/>
      <c r="RFO2" s="1937"/>
      <c r="RFP2" s="1937"/>
      <c r="RFQ2" s="1937"/>
      <c r="RFR2" s="1937"/>
      <c r="RFS2" s="1937"/>
      <c r="RFT2" s="1937"/>
      <c r="RFU2" s="1937"/>
      <c r="RFV2" s="1937"/>
      <c r="RFW2" s="1937"/>
      <c r="RFX2" s="1937"/>
      <c r="RFY2" s="1937"/>
      <c r="RFZ2" s="1937"/>
      <c r="RGA2" s="1937"/>
      <c r="RGB2" s="1937"/>
      <c r="RGC2" s="1937"/>
      <c r="RGD2" s="1937"/>
      <c r="RGE2" s="1937"/>
      <c r="RGF2" s="1937"/>
      <c r="RGG2" s="1937"/>
      <c r="RGH2" s="1937"/>
      <c r="RGI2" s="1937"/>
      <c r="RGJ2" s="1937"/>
      <c r="RGK2" s="1937"/>
      <c r="RGL2" s="1937"/>
      <c r="RGM2" s="1937"/>
      <c r="RGN2" s="1937"/>
      <c r="RGO2" s="1937"/>
      <c r="RGP2" s="1937"/>
      <c r="RGQ2" s="1937"/>
      <c r="RGR2" s="1937"/>
      <c r="RGS2" s="1937"/>
      <c r="RGT2" s="1937"/>
      <c r="RGU2" s="1937"/>
      <c r="RGV2" s="1937"/>
      <c r="RGW2" s="1937"/>
      <c r="RGX2" s="1937"/>
      <c r="RGY2" s="1937"/>
      <c r="RGZ2" s="1937"/>
      <c r="RHA2" s="1937"/>
      <c r="RHB2" s="1937"/>
      <c r="RHC2" s="1937"/>
      <c r="RHD2" s="1937"/>
      <c r="RHE2" s="1937"/>
      <c r="RHF2" s="1937"/>
      <c r="RHG2" s="1937"/>
      <c r="RHH2" s="1937"/>
      <c r="RHI2" s="1937"/>
      <c r="RHJ2" s="1937"/>
      <c r="RHK2" s="1937"/>
      <c r="RHL2" s="1937"/>
      <c r="RHM2" s="1937"/>
      <c r="RHN2" s="1937"/>
      <c r="RHO2" s="1937"/>
      <c r="RHP2" s="1937"/>
      <c r="RHQ2" s="1937"/>
      <c r="RHR2" s="1937"/>
      <c r="RHS2" s="1937"/>
      <c r="RHT2" s="1937"/>
      <c r="RHU2" s="1937"/>
      <c r="RHV2" s="1937"/>
      <c r="RHW2" s="1937"/>
      <c r="RHX2" s="1937"/>
      <c r="RHY2" s="1937"/>
      <c r="RHZ2" s="1937"/>
      <c r="RIA2" s="1937"/>
      <c r="RIB2" s="1937"/>
      <c r="RIC2" s="1937"/>
      <c r="RID2" s="1937"/>
      <c r="RIE2" s="1937"/>
      <c r="RIF2" s="1937"/>
      <c r="RIG2" s="1937"/>
      <c r="RIH2" s="1937"/>
      <c r="RII2" s="1937"/>
      <c r="RIJ2" s="1937"/>
      <c r="RIK2" s="1937"/>
      <c r="RIL2" s="1937"/>
      <c r="RIM2" s="1937"/>
      <c r="RIN2" s="1937"/>
      <c r="RIO2" s="1937"/>
      <c r="RIP2" s="1937"/>
      <c r="RIQ2" s="1937"/>
      <c r="RIR2" s="1937"/>
      <c r="RIS2" s="1937"/>
      <c r="RIT2" s="1937"/>
      <c r="RIU2" s="1937"/>
      <c r="RIV2" s="1937"/>
      <c r="RIW2" s="1937"/>
      <c r="RIX2" s="1937"/>
      <c r="RIY2" s="1937"/>
      <c r="RIZ2" s="1937"/>
      <c r="RJA2" s="1937"/>
      <c r="RJB2" s="1937"/>
      <c r="RJC2" s="1937"/>
      <c r="RJD2" s="1937"/>
      <c r="RJE2" s="1937"/>
      <c r="RJF2" s="1937"/>
      <c r="RJG2" s="1937"/>
      <c r="RJH2" s="1937"/>
      <c r="RJI2" s="1937"/>
      <c r="RJJ2" s="1937"/>
      <c r="RJK2" s="1937"/>
      <c r="RJL2" s="1937"/>
      <c r="RJM2" s="1937"/>
      <c r="RJN2" s="1937"/>
      <c r="RJO2" s="1937"/>
      <c r="RJP2" s="1937"/>
      <c r="RJQ2" s="1937"/>
      <c r="RJR2" s="1937"/>
      <c r="RJS2" s="1937"/>
      <c r="RJT2" s="1937"/>
      <c r="RJU2" s="1937"/>
      <c r="RJV2" s="1937"/>
      <c r="RJW2" s="1937"/>
      <c r="RJX2" s="1937"/>
      <c r="RJY2" s="1937"/>
      <c r="RJZ2" s="1937"/>
      <c r="RKA2" s="1937"/>
      <c r="RKB2" s="1937"/>
      <c r="RKC2" s="1937"/>
      <c r="RKD2" s="1937"/>
      <c r="RKE2" s="1937"/>
      <c r="RKF2" s="1937"/>
      <c r="RKG2" s="1937"/>
      <c r="RKH2" s="1937"/>
      <c r="RKI2" s="1937"/>
      <c r="RKJ2" s="1937"/>
      <c r="RKK2" s="1937"/>
      <c r="RKL2" s="1937"/>
      <c r="RKM2" s="1937"/>
      <c r="RKN2" s="1937"/>
      <c r="RKO2" s="1937"/>
      <c r="RKP2" s="1937"/>
      <c r="RKQ2" s="1937"/>
      <c r="RKR2" s="1937"/>
      <c r="RKS2" s="1937"/>
      <c r="RKT2" s="1937"/>
      <c r="RKU2" s="1937"/>
      <c r="RKV2" s="1937"/>
      <c r="RKW2" s="1937"/>
      <c r="RKX2" s="1937"/>
      <c r="RKY2" s="1937"/>
      <c r="RKZ2" s="1937"/>
      <c r="RLA2" s="1937"/>
      <c r="RLB2" s="1937"/>
      <c r="RLC2" s="1937"/>
      <c r="RLD2" s="1937"/>
      <c r="RLE2" s="1937"/>
      <c r="RLF2" s="1937"/>
      <c r="RLG2" s="1937"/>
      <c r="RLH2" s="1937"/>
      <c r="RLI2" s="1937"/>
      <c r="RLJ2" s="1937"/>
      <c r="RLK2" s="1937"/>
      <c r="RLL2" s="1937"/>
      <c r="RLM2" s="1937"/>
      <c r="RLN2" s="1937"/>
      <c r="RLO2" s="1937"/>
      <c r="RLP2" s="1937"/>
      <c r="RLQ2" s="1937"/>
      <c r="RLR2" s="1937"/>
      <c r="RLS2" s="1937"/>
      <c r="RLT2" s="1937"/>
      <c r="RLU2" s="1937"/>
      <c r="RLV2" s="1937"/>
      <c r="RLW2" s="1937"/>
      <c r="RLX2" s="1937"/>
      <c r="RLY2" s="1937"/>
      <c r="RLZ2" s="1937"/>
      <c r="RMA2" s="1937"/>
      <c r="RMB2" s="1937"/>
      <c r="RMC2" s="1937"/>
      <c r="RMD2" s="1937"/>
      <c r="RME2" s="1937"/>
      <c r="RMF2" s="1937"/>
      <c r="RMG2" s="1937"/>
      <c r="RMH2" s="1937"/>
      <c r="RMI2" s="1937"/>
      <c r="RMJ2" s="1937"/>
      <c r="RMK2" s="1937"/>
      <c r="RML2" s="1937"/>
      <c r="RMM2" s="1937"/>
      <c r="RMN2" s="1937"/>
      <c r="RMO2" s="1937"/>
      <c r="RMP2" s="1937"/>
      <c r="RMQ2" s="1937"/>
      <c r="RMR2" s="1937"/>
      <c r="RMS2" s="1937"/>
      <c r="RMT2" s="1937"/>
      <c r="RMU2" s="1937"/>
      <c r="RMV2" s="1937"/>
      <c r="RMW2" s="1937"/>
      <c r="RMX2" s="1937"/>
      <c r="RMY2" s="1937"/>
      <c r="RMZ2" s="1937"/>
      <c r="RNA2" s="1937"/>
      <c r="RNB2" s="1937"/>
      <c r="RNC2" s="1937"/>
      <c r="RND2" s="1937"/>
      <c r="RNE2" s="1937"/>
      <c r="RNF2" s="1937"/>
      <c r="RNG2" s="1937"/>
      <c r="RNH2" s="1937"/>
      <c r="RNI2" s="1937"/>
      <c r="RNJ2" s="1937"/>
      <c r="RNK2" s="1937"/>
      <c r="RNL2" s="1937"/>
      <c r="RNM2" s="1937"/>
      <c r="RNN2" s="1937"/>
      <c r="RNO2" s="1937"/>
      <c r="RNP2" s="1937"/>
      <c r="RNQ2" s="1937"/>
      <c r="RNR2" s="1937"/>
      <c r="RNS2" s="1937"/>
      <c r="RNT2" s="1937"/>
      <c r="RNU2" s="1937"/>
      <c r="RNV2" s="1937"/>
      <c r="RNW2" s="1937"/>
      <c r="RNX2" s="1937"/>
      <c r="RNY2" s="1937"/>
      <c r="RNZ2" s="1937"/>
      <c r="ROA2" s="1937"/>
      <c r="ROB2" s="1937"/>
      <c r="ROC2" s="1937"/>
      <c r="ROD2" s="1937"/>
      <c r="ROE2" s="1937"/>
      <c r="ROF2" s="1937"/>
      <c r="ROG2" s="1937"/>
      <c r="ROH2" s="1937"/>
      <c r="ROI2" s="1937"/>
      <c r="ROJ2" s="1937"/>
      <c r="ROK2" s="1937"/>
      <c r="ROL2" s="1937"/>
      <c r="ROM2" s="1937"/>
      <c r="RON2" s="1937"/>
      <c r="ROO2" s="1937"/>
      <c r="ROP2" s="1937"/>
      <c r="ROQ2" s="1937"/>
      <c r="ROR2" s="1937"/>
      <c r="ROS2" s="1937"/>
      <c r="ROT2" s="1937"/>
      <c r="ROU2" s="1937"/>
      <c r="ROV2" s="1937"/>
      <c r="ROW2" s="1937"/>
      <c r="ROX2" s="1937"/>
      <c r="ROY2" s="1937"/>
      <c r="ROZ2" s="1937"/>
      <c r="RPA2" s="1937"/>
      <c r="RPB2" s="1937"/>
      <c r="RPC2" s="1937"/>
      <c r="RPD2" s="1937"/>
      <c r="RPE2" s="1937"/>
      <c r="RPF2" s="1937"/>
      <c r="RPG2" s="1937"/>
      <c r="RPH2" s="1937"/>
      <c r="RPI2" s="1937"/>
      <c r="RPJ2" s="1937"/>
      <c r="RPK2" s="1937"/>
      <c r="RPL2" s="1937"/>
      <c r="RPM2" s="1937"/>
      <c r="RPN2" s="1937"/>
      <c r="RPO2" s="1937"/>
      <c r="RPP2" s="1937"/>
      <c r="RPQ2" s="1937"/>
      <c r="RPR2" s="1937"/>
      <c r="RPS2" s="1937"/>
      <c r="RPT2" s="1937"/>
      <c r="RPU2" s="1937"/>
      <c r="RPV2" s="1937"/>
      <c r="RPW2" s="1937"/>
      <c r="RPX2" s="1937"/>
      <c r="RPY2" s="1937"/>
      <c r="RPZ2" s="1937"/>
      <c r="RQA2" s="1937"/>
      <c r="RQB2" s="1937"/>
      <c r="RQC2" s="1937"/>
      <c r="RQD2" s="1937"/>
      <c r="RQE2" s="1937"/>
      <c r="RQF2" s="1937"/>
      <c r="RQG2" s="1937"/>
      <c r="RQH2" s="1937"/>
      <c r="RQI2" s="1937"/>
      <c r="RQJ2" s="1937"/>
      <c r="RQK2" s="1937"/>
      <c r="RQL2" s="1937"/>
      <c r="RQM2" s="1937"/>
      <c r="RQN2" s="1937"/>
      <c r="RQO2" s="1937"/>
      <c r="RQP2" s="1937"/>
      <c r="RQQ2" s="1937"/>
      <c r="RQR2" s="1937"/>
      <c r="RQS2" s="1937"/>
      <c r="RQT2" s="1937"/>
      <c r="RQU2" s="1937"/>
      <c r="RQV2" s="1937"/>
      <c r="RQW2" s="1937"/>
      <c r="RQX2" s="1937"/>
      <c r="RQY2" s="1937"/>
      <c r="RQZ2" s="1937"/>
      <c r="RRA2" s="1937"/>
      <c r="RRB2" s="1937"/>
      <c r="RRC2" s="1937"/>
      <c r="RRD2" s="1937"/>
      <c r="RRE2" s="1937"/>
      <c r="RRF2" s="1937"/>
      <c r="RRG2" s="1937"/>
      <c r="RRH2" s="1937"/>
      <c r="RRI2" s="1937"/>
      <c r="RRJ2" s="1937"/>
      <c r="RRK2" s="1937"/>
      <c r="RRL2" s="1937"/>
      <c r="RRM2" s="1937"/>
      <c r="RRN2" s="1937"/>
      <c r="RRO2" s="1937"/>
      <c r="RRP2" s="1937"/>
      <c r="RRQ2" s="1937"/>
      <c r="RRR2" s="1937"/>
      <c r="RRS2" s="1937"/>
      <c r="RRT2" s="1937"/>
      <c r="RRU2" s="1937"/>
      <c r="RRV2" s="1937"/>
      <c r="RRW2" s="1937"/>
      <c r="RRX2" s="1937"/>
      <c r="RRY2" s="1937"/>
      <c r="RRZ2" s="1937"/>
      <c r="RSA2" s="1937"/>
      <c r="RSB2" s="1937"/>
      <c r="RSC2" s="1937"/>
      <c r="RSD2" s="1937"/>
      <c r="RSE2" s="1937"/>
      <c r="RSF2" s="1937"/>
      <c r="RSG2" s="1937"/>
      <c r="RSH2" s="1937"/>
      <c r="RSI2" s="1937"/>
      <c r="RSJ2" s="1937"/>
      <c r="RSK2" s="1937"/>
      <c r="RSL2" s="1937"/>
      <c r="RSM2" s="1937"/>
      <c r="RSN2" s="1937"/>
      <c r="RSO2" s="1937"/>
      <c r="RSP2" s="1937"/>
      <c r="RSQ2" s="1937"/>
      <c r="RSR2" s="1937"/>
      <c r="RSS2" s="1937"/>
      <c r="RST2" s="1937"/>
      <c r="RSU2" s="1937"/>
      <c r="RSV2" s="1937"/>
      <c r="RSW2" s="1937"/>
      <c r="RSX2" s="1937"/>
      <c r="RSY2" s="1937"/>
      <c r="RSZ2" s="1937"/>
      <c r="RTA2" s="1937"/>
      <c r="RTB2" s="1937"/>
      <c r="RTC2" s="1937"/>
      <c r="RTD2" s="1937"/>
      <c r="RTE2" s="1937"/>
      <c r="RTF2" s="1937"/>
      <c r="RTG2" s="1937"/>
      <c r="RTH2" s="1937"/>
      <c r="RTI2" s="1937"/>
      <c r="RTJ2" s="1937"/>
      <c r="RTK2" s="1937"/>
      <c r="RTL2" s="1937"/>
      <c r="RTM2" s="1937"/>
      <c r="RTN2" s="1937"/>
      <c r="RTO2" s="1937"/>
      <c r="RTP2" s="1937"/>
      <c r="RTQ2" s="1937"/>
      <c r="RTR2" s="1937"/>
      <c r="RTS2" s="1937"/>
      <c r="RTT2" s="1937"/>
      <c r="RTU2" s="1937"/>
      <c r="RTV2" s="1937"/>
      <c r="RTW2" s="1937"/>
      <c r="RTX2" s="1937"/>
      <c r="RTY2" s="1937"/>
      <c r="RTZ2" s="1937"/>
      <c r="RUA2" s="1937"/>
      <c r="RUB2" s="1937"/>
      <c r="RUC2" s="1937"/>
      <c r="RUD2" s="1937"/>
      <c r="RUE2" s="1937"/>
      <c r="RUF2" s="1937"/>
      <c r="RUG2" s="1937"/>
      <c r="RUH2" s="1937"/>
      <c r="RUI2" s="1937"/>
      <c r="RUJ2" s="1937"/>
      <c r="RUK2" s="1937"/>
      <c r="RUL2" s="1937"/>
      <c r="RUM2" s="1937"/>
      <c r="RUN2" s="1937"/>
      <c r="RUO2" s="1937"/>
      <c r="RUP2" s="1937"/>
      <c r="RUQ2" s="1937"/>
      <c r="RUR2" s="1937"/>
      <c r="RUS2" s="1937"/>
      <c r="RUT2" s="1937"/>
      <c r="RUU2" s="1937"/>
      <c r="RUV2" s="1937"/>
      <c r="RUW2" s="1937"/>
      <c r="RUX2" s="1937"/>
      <c r="RUY2" s="1937"/>
      <c r="RUZ2" s="1937"/>
      <c r="RVA2" s="1937"/>
      <c r="RVB2" s="1937"/>
      <c r="RVC2" s="1937"/>
      <c r="RVD2" s="1937"/>
      <c r="RVE2" s="1937"/>
      <c r="RVF2" s="1937"/>
      <c r="RVG2" s="1937"/>
      <c r="RVH2" s="1937"/>
      <c r="RVI2" s="1937"/>
      <c r="RVJ2" s="1937"/>
      <c r="RVK2" s="1937"/>
      <c r="RVL2" s="1937"/>
      <c r="RVM2" s="1937"/>
      <c r="RVN2" s="1937"/>
      <c r="RVO2" s="1937"/>
      <c r="RVP2" s="1937"/>
      <c r="RVQ2" s="1937"/>
      <c r="RVR2" s="1937"/>
      <c r="RVS2" s="1937"/>
      <c r="RVT2" s="1937"/>
      <c r="RVU2" s="1937"/>
      <c r="RVV2" s="1937"/>
      <c r="RVW2" s="1937"/>
      <c r="RVX2" s="1937"/>
      <c r="RVY2" s="1937"/>
      <c r="RVZ2" s="1937"/>
      <c r="RWA2" s="1937"/>
      <c r="RWB2" s="1937"/>
      <c r="RWC2" s="1937"/>
      <c r="RWD2" s="1937"/>
      <c r="RWE2" s="1937"/>
      <c r="RWF2" s="1937"/>
      <c r="RWG2" s="1937"/>
      <c r="RWH2" s="1937"/>
      <c r="RWI2" s="1937"/>
      <c r="RWJ2" s="1937"/>
      <c r="RWK2" s="1937"/>
      <c r="RWL2" s="1937"/>
      <c r="RWM2" s="1937"/>
      <c r="RWN2" s="1937"/>
      <c r="RWO2" s="1937"/>
      <c r="RWP2" s="1937"/>
      <c r="RWQ2" s="1937"/>
      <c r="RWR2" s="1937"/>
      <c r="RWS2" s="1937"/>
      <c r="RWT2" s="1937"/>
      <c r="RWU2" s="1937"/>
      <c r="RWV2" s="1937"/>
      <c r="RWW2" s="1937"/>
      <c r="RWX2" s="1937"/>
      <c r="RWY2" s="1937"/>
      <c r="RWZ2" s="1937"/>
      <c r="RXA2" s="1937"/>
      <c r="RXB2" s="1937"/>
      <c r="RXC2" s="1937"/>
      <c r="RXD2" s="1937"/>
      <c r="RXE2" s="1937"/>
      <c r="RXF2" s="1937"/>
      <c r="RXG2" s="1937"/>
      <c r="RXH2" s="1937"/>
      <c r="RXI2" s="1937"/>
      <c r="RXJ2" s="1937"/>
      <c r="RXK2" s="1937"/>
      <c r="RXL2" s="1937"/>
      <c r="RXM2" s="1937"/>
      <c r="RXN2" s="1937"/>
      <c r="RXO2" s="1937"/>
      <c r="RXP2" s="1937"/>
      <c r="RXQ2" s="1937"/>
      <c r="RXR2" s="1937"/>
      <c r="RXS2" s="1937"/>
      <c r="RXT2" s="1937"/>
      <c r="RXU2" s="1937"/>
      <c r="RXV2" s="1937"/>
      <c r="RXW2" s="1937"/>
      <c r="RXX2" s="1937"/>
      <c r="RXY2" s="1937"/>
      <c r="RXZ2" s="1937"/>
      <c r="RYA2" s="1937"/>
      <c r="RYB2" s="1937"/>
      <c r="RYC2" s="1937"/>
      <c r="RYD2" s="1937"/>
      <c r="RYE2" s="1937"/>
      <c r="RYF2" s="1937"/>
      <c r="RYG2" s="1937"/>
      <c r="RYH2" s="1937"/>
      <c r="RYI2" s="1937"/>
      <c r="RYJ2" s="1937"/>
      <c r="RYK2" s="1937"/>
      <c r="RYL2" s="1937"/>
      <c r="RYM2" s="1937"/>
      <c r="RYN2" s="1937"/>
      <c r="RYO2" s="1937"/>
      <c r="RYP2" s="1937"/>
      <c r="RYQ2" s="1937"/>
      <c r="RYR2" s="1937"/>
      <c r="RYS2" s="1937"/>
      <c r="RYT2" s="1937"/>
      <c r="RYU2" s="1937"/>
      <c r="RYV2" s="1937"/>
      <c r="RYW2" s="1937"/>
      <c r="RYX2" s="1937"/>
      <c r="RYY2" s="1937"/>
      <c r="RYZ2" s="1937"/>
      <c r="RZA2" s="1937"/>
      <c r="RZB2" s="1937"/>
      <c r="RZC2" s="1937"/>
      <c r="RZD2" s="1937"/>
      <c r="RZE2" s="1937"/>
      <c r="RZF2" s="1937"/>
      <c r="RZG2" s="1937"/>
      <c r="RZH2" s="1937"/>
      <c r="RZI2" s="1937"/>
      <c r="RZJ2" s="1937"/>
      <c r="RZK2" s="1937"/>
      <c r="RZL2" s="1937"/>
      <c r="RZM2" s="1937"/>
      <c r="RZN2" s="1937"/>
      <c r="RZO2" s="1937"/>
      <c r="RZP2" s="1937"/>
      <c r="RZQ2" s="1937"/>
      <c r="RZR2" s="1937"/>
      <c r="RZS2" s="1937"/>
      <c r="RZT2" s="1937"/>
      <c r="RZU2" s="1937"/>
      <c r="RZV2" s="1937"/>
      <c r="RZW2" s="1937"/>
      <c r="RZX2" s="1937"/>
      <c r="RZY2" s="1937"/>
      <c r="RZZ2" s="1937"/>
      <c r="SAA2" s="1937"/>
      <c r="SAB2" s="1937"/>
      <c r="SAC2" s="1937"/>
      <c r="SAD2" s="1937"/>
      <c r="SAE2" s="1937"/>
      <c r="SAF2" s="1937"/>
      <c r="SAG2" s="1937"/>
      <c r="SAH2" s="1937"/>
      <c r="SAI2" s="1937"/>
      <c r="SAJ2" s="1937"/>
      <c r="SAK2" s="1937"/>
      <c r="SAL2" s="1937"/>
      <c r="SAM2" s="1937"/>
      <c r="SAN2" s="1937"/>
      <c r="SAO2" s="1937"/>
      <c r="SAP2" s="1937"/>
      <c r="SAQ2" s="1937"/>
      <c r="SAR2" s="1937"/>
      <c r="SAS2" s="1937"/>
      <c r="SAT2" s="1937"/>
      <c r="SAU2" s="1937"/>
      <c r="SAV2" s="1937"/>
      <c r="SAW2" s="1937"/>
      <c r="SAX2" s="1937"/>
      <c r="SAY2" s="1937"/>
      <c r="SAZ2" s="1937"/>
      <c r="SBA2" s="1937"/>
      <c r="SBB2" s="1937"/>
      <c r="SBC2" s="1937"/>
      <c r="SBD2" s="1937"/>
      <c r="SBE2" s="1937"/>
      <c r="SBF2" s="1937"/>
      <c r="SBG2" s="1937"/>
      <c r="SBH2" s="1937"/>
      <c r="SBI2" s="1937"/>
      <c r="SBJ2" s="1937"/>
      <c r="SBK2" s="1937"/>
      <c r="SBL2" s="1937"/>
      <c r="SBM2" s="1937"/>
      <c r="SBN2" s="1937"/>
      <c r="SBO2" s="1937"/>
      <c r="SBP2" s="1937"/>
      <c r="SBQ2" s="1937"/>
      <c r="SBR2" s="1937"/>
      <c r="SBS2" s="1937"/>
      <c r="SBT2" s="1937"/>
      <c r="SBU2" s="1937"/>
      <c r="SBV2" s="1937"/>
      <c r="SBW2" s="1937"/>
      <c r="SBX2" s="1937"/>
      <c r="SBY2" s="1937"/>
      <c r="SBZ2" s="1937"/>
      <c r="SCA2" s="1937"/>
      <c r="SCB2" s="1937"/>
      <c r="SCC2" s="1937"/>
      <c r="SCD2" s="1937"/>
      <c r="SCE2" s="1937"/>
      <c r="SCF2" s="1937"/>
      <c r="SCG2" s="1937"/>
      <c r="SCH2" s="1937"/>
      <c r="SCI2" s="1937"/>
      <c r="SCJ2" s="1937"/>
      <c r="SCK2" s="1937"/>
      <c r="SCL2" s="1937"/>
      <c r="SCM2" s="1937"/>
      <c r="SCN2" s="1937"/>
      <c r="SCO2" s="1937"/>
      <c r="SCP2" s="1937"/>
      <c r="SCQ2" s="1937"/>
      <c r="SCR2" s="1937"/>
      <c r="SCS2" s="1937"/>
      <c r="SCT2" s="1937"/>
      <c r="SCU2" s="1937"/>
      <c r="SCV2" s="1937"/>
      <c r="SCW2" s="1937"/>
      <c r="SCX2" s="1937"/>
      <c r="SCY2" s="1937"/>
      <c r="SCZ2" s="1937"/>
      <c r="SDA2" s="1937"/>
      <c r="SDB2" s="1937"/>
      <c r="SDC2" s="1937"/>
      <c r="SDD2" s="1937"/>
      <c r="SDE2" s="1937"/>
      <c r="SDF2" s="1937"/>
      <c r="SDG2" s="1937"/>
      <c r="SDH2" s="1937"/>
      <c r="SDI2" s="1937"/>
      <c r="SDJ2" s="1937"/>
      <c r="SDK2" s="1937"/>
      <c r="SDL2" s="1937"/>
      <c r="SDM2" s="1937"/>
      <c r="SDN2" s="1937"/>
      <c r="SDO2" s="1937"/>
      <c r="SDP2" s="1937"/>
      <c r="SDQ2" s="1937"/>
      <c r="SDR2" s="1937"/>
      <c r="SDS2" s="1937"/>
      <c r="SDT2" s="1937"/>
      <c r="SDU2" s="1937"/>
      <c r="SDV2" s="1937"/>
      <c r="SDW2" s="1937"/>
      <c r="SDX2" s="1937"/>
      <c r="SDY2" s="1937"/>
      <c r="SDZ2" s="1937"/>
      <c r="SEA2" s="1937"/>
      <c r="SEB2" s="1937"/>
      <c r="SEC2" s="1937"/>
      <c r="SED2" s="1937"/>
      <c r="SEE2" s="1937"/>
      <c r="SEF2" s="1937"/>
      <c r="SEG2" s="1937"/>
      <c r="SEH2" s="1937"/>
      <c r="SEI2" s="1937"/>
      <c r="SEJ2" s="1937"/>
      <c r="SEK2" s="1937"/>
      <c r="SEL2" s="1937"/>
      <c r="SEM2" s="1937"/>
      <c r="SEN2" s="1937"/>
      <c r="SEO2" s="1937"/>
      <c r="SEP2" s="1937"/>
      <c r="SEQ2" s="1937"/>
      <c r="SER2" s="1937"/>
      <c r="SES2" s="1937"/>
      <c r="SET2" s="1937"/>
      <c r="SEU2" s="1937"/>
      <c r="SEV2" s="1937"/>
      <c r="SEW2" s="1937"/>
      <c r="SEX2" s="1937"/>
      <c r="SEY2" s="1937"/>
      <c r="SEZ2" s="1937"/>
      <c r="SFA2" s="1937"/>
      <c r="SFB2" s="1937"/>
      <c r="SFC2" s="1937"/>
      <c r="SFD2" s="1937"/>
      <c r="SFE2" s="1937"/>
      <c r="SFF2" s="1937"/>
      <c r="SFG2" s="1937"/>
      <c r="SFH2" s="1937"/>
      <c r="SFI2" s="1937"/>
      <c r="SFJ2" s="1937"/>
      <c r="SFK2" s="1937"/>
      <c r="SFL2" s="1937"/>
      <c r="SFM2" s="1937"/>
      <c r="SFN2" s="1937"/>
      <c r="SFO2" s="1937"/>
      <c r="SFP2" s="1937"/>
      <c r="SFQ2" s="1937"/>
      <c r="SFR2" s="1937"/>
      <c r="SFS2" s="1937"/>
      <c r="SFT2" s="1937"/>
      <c r="SFU2" s="1937"/>
      <c r="SFV2" s="1937"/>
      <c r="SFW2" s="1937"/>
      <c r="SFX2" s="1937"/>
      <c r="SFY2" s="1937"/>
      <c r="SFZ2" s="1937"/>
      <c r="SGA2" s="1937"/>
      <c r="SGB2" s="1937"/>
      <c r="SGC2" s="1937"/>
      <c r="SGD2" s="1937"/>
      <c r="SGE2" s="1937"/>
      <c r="SGF2" s="1937"/>
      <c r="SGG2" s="1937"/>
      <c r="SGH2" s="1937"/>
      <c r="SGI2" s="1937"/>
      <c r="SGJ2" s="1937"/>
      <c r="SGK2" s="1937"/>
      <c r="SGL2" s="1937"/>
      <c r="SGM2" s="1937"/>
      <c r="SGN2" s="1937"/>
      <c r="SGO2" s="1937"/>
      <c r="SGP2" s="1937"/>
      <c r="SGQ2" s="1937"/>
      <c r="SGR2" s="1937"/>
      <c r="SGS2" s="1937"/>
      <c r="SGT2" s="1937"/>
      <c r="SGU2" s="1937"/>
      <c r="SGV2" s="1937"/>
      <c r="SGW2" s="1937"/>
      <c r="SGX2" s="1937"/>
      <c r="SGY2" s="1937"/>
      <c r="SGZ2" s="1937"/>
      <c r="SHA2" s="1937"/>
      <c r="SHB2" s="1937"/>
      <c r="SHC2" s="1937"/>
      <c r="SHD2" s="1937"/>
      <c r="SHE2" s="1937"/>
      <c r="SHF2" s="1937"/>
      <c r="SHG2" s="1937"/>
      <c r="SHH2" s="1937"/>
      <c r="SHI2" s="1937"/>
      <c r="SHJ2" s="1937"/>
      <c r="SHK2" s="1937"/>
      <c r="SHL2" s="1937"/>
      <c r="SHM2" s="1937"/>
      <c r="SHN2" s="1937"/>
      <c r="SHO2" s="1937"/>
      <c r="SHP2" s="1937"/>
      <c r="SHQ2" s="1937"/>
      <c r="SHR2" s="1937"/>
      <c r="SHS2" s="1937"/>
      <c r="SHT2" s="1937"/>
      <c r="SHU2" s="1937"/>
      <c r="SHV2" s="1937"/>
      <c r="SHW2" s="1937"/>
      <c r="SHX2" s="1937"/>
      <c r="SHY2" s="1937"/>
      <c r="SHZ2" s="1937"/>
      <c r="SIA2" s="1937"/>
      <c r="SIB2" s="1937"/>
      <c r="SIC2" s="1937"/>
      <c r="SID2" s="1937"/>
      <c r="SIE2" s="1937"/>
      <c r="SIF2" s="1937"/>
      <c r="SIG2" s="1937"/>
      <c r="SIH2" s="1937"/>
      <c r="SII2" s="1937"/>
      <c r="SIJ2" s="1937"/>
      <c r="SIK2" s="1937"/>
      <c r="SIL2" s="1937"/>
      <c r="SIM2" s="1937"/>
      <c r="SIN2" s="1937"/>
      <c r="SIO2" s="1937"/>
      <c r="SIP2" s="1937"/>
      <c r="SIQ2" s="1937"/>
      <c r="SIR2" s="1937"/>
      <c r="SIS2" s="1937"/>
      <c r="SIT2" s="1937"/>
      <c r="SIU2" s="1937"/>
      <c r="SIV2" s="1937"/>
      <c r="SIW2" s="1937"/>
      <c r="SIX2" s="1937"/>
      <c r="SIY2" s="1937"/>
      <c r="SIZ2" s="1937"/>
      <c r="SJA2" s="1937"/>
      <c r="SJB2" s="1937"/>
      <c r="SJC2" s="1937"/>
      <c r="SJD2" s="1937"/>
      <c r="SJE2" s="1937"/>
      <c r="SJF2" s="1937"/>
      <c r="SJG2" s="1937"/>
      <c r="SJH2" s="1937"/>
      <c r="SJI2" s="1937"/>
      <c r="SJJ2" s="1937"/>
      <c r="SJK2" s="1937"/>
      <c r="SJL2" s="1937"/>
      <c r="SJM2" s="1937"/>
      <c r="SJN2" s="1937"/>
      <c r="SJO2" s="1937"/>
      <c r="SJP2" s="1937"/>
      <c r="SJQ2" s="1937"/>
      <c r="SJR2" s="1937"/>
      <c r="SJS2" s="1937"/>
      <c r="SJT2" s="1937"/>
      <c r="SJU2" s="1937"/>
      <c r="SJV2" s="1937"/>
      <c r="SJW2" s="1937"/>
      <c r="SJX2" s="1937"/>
      <c r="SJY2" s="1937"/>
      <c r="SJZ2" s="1937"/>
      <c r="SKA2" s="1937"/>
      <c r="SKB2" s="1937"/>
      <c r="SKC2" s="1937"/>
      <c r="SKD2" s="1937"/>
      <c r="SKE2" s="1937"/>
      <c r="SKF2" s="1937"/>
      <c r="SKG2" s="1937"/>
      <c r="SKH2" s="1937"/>
      <c r="SKI2" s="1937"/>
      <c r="SKJ2" s="1937"/>
      <c r="SKK2" s="1937"/>
      <c r="SKL2" s="1937"/>
      <c r="SKM2" s="1937"/>
      <c r="SKN2" s="1937"/>
      <c r="SKO2" s="1937"/>
      <c r="SKP2" s="1937"/>
      <c r="SKQ2" s="1937"/>
      <c r="SKR2" s="1937"/>
      <c r="SKS2" s="1937"/>
      <c r="SKT2" s="1937"/>
      <c r="SKU2" s="1937"/>
      <c r="SKV2" s="1937"/>
      <c r="SKW2" s="1937"/>
      <c r="SKX2" s="1937"/>
      <c r="SKY2" s="1937"/>
      <c r="SKZ2" s="1937"/>
      <c r="SLA2" s="1937"/>
      <c r="SLB2" s="1937"/>
      <c r="SLC2" s="1937"/>
      <c r="SLD2" s="1937"/>
      <c r="SLE2" s="1937"/>
      <c r="SLF2" s="1937"/>
      <c r="SLG2" s="1937"/>
      <c r="SLH2" s="1937"/>
      <c r="SLI2" s="1937"/>
      <c r="SLJ2" s="1937"/>
      <c r="SLK2" s="1937"/>
      <c r="SLL2" s="1937"/>
      <c r="SLM2" s="1937"/>
      <c r="SLN2" s="1937"/>
      <c r="SLO2" s="1937"/>
      <c r="SLP2" s="1937"/>
      <c r="SLQ2" s="1937"/>
      <c r="SLR2" s="1937"/>
      <c r="SLS2" s="1937"/>
      <c r="SLT2" s="1937"/>
      <c r="SLU2" s="1937"/>
      <c r="SLV2" s="1937"/>
      <c r="SLW2" s="1937"/>
      <c r="SLX2" s="1937"/>
      <c r="SLY2" s="1937"/>
      <c r="SLZ2" s="1937"/>
      <c r="SMA2" s="1937"/>
      <c r="SMB2" s="1937"/>
      <c r="SMC2" s="1937"/>
      <c r="SMD2" s="1937"/>
      <c r="SME2" s="1937"/>
      <c r="SMF2" s="1937"/>
      <c r="SMG2" s="1937"/>
      <c r="SMH2" s="1937"/>
      <c r="SMI2" s="1937"/>
      <c r="SMJ2" s="1937"/>
      <c r="SMK2" s="1937"/>
      <c r="SML2" s="1937"/>
      <c r="SMM2" s="1937"/>
      <c r="SMN2" s="1937"/>
      <c r="SMO2" s="1937"/>
      <c r="SMP2" s="1937"/>
      <c r="SMQ2" s="1937"/>
      <c r="SMR2" s="1937"/>
      <c r="SMS2" s="1937"/>
      <c r="SMT2" s="1937"/>
      <c r="SMU2" s="1937"/>
      <c r="SMV2" s="1937"/>
      <c r="SMW2" s="1937"/>
      <c r="SMX2" s="1937"/>
      <c r="SMY2" s="1937"/>
      <c r="SMZ2" s="1937"/>
      <c r="SNA2" s="1937"/>
      <c r="SNB2" s="1937"/>
      <c r="SNC2" s="1937"/>
      <c r="SND2" s="1937"/>
      <c r="SNE2" s="1937"/>
      <c r="SNF2" s="1937"/>
      <c r="SNG2" s="1937"/>
      <c r="SNH2" s="1937"/>
      <c r="SNI2" s="1937"/>
      <c r="SNJ2" s="1937"/>
      <c r="SNK2" s="1937"/>
      <c r="SNL2" s="1937"/>
      <c r="SNM2" s="1937"/>
      <c r="SNN2" s="1937"/>
      <c r="SNO2" s="1937"/>
      <c r="SNP2" s="1937"/>
      <c r="SNQ2" s="1937"/>
      <c r="SNR2" s="1937"/>
      <c r="SNS2" s="1937"/>
      <c r="SNT2" s="1937"/>
      <c r="SNU2" s="1937"/>
      <c r="SNV2" s="1937"/>
      <c r="SNW2" s="1937"/>
      <c r="SNX2" s="1937"/>
      <c r="SNY2" s="1937"/>
      <c r="SNZ2" s="1937"/>
      <c r="SOA2" s="1937"/>
      <c r="SOB2" s="1937"/>
      <c r="SOC2" s="1937"/>
      <c r="SOD2" s="1937"/>
      <c r="SOE2" s="1937"/>
      <c r="SOF2" s="1937"/>
      <c r="SOG2" s="1937"/>
      <c r="SOH2" s="1937"/>
      <c r="SOI2" s="1937"/>
      <c r="SOJ2" s="1937"/>
      <c r="SOK2" s="1937"/>
      <c r="SOL2" s="1937"/>
      <c r="SOM2" s="1937"/>
      <c r="SON2" s="1937"/>
      <c r="SOO2" s="1937"/>
      <c r="SOP2" s="1937"/>
      <c r="SOQ2" s="1937"/>
      <c r="SOR2" s="1937"/>
      <c r="SOS2" s="1937"/>
      <c r="SOT2" s="1937"/>
      <c r="SOU2" s="1937"/>
      <c r="SOV2" s="1937"/>
      <c r="SOW2" s="1937"/>
      <c r="SOX2" s="1937"/>
      <c r="SOY2" s="1937"/>
      <c r="SOZ2" s="1937"/>
      <c r="SPA2" s="1937"/>
      <c r="SPB2" s="1937"/>
      <c r="SPC2" s="1937"/>
      <c r="SPD2" s="1937"/>
      <c r="SPE2" s="1937"/>
      <c r="SPF2" s="1937"/>
      <c r="SPG2" s="1937"/>
      <c r="SPH2" s="1937"/>
      <c r="SPI2" s="1937"/>
      <c r="SPJ2" s="1937"/>
      <c r="SPK2" s="1937"/>
      <c r="SPL2" s="1937"/>
      <c r="SPM2" s="1937"/>
      <c r="SPN2" s="1937"/>
      <c r="SPO2" s="1937"/>
      <c r="SPP2" s="1937"/>
      <c r="SPQ2" s="1937"/>
      <c r="SPR2" s="1937"/>
      <c r="SPS2" s="1937"/>
      <c r="SPT2" s="1937"/>
      <c r="SPU2" s="1937"/>
      <c r="SPV2" s="1937"/>
      <c r="SPW2" s="1937"/>
      <c r="SPX2" s="1937"/>
      <c r="SPY2" s="1937"/>
      <c r="SPZ2" s="1937"/>
      <c r="SQA2" s="1937"/>
      <c r="SQB2" s="1937"/>
      <c r="SQC2" s="1937"/>
      <c r="SQD2" s="1937"/>
      <c r="SQE2" s="1937"/>
      <c r="SQF2" s="1937"/>
      <c r="SQG2" s="1937"/>
      <c r="SQH2" s="1937"/>
      <c r="SQI2" s="1937"/>
      <c r="SQJ2" s="1937"/>
      <c r="SQK2" s="1937"/>
      <c r="SQL2" s="1937"/>
      <c r="SQM2" s="1937"/>
      <c r="SQN2" s="1937"/>
      <c r="SQO2" s="1937"/>
      <c r="SQP2" s="1937"/>
      <c r="SQQ2" s="1937"/>
      <c r="SQR2" s="1937"/>
      <c r="SQS2" s="1937"/>
      <c r="SQT2" s="1937"/>
      <c r="SQU2" s="1937"/>
      <c r="SQV2" s="1937"/>
      <c r="SQW2" s="1937"/>
      <c r="SQX2" s="1937"/>
      <c r="SQY2" s="1937"/>
      <c r="SQZ2" s="1937"/>
      <c r="SRA2" s="1937"/>
      <c r="SRB2" s="1937"/>
      <c r="SRC2" s="1937"/>
      <c r="SRD2" s="1937"/>
      <c r="SRE2" s="1937"/>
      <c r="SRF2" s="1937"/>
      <c r="SRG2" s="1937"/>
      <c r="SRH2" s="1937"/>
      <c r="SRI2" s="1937"/>
      <c r="SRJ2" s="1937"/>
      <c r="SRK2" s="1937"/>
      <c r="SRL2" s="1937"/>
      <c r="SRM2" s="1937"/>
      <c r="SRN2" s="1937"/>
      <c r="SRO2" s="1937"/>
      <c r="SRP2" s="1937"/>
      <c r="SRQ2" s="1937"/>
      <c r="SRR2" s="1937"/>
      <c r="SRS2" s="1937"/>
      <c r="SRT2" s="1937"/>
      <c r="SRU2" s="1937"/>
      <c r="SRV2" s="1937"/>
      <c r="SRW2" s="1937"/>
      <c r="SRX2" s="1937"/>
      <c r="SRY2" s="1937"/>
      <c r="SRZ2" s="1937"/>
      <c r="SSA2" s="1937"/>
      <c r="SSB2" s="1937"/>
      <c r="SSC2" s="1937"/>
      <c r="SSD2" s="1937"/>
      <c r="SSE2" s="1937"/>
      <c r="SSF2" s="1937"/>
      <c r="SSG2" s="1937"/>
      <c r="SSH2" s="1937"/>
      <c r="SSI2" s="1937"/>
      <c r="SSJ2" s="1937"/>
      <c r="SSK2" s="1937"/>
      <c r="SSL2" s="1937"/>
      <c r="SSM2" s="1937"/>
      <c r="SSN2" s="1937"/>
      <c r="SSO2" s="1937"/>
      <c r="SSP2" s="1937"/>
      <c r="SSQ2" s="1937"/>
      <c r="SSR2" s="1937"/>
      <c r="SSS2" s="1937"/>
      <c r="SST2" s="1937"/>
      <c r="SSU2" s="1937"/>
      <c r="SSV2" s="1937"/>
      <c r="SSW2" s="1937"/>
      <c r="SSX2" s="1937"/>
      <c r="SSY2" s="1937"/>
      <c r="SSZ2" s="1937"/>
      <c r="STA2" s="1937"/>
      <c r="STB2" s="1937"/>
      <c r="STC2" s="1937"/>
      <c r="STD2" s="1937"/>
      <c r="STE2" s="1937"/>
      <c r="STF2" s="1937"/>
      <c r="STG2" s="1937"/>
      <c r="STH2" s="1937"/>
      <c r="STI2" s="1937"/>
      <c r="STJ2" s="1937"/>
      <c r="STK2" s="1937"/>
      <c r="STL2" s="1937"/>
      <c r="STM2" s="1937"/>
      <c r="STN2" s="1937"/>
      <c r="STO2" s="1937"/>
      <c r="STP2" s="1937"/>
      <c r="STQ2" s="1937"/>
      <c r="STR2" s="1937"/>
      <c r="STS2" s="1937"/>
      <c r="STT2" s="1937"/>
      <c r="STU2" s="1937"/>
      <c r="STV2" s="1937"/>
      <c r="STW2" s="1937"/>
      <c r="STX2" s="1937"/>
      <c r="STY2" s="1937"/>
      <c r="STZ2" s="1937"/>
      <c r="SUA2" s="1937"/>
      <c r="SUB2" s="1937"/>
      <c r="SUC2" s="1937"/>
      <c r="SUD2" s="1937"/>
      <c r="SUE2" s="1937"/>
      <c r="SUF2" s="1937"/>
      <c r="SUG2" s="1937"/>
      <c r="SUH2" s="1937"/>
      <c r="SUI2" s="1937"/>
      <c r="SUJ2" s="1937"/>
      <c r="SUK2" s="1937"/>
      <c r="SUL2" s="1937"/>
      <c r="SUM2" s="1937"/>
      <c r="SUN2" s="1937"/>
      <c r="SUO2" s="1937"/>
      <c r="SUP2" s="1937"/>
      <c r="SUQ2" s="1937"/>
      <c r="SUR2" s="1937"/>
      <c r="SUS2" s="1937"/>
      <c r="SUT2" s="1937"/>
      <c r="SUU2" s="1937"/>
      <c r="SUV2" s="1937"/>
      <c r="SUW2" s="1937"/>
      <c r="SUX2" s="1937"/>
      <c r="SUY2" s="1937"/>
      <c r="SUZ2" s="1937"/>
      <c r="SVA2" s="1937"/>
      <c r="SVB2" s="1937"/>
      <c r="SVC2" s="1937"/>
      <c r="SVD2" s="1937"/>
      <c r="SVE2" s="1937"/>
      <c r="SVF2" s="1937"/>
      <c r="SVG2" s="1937"/>
      <c r="SVH2" s="1937"/>
      <c r="SVI2" s="1937"/>
      <c r="SVJ2" s="1937"/>
      <c r="SVK2" s="1937"/>
      <c r="SVL2" s="1937"/>
      <c r="SVM2" s="1937"/>
      <c r="SVN2" s="1937"/>
      <c r="SVO2" s="1937"/>
      <c r="SVP2" s="1937"/>
      <c r="SVQ2" s="1937"/>
      <c r="SVR2" s="1937"/>
      <c r="SVS2" s="1937"/>
      <c r="SVT2" s="1937"/>
      <c r="SVU2" s="1937"/>
      <c r="SVV2" s="1937"/>
      <c r="SVW2" s="1937"/>
      <c r="SVX2" s="1937"/>
      <c r="SVY2" s="1937"/>
      <c r="SVZ2" s="1937"/>
      <c r="SWA2" s="1937"/>
      <c r="SWB2" s="1937"/>
      <c r="SWC2" s="1937"/>
      <c r="SWD2" s="1937"/>
      <c r="SWE2" s="1937"/>
      <c r="SWF2" s="1937"/>
      <c r="SWG2" s="1937"/>
      <c r="SWH2" s="1937"/>
      <c r="SWI2" s="1937"/>
      <c r="SWJ2" s="1937"/>
      <c r="SWK2" s="1937"/>
      <c r="SWL2" s="1937"/>
      <c r="SWM2" s="1937"/>
      <c r="SWN2" s="1937"/>
      <c r="SWO2" s="1937"/>
      <c r="SWP2" s="1937"/>
      <c r="SWQ2" s="1937"/>
      <c r="SWR2" s="1937"/>
      <c r="SWS2" s="1937"/>
      <c r="SWT2" s="1937"/>
      <c r="SWU2" s="1937"/>
      <c r="SWV2" s="1937"/>
      <c r="SWW2" s="1937"/>
      <c r="SWX2" s="1937"/>
      <c r="SWY2" s="1937"/>
      <c r="SWZ2" s="1937"/>
      <c r="SXA2" s="1937"/>
      <c r="SXB2" s="1937"/>
      <c r="SXC2" s="1937"/>
      <c r="SXD2" s="1937"/>
      <c r="SXE2" s="1937"/>
      <c r="SXF2" s="1937"/>
      <c r="SXG2" s="1937"/>
      <c r="SXH2" s="1937"/>
      <c r="SXI2" s="1937"/>
      <c r="SXJ2" s="1937"/>
      <c r="SXK2" s="1937"/>
      <c r="SXL2" s="1937"/>
      <c r="SXM2" s="1937"/>
      <c r="SXN2" s="1937"/>
      <c r="SXO2" s="1937"/>
      <c r="SXP2" s="1937"/>
      <c r="SXQ2" s="1937"/>
      <c r="SXR2" s="1937"/>
      <c r="SXS2" s="1937"/>
      <c r="SXT2" s="1937"/>
      <c r="SXU2" s="1937"/>
      <c r="SXV2" s="1937"/>
      <c r="SXW2" s="1937"/>
      <c r="SXX2" s="1937"/>
      <c r="SXY2" s="1937"/>
      <c r="SXZ2" s="1937"/>
      <c r="SYA2" s="1937"/>
      <c r="SYB2" s="1937"/>
      <c r="SYC2" s="1937"/>
      <c r="SYD2" s="1937"/>
      <c r="SYE2" s="1937"/>
      <c r="SYF2" s="1937"/>
      <c r="SYG2" s="1937"/>
      <c r="SYH2" s="1937"/>
      <c r="SYI2" s="1937"/>
      <c r="SYJ2" s="1937"/>
      <c r="SYK2" s="1937"/>
      <c r="SYL2" s="1937"/>
      <c r="SYM2" s="1937"/>
      <c r="SYN2" s="1937"/>
      <c r="SYO2" s="1937"/>
      <c r="SYP2" s="1937"/>
      <c r="SYQ2" s="1937"/>
      <c r="SYR2" s="1937"/>
      <c r="SYS2" s="1937"/>
      <c r="SYT2" s="1937"/>
      <c r="SYU2" s="1937"/>
      <c r="SYV2" s="1937"/>
      <c r="SYW2" s="1937"/>
      <c r="SYX2" s="1937"/>
      <c r="SYY2" s="1937"/>
      <c r="SYZ2" s="1937"/>
      <c r="SZA2" s="1937"/>
      <c r="SZB2" s="1937"/>
      <c r="SZC2" s="1937"/>
      <c r="SZD2" s="1937"/>
      <c r="SZE2" s="1937"/>
      <c r="SZF2" s="1937"/>
      <c r="SZG2" s="1937"/>
      <c r="SZH2" s="1937"/>
      <c r="SZI2" s="1937"/>
      <c r="SZJ2" s="1937"/>
      <c r="SZK2" s="1937"/>
      <c r="SZL2" s="1937"/>
      <c r="SZM2" s="1937"/>
      <c r="SZN2" s="1937"/>
      <c r="SZO2" s="1937"/>
      <c r="SZP2" s="1937"/>
      <c r="SZQ2" s="1937"/>
      <c r="SZR2" s="1937"/>
      <c r="SZS2" s="1937"/>
      <c r="SZT2" s="1937"/>
      <c r="SZU2" s="1937"/>
      <c r="SZV2" s="1937"/>
      <c r="SZW2" s="1937"/>
      <c r="SZX2" s="1937"/>
      <c r="SZY2" s="1937"/>
      <c r="SZZ2" s="1937"/>
      <c r="TAA2" s="1937"/>
      <c r="TAB2" s="1937"/>
      <c r="TAC2" s="1937"/>
      <c r="TAD2" s="1937"/>
      <c r="TAE2" s="1937"/>
      <c r="TAF2" s="1937"/>
      <c r="TAG2" s="1937"/>
      <c r="TAH2" s="1937"/>
      <c r="TAI2" s="1937"/>
      <c r="TAJ2" s="1937"/>
      <c r="TAK2" s="1937"/>
      <c r="TAL2" s="1937"/>
      <c r="TAM2" s="1937"/>
      <c r="TAN2" s="1937"/>
      <c r="TAO2" s="1937"/>
      <c r="TAP2" s="1937"/>
      <c r="TAQ2" s="1937"/>
      <c r="TAR2" s="1937"/>
      <c r="TAS2" s="1937"/>
      <c r="TAT2" s="1937"/>
      <c r="TAU2" s="1937"/>
      <c r="TAV2" s="1937"/>
      <c r="TAW2" s="1937"/>
      <c r="TAX2" s="1937"/>
      <c r="TAY2" s="1937"/>
      <c r="TAZ2" s="1937"/>
      <c r="TBA2" s="1937"/>
      <c r="TBB2" s="1937"/>
      <c r="TBC2" s="1937"/>
      <c r="TBD2" s="1937"/>
      <c r="TBE2" s="1937"/>
      <c r="TBF2" s="1937"/>
      <c r="TBG2" s="1937"/>
      <c r="TBH2" s="1937"/>
      <c r="TBI2" s="1937"/>
      <c r="TBJ2" s="1937"/>
      <c r="TBK2" s="1937"/>
      <c r="TBL2" s="1937"/>
      <c r="TBM2" s="1937"/>
      <c r="TBN2" s="1937"/>
      <c r="TBO2" s="1937"/>
      <c r="TBP2" s="1937"/>
      <c r="TBQ2" s="1937"/>
      <c r="TBR2" s="1937"/>
      <c r="TBS2" s="1937"/>
      <c r="TBT2" s="1937"/>
      <c r="TBU2" s="1937"/>
      <c r="TBV2" s="1937"/>
      <c r="TBW2" s="1937"/>
      <c r="TBX2" s="1937"/>
      <c r="TBY2" s="1937"/>
      <c r="TBZ2" s="1937"/>
      <c r="TCA2" s="1937"/>
      <c r="TCB2" s="1937"/>
      <c r="TCC2" s="1937"/>
      <c r="TCD2" s="1937"/>
      <c r="TCE2" s="1937"/>
      <c r="TCF2" s="1937"/>
      <c r="TCG2" s="1937"/>
      <c r="TCH2" s="1937"/>
      <c r="TCI2" s="1937"/>
      <c r="TCJ2" s="1937"/>
      <c r="TCK2" s="1937"/>
      <c r="TCL2" s="1937"/>
      <c r="TCM2" s="1937"/>
      <c r="TCN2" s="1937"/>
      <c r="TCO2" s="1937"/>
      <c r="TCP2" s="1937"/>
      <c r="TCQ2" s="1937"/>
      <c r="TCR2" s="1937"/>
      <c r="TCS2" s="1937"/>
      <c r="TCT2" s="1937"/>
      <c r="TCU2" s="1937"/>
      <c r="TCV2" s="1937"/>
      <c r="TCW2" s="1937"/>
      <c r="TCX2" s="1937"/>
      <c r="TCY2" s="1937"/>
      <c r="TCZ2" s="1937"/>
      <c r="TDA2" s="1937"/>
      <c r="TDB2" s="1937"/>
      <c r="TDC2" s="1937"/>
      <c r="TDD2" s="1937"/>
      <c r="TDE2" s="1937"/>
      <c r="TDF2" s="1937"/>
      <c r="TDG2" s="1937"/>
      <c r="TDH2" s="1937"/>
      <c r="TDI2" s="1937"/>
      <c r="TDJ2" s="1937"/>
      <c r="TDK2" s="1937"/>
      <c r="TDL2" s="1937"/>
      <c r="TDM2" s="1937"/>
      <c r="TDN2" s="1937"/>
      <c r="TDO2" s="1937"/>
      <c r="TDP2" s="1937"/>
      <c r="TDQ2" s="1937"/>
      <c r="TDR2" s="1937"/>
      <c r="TDS2" s="1937"/>
      <c r="TDT2" s="1937"/>
      <c r="TDU2" s="1937"/>
      <c r="TDV2" s="1937"/>
      <c r="TDW2" s="1937"/>
      <c r="TDX2" s="1937"/>
      <c r="TDY2" s="1937"/>
      <c r="TDZ2" s="1937"/>
      <c r="TEA2" s="1937"/>
      <c r="TEB2" s="1937"/>
      <c r="TEC2" s="1937"/>
      <c r="TED2" s="1937"/>
      <c r="TEE2" s="1937"/>
      <c r="TEF2" s="1937"/>
      <c r="TEG2" s="1937"/>
      <c r="TEH2" s="1937"/>
      <c r="TEI2" s="1937"/>
      <c r="TEJ2" s="1937"/>
      <c r="TEK2" s="1937"/>
      <c r="TEL2" s="1937"/>
      <c r="TEM2" s="1937"/>
      <c r="TEN2" s="1937"/>
      <c r="TEO2" s="1937"/>
      <c r="TEP2" s="1937"/>
      <c r="TEQ2" s="1937"/>
      <c r="TER2" s="1937"/>
      <c r="TES2" s="1937"/>
      <c r="TET2" s="1937"/>
      <c r="TEU2" s="1937"/>
      <c r="TEV2" s="1937"/>
      <c r="TEW2" s="1937"/>
      <c r="TEX2" s="1937"/>
      <c r="TEY2" s="1937"/>
      <c r="TEZ2" s="1937"/>
      <c r="TFA2" s="1937"/>
      <c r="TFB2" s="1937"/>
      <c r="TFC2" s="1937"/>
      <c r="TFD2" s="1937"/>
      <c r="TFE2" s="1937"/>
      <c r="TFF2" s="1937"/>
      <c r="TFG2" s="1937"/>
      <c r="TFH2" s="1937"/>
      <c r="TFI2" s="1937"/>
      <c r="TFJ2" s="1937"/>
      <c r="TFK2" s="1937"/>
      <c r="TFL2" s="1937"/>
      <c r="TFM2" s="1937"/>
      <c r="TFN2" s="1937"/>
      <c r="TFO2" s="1937"/>
      <c r="TFP2" s="1937"/>
      <c r="TFQ2" s="1937"/>
      <c r="TFR2" s="1937"/>
      <c r="TFS2" s="1937"/>
      <c r="TFT2" s="1937"/>
      <c r="TFU2" s="1937"/>
      <c r="TFV2" s="1937"/>
      <c r="TFW2" s="1937"/>
      <c r="TFX2" s="1937"/>
      <c r="TFY2" s="1937"/>
      <c r="TFZ2" s="1937"/>
      <c r="TGA2" s="1937"/>
      <c r="TGB2" s="1937"/>
      <c r="TGC2" s="1937"/>
      <c r="TGD2" s="1937"/>
      <c r="TGE2" s="1937"/>
      <c r="TGF2" s="1937"/>
      <c r="TGG2" s="1937"/>
      <c r="TGH2" s="1937"/>
      <c r="TGI2" s="1937"/>
      <c r="TGJ2" s="1937"/>
      <c r="TGK2" s="1937"/>
      <c r="TGL2" s="1937"/>
      <c r="TGM2" s="1937"/>
      <c r="TGN2" s="1937"/>
      <c r="TGO2" s="1937"/>
      <c r="TGP2" s="1937"/>
      <c r="TGQ2" s="1937"/>
      <c r="TGR2" s="1937"/>
      <c r="TGS2" s="1937"/>
      <c r="TGT2" s="1937"/>
      <c r="TGU2" s="1937"/>
      <c r="TGV2" s="1937"/>
      <c r="TGW2" s="1937"/>
      <c r="TGX2" s="1937"/>
      <c r="TGY2" s="1937"/>
      <c r="TGZ2" s="1937"/>
      <c r="THA2" s="1937"/>
      <c r="THB2" s="1937"/>
      <c r="THC2" s="1937"/>
      <c r="THD2" s="1937"/>
      <c r="THE2" s="1937"/>
      <c r="THF2" s="1937"/>
      <c r="THG2" s="1937"/>
      <c r="THH2" s="1937"/>
      <c r="THI2" s="1937"/>
      <c r="THJ2" s="1937"/>
      <c r="THK2" s="1937"/>
      <c r="THL2" s="1937"/>
      <c r="THM2" s="1937"/>
      <c r="THN2" s="1937"/>
      <c r="THO2" s="1937"/>
      <c r="THP2" s="1937"/>
      <c r="THQ2" s="1937"/>
      <c r="THR2" s="1937"/>
      <c r="THS2" s="1937"/>
      <c r="THT2" s="1937"/>
      <c r="THU2" s="1937"/>
      <c r="THV2" s="1937"/>
      <c r="THW2" s="1937"/>
      <c r="THX2" s="1937"/>
      <c r="THY2" s="1937"/>
      <c r="THZ2" s="1937"/>
      <c r="TIA2" s="1937"/>
      <c r="TIB2" s="1937"/>
      <c r="TIC2" s="1937"/>
      <c r="TID2" s="1937"/>
      <c r="TIE2" s="1937"/>
      <c r="TIF2" s="1937"/>
      <c r="TIG2" s="1937"/>
      <c r="TIH2" s="1937"/>
      <c r="TII2" s="1937"/>
      <c r="TIJ2" s="1937"/>
      <c r="TIK2" s="1937"/>
      <c r="TIL2" s="1937"/>
      <c r="TIM2" s="1937"/>
      <c r="TIN2" s="1937"/>
      <c r="TIO2" s="1937"/>
      <c r="TIP2" s="1937"/>
      <c r="TIQ2" s="1937"/>
      <c r="TIR2" s="1937"/>
      <c r="TIS2" s="1937"/>
      <c r="TIT2" s="1937"/>
      <c r="TIU2" s="1937"/>
      <c r="TIV2" s="1937"/>
      <c r="TIW2" s="1937"/>
      <c r="TIX2" s="1937"/>
      <c r="TIY2" s="1937"/>
      <c r="TIZ2" s="1937"/>
      <c r="TJA2" s="1937"/>
      <c r="TJB2" s="1937"/>
      <c r="TJC2" s="1937"/>
      <c r="TJD2" s="1937"/>
      <c r="TJE2" s="1937"/>
      <c r="TJF2" s="1937"/>
      <c r="TJG2" s="1937"/>
      <c r="TJH2" s="1937"/>
      <c r="TJI2" s="1937"/>
      <c r="TJJ2" s="1937"/>
      <c r="TJK2" s="1937"/>
      <c r="TJL2" s="1937"/>
      <c r="TJM2" s="1937"/>
      <c r="TJN2" s="1937"/>
      <c r="TJO2" s="1937"/>
      <c r="TJP2" s="1937"/>
      <c r="TJQ2" s="1937"/>
      <c r="TJR2" s="1937"/>
      <c r="TJS2" s="1937"/>
      <c r="TJT2" s="1937"/>
      <c r="TJU2" s="1937"/>
      <c r="TJV2" s="1937"/>
      <c r="TJW2" s="1937"/>
      <c r="TJX2" s="1937"/>
      <c r="TJY2" s="1937"/>
      <c r="TJZ2" s="1937"/>
      <c r="TKA2" s="1937"/>
      <c r="TKB2" s="1937"/>
      <c r="TKC2" s="1937"/>
      <c r="TKD2" s="1937"/>
      <c r="TKE2" s="1937"/>
      <c r="TKF2" s="1937"/>
      <c r="TKG2" s="1937"/>
      <c r="TKH2" s="1937"/>
      <c r="TKI2" s="1937"/>
      <c r="TKJ2" s="1937"/>
      <c r="TKK2" s="1937"/>
      <c r="TKL2" s="1937"/>
      <c r="TKM2" s="1937"/>
      <c r="TKN2" s="1937"/>
      <c r="TKO2" s="1937"/>
      <c r="TKP2" s="1937"/>
      <c r="TKQ2" s="1937"/>
      <c r="TKR2" s="1937"/>
      <c r="TKS2" s="1937"/>
      <c r="TKT2" s="1937"/>
      <c r="TKU2" s="1937"/>
      <c r="TKV2" s="1937"/>
      <c r="TKW2" s="1937"/>
      <c r="TKX2" s="1937"/>
      <c r="TKY2" s="1937"/>
      <c r="TKZ2" s="1937"/>
      <c r="TLA2" s="1937"/>
      <c r="TLB2" s="1937"/>
      <c r="TLC2" s="1937"/>
      <c r="TLD2" s="1937"/>
      <c r="TLE2" s="1937"/>
      <c r="TLF2" s="1937"/>
      <c r="TLG2" s="1937"/>
      <c r="TLH2" s="1937"/>
      <c r="TLI2" s="1937"/>
      <c r="TLJ2" s="1937"/>
      <c r="TLK2" s="1937"/>
      <c r="TLL2" s="1937"/>
      <c r="TLM2" s="1937"/>
      <c r="TLN2" s="1937"/>
      <c r="TLO2" s="1937"/>
      <c r="TLP2" s="1937"/>
      <c r="TLQ2" s="1937"/>
      <c r="TLR2" s="1937"/>
      <c r="TLS2" s="1937"/>
      <c r="TLT2" s="1937"/>
      <c r="TLU2" s="1937"/>
      <c r="TLV2" s="1937"/>
      <c r="TLW2" s="1937"/>
      <c r="TLX2" s="1937"/>
      <c r="TLY2" s="1937"/>
      <c r="TLZ2" s="1937"/>
      <c r="TMA2" s="1937"/>
      <c r="TMB2" s="1937"/>
      <c r="TMC2" s="1937"/>
      <c r="TMD2" s="1937"/>
      <c r="TME2" s="1937"/>
      <c r="TMF2" s="1937"/>
      <c r="TMG2" s="1937"/>
      <c r="TMH2" s="1937"/>
      <c r="TMI2" s="1937"/>
      <c r="TMJ2" s="1937"/>
      <c r="TMK2" s="1937"/>
      <c r="TML2" s="1937"/>
      <c r="TMM2" s="1937"/>
      <c r="TMN2" s="1937"/>
      <c r="TMO2" s="1937"/>
      <c r="TMP2" s="1937"/>
      <c r="TMQ2" s="1937"/>
      <c r="TMR2" s="1937"/>
      <c r="TMS2" s="1937"/>
      <c r="TMT2" s="1937"/>
      <c r="TMU2" s="1937"/>
      <c r="TMV2" s="1937"/>
      <c r="TMW2" s="1937"/>
      <c r="TMX2" s="1937"/>
      <c r="TMY2" s="1937"/>
      <c r="TMZ2" s="1937"/>
      <c r="TNA2" s="1937"/>
      <c r="TNB2" s="1937"/>
      <c r="TNC2" s="1937"/>
      <c r="TND2" s="1937"/>
      <c r="TNE2" s="1937"/>
      <c r="TNF2" s="1937"/>
      <c r="TNG2" s="1937"/>
      <c r="TNH2" s="1937"/>
      <c r="TNI2" s="1937"/>
      <c r="TNJ2" s="1937"/>
      <c r="TNK2" s="1937"/>
      <c r="TNL2" s="1937"/>
      <c r="TNM2" s="1937"/>
      <c r="TNN2" s="1937"/>
      <c r="TNO2" s="1937"/>
      <c r="TNP2" s="1937"/>
      <c r="TNQ2" s="1937"/>
      <c r="TNR2" s="1937"/>
      <c r="TNS2" s="1937"/>
      <c r="TNT2" s="1937"/>
      <c r="TNU2" s="1937"/>
      <c r="TNV2" s="1937"/>
      <c r="TNW2" s="1937"/>
      <c r="TNX2" s="1937"/>
      <c r="TNY2" s="1937"/>
      <c r="TNZ2" s="1937"/>
      <c r="TOA2" s="1937"/>
      <c r="TOB2" s="1937"/>
      <c r="TOC2" s="1937"/>
      <c r="TOD2" s="1937"/>
      <c r="TOE2" s="1937"/>
      <c r="TOF2" s="1937"/>
      <c r="TOG2" s="1937"/>
      <c r="TOH2" s="1937"/>
      <c r="TOI2" s="1937"/>
      <c r="TOJ2" s="1937"/>
      <c r="TOK2" s="1937"/>
      <c r="TOL2" s="1937"/>
      <c r="TOM2" s="1937"/>
      <c r="TON2" s="1937"/>
      <c r="TOO2" s="1937"/>
      <c r="TOP2" s="1937"/>
      <c r="TOQ2" s="1937"/>
      <c r="TOR2" s="1937"/>
      <c r="TOS2" s="1937"/>
      <c r="TOT2" s="1937"/>
      <c r="TOU2" s="1937"/>
      <c r="TOV2" s="1937"/>
      <c r="TOW2" s="1937"/>
      <c r="TOX2" s="1937"/>
      <c r="TOY2" s="1937"/>
      <c r="TOZ2" s="1937"/>
      <c r="TPA2" s="1937"/>
      <c r="TPB2" s="1937"/>
      <c r="TPC2" s="1937"/>
      <c r="TPD2" s="1937"/>
      <c r="TPE2" s="1937"/>
      <c r="TPF2" s="1937"/>
      <c r="TPG2" s="1937"/>
      <c r="TPH2" s="1937"/>
      <c r="TPI2" s="1937"/>
      <c r="TPJ2" s="1937"/>
      <c r="TPK2" s="1937"/>
      <c r="TPL2" s="1937"/>
      <c r="TPM2" s="1937"/>
      <c r="TPN2" s="1937"/>
      <c r="TPO2" s="1937"/>
      <c r="TPP2" s="1937"/>
      <c r="TPQ2" s="1937"/>
      <c r="TPR2" s="1937"/>
      <c r="TPS2" s="1937"/>
      <c r="TPT2" s="1937"/>
      <c r="TPU2" s="1937"/>
      <c r="TPV2" s="1937"/>
      <c r="TPW2" s="1937"/>
      <c r="TPX2" s="1937"/>
      <c r="TPY2" s="1937"/>
      <c r="TPZ2" s="1937"/>
      <c r="TQA2" s="1937"/>
      <c r="TQB2" s="1937"/>
      <c r="TQC2" s="1937"/>
      <c r="TQD2" s="1937"/>
      <c r="TQE2" s="1937"/>
      <c r="TQF2" s="1937"/>
      <c r="TQG2" s="1937"/>
      <c r="TQH2" s="1937"/>
      <c r="TQI2" s="1937"/>
      <c r="TQJ2" s="1937"/>
      <c r="TQK2" s="1937"/>
      <c r="TQL2" s="1937"/>
      <c r="TQM2" s="1937"/>
      <c r="TQN2" s="1937"/>
      <c r="TQO2" s="1937"/>
      <c r="TQP2" s="1937"/>
      <c r="TQQ2" s="1937"/>
      <c r="TQR2" s="1937"/>
      <c r="TQS2" s="1937"/>
      <c r="TQT2" s="1937"/>
      <c r="TQU2" s="1937"/>
      <c r="TQV2" s="1937"/>
      <c r="TQW2" s="1937"/>
      <c r="TQX2" s="1937"/>
      <c r="TQY2" s="1937"/>
      <c r="TQZ2" s="1937"/>
      <c r="TRA2" s="1937"/>
      <c r="TRB2" s="1937"/>
      <c r="TRC2" s="1937"/>
      <c r="TRD2" s="1937"/>
      <c r="TRE2" s="1937"/>
      <c r="TRF2" s="1937"/>
      <c r="TRG2" s="1937"/>
      <c r="TRH2" s="1937"/>
      <c r="TRI2" s="1937"/>
      <c r="TRJ2" s="1937"/>
      <c r="TRK2" s="1937"/>
      <c r="TRL2" s="1937"/>
      <c r="TRM2" s="1937"/>
      <c r="TRN2" s="1937"/>
      <c r="TRO2" s="1937"/>
      <c r="TRP2" s="1937"/>
      <c r="TRQ2" s="1937"/>
      <c r="TRR2" s="1937"/>
      <c r="TRS2" s="1937"/>
      <c r="TRT2" s="1937"/>
      <c r="TRU2" s="1937"/>
      <c r="TRV2" s="1937"/>
      <c r="TRW2" s="1937"/>
      <c r="TRX2" s="1937"/>
      <c r="TRY2" s="1937"/>
      <c r="TRZ2" s="1937"/>
      <c r="TSA2" s="1937"/>
      <c r="TSB2" s="1937"/>
      <c r="TSC2" s="1937"/>
      <c r="TSD2" s="1937"/>
      <c r="TSE2" s="1937"/>
      <c r="TSF2" s="1937"/>
      <c r="TSG2" s="1937"/>
      <c r="TSH2" s="1937"/>
      <c r="TSI2" s="1937"/>
      <c r="TSJ2" s="1937"/>
      <c r="TSK2" s="1937"/>
      <c r="TSL2" s="1937"/>
      <c r="TSM2" s="1937"/>
      <c r="TSN2" s="1937"/>
      <c r="TSO2" s="1937"/>
      <c r="TSP2" s="1937"/>
      <c r="TSQ2" s="1937"/>
      <c r="TSR2" s="1937"/>
      <c r="TSS2" s="1937"/>
      <c r="TST2" s="1937"/>
      <c r="TSU2" s="1937"/>
      <c r="TSV2" s="1937"/>
      <c r="TSW2" s="1937"/>
      <c r="TSX2" s="1937"/>
      <c r="TSY2" s="1937"/>
      <c r="TSZ2" s="1937"/>
      <c r="TTA2" s="1937"/>
      <c r="TTB2" s="1937"/>
      <c r="TTC2" s="1937"/>
      <c r="TTD2" s="1937"/>
      <c r="TTE2" s="1937"/>
      <c r="TTF2" s="1937"/>
      <c r="TTG2" s="1937"/>
      <c r="TTH2" s="1937"/>
      <c r="TTI2" s="1937"/>
      <c r="TTJ2" s="1937"/>
      <c r="TTK2" s="1937"/>
      <c r="TTL2" s="1937"/>
      <c r="TTM2" s="1937"/>
      <c r="TTN2" s="1937"/>
      <c r="TTO2" s="1937"/>
      <c r="TTP2" s="1937"/>
      <c r="TTQ2" s="1937"/>
      <c r="TTR2" s="1937"/>
      <c r="TTS2" s="1937"/>
      <c r="TTT2" s="1937"/>
      <c r="TTU2" s="1937"/>
      <c r="TTV2" s="1937"/>
      <c r="TTW2" s="1937"/>
      <c r="TTX2" s="1937"/>
      <c r="TTY2" s="1937"/>
      <c r="TTZ2" s="1937"/>
      <c r="TUA2" s="1937"/>
      <c r="TUB2" s="1937"/>
      <c r="TUC2" s="1937"/>
      <c r="TUD2" s="1937"/>
      <c r="TUE2" s="1937"/>
      <c r="TUF2" s="1937"/>
      <c r="TUG2" s="1937"/>
      <c r="TUH2" s="1937"/>
      <c r="TUI2" s="1937"/>
      <c r="TUJ2" s="1937"/>
      <c r="TUK2" s="1937"/>
      <c r="TUL2" s="1937"/>
      <c r="TUM2" s="1937"/>
      <c r="TUN2" s="1937"/>
      <c r="TUO2" s="1937"/>
      <c r="TUP2" s="1937"/>
      <c r="TUQ2" s="1937"/>
      <c r="TUR2" s="1937"/>
      <c r="TUS2" s="1937"/>
      <c r="TUT2" s="1937"/>
      <c r="TUU2" s="1937"/>
      <c r="TUV2" s="1937"/>
      <c r="TUW2" s="1937"/>
      <c r="TUX2" s="1937"/>
      <c r="TUY2" s="1937"/>
      <c r="TUZ2" s="1937"/>
      <c r="TVA2" s="1937"/>
      <c r="TVB2" s="1937"/>
      <c r="TVC2" s="1937"/>
      <c r="TVD2" s="1937"/>
      <c r="TVE2" s="1937"/>
      <c r="TVF2" s="1937"/>
      <c r="TVG2" s="1937"/>
      <c r="TVH2" s="1937"/>
      <c r="TVI2" s="1937"/>
      <c r="TVJ2" s="1937"/>
      <c r="TVK2" s="1937"/>
      <c r="TVL2" s="1937"/>
      <c r="TVM2" s="1937"/>
      <c r="TVN2" s="1937"/>
      <c r="TVO2" s="1937"/>
      <c r="TVP2" s="1937"/>
      <c r="TVQ2" s="1937"/>
      <c r="TVR2" s="1937"/>
      <c r="TVS2" s="1937"/>
      <c r="TVT2" s="1937"/>
      <c r="TVU2" s="1937"/>
      <c r="TVV2" s="1937"/>
      <c r="TVW2" s="1937"/>
      <c r="TVX2" s="1937"/>
      <c r="TVY2" s="1937"/>
      <c r="TVZ2" s="1937"/>
      <c r="TWA2" s="1937"/>
      <c r="TWB2" s="1937"/>
      <c r="TWC2" s="1937"/>
      <c r="TWD2" s="1937"/>
      <c r="TWE2" s="1937"/>
      <c r="TWF2" s="1937"/>
      <c r="TWG2" s="1937"/>
      <c r="TWH2" s="1937"/>
      <c r="TWI2" s="1937"/>
      <c r="TWJ2" s="1937"/>
      <c r="TWK2" s="1937"/>
      <c r="TWL2" s="1937"/>
      <c r="TWM2" s="1937"/>
      <c r="TWN2" s="1937"/>
      <c r="TWO2" s="1937"/>
      <c r="TWP2" s="1937"/>
      <c r="TWQ2" s="1937"/>
      <c r="TWR2" s="1937"/>
      <c r="TWS2" s="1937"/>
      <c r="TWT2" s="1937"/>
      <c r="TWU2" s="1937"/>
      <c r="TWV2" s="1937"/>
      <c r="TWW2" s="1937"/>
      <c r="TWX2" s="1937"/>
      <c r="TWY2" s="1937"/>
      <c r="TWZ2" s="1937"/>
      <c r="TXA2" s="1937"/>
      <c r="TXB2" s="1937"/>
      <c r="TXC2" s="1937"/>
      <c r="TXD2" s="1937"/>
      <c r="TXE2" s="1937"/>
      <c r="TXF2" s="1937"/>
      <c r="TXG2" s="1937"/>
      <c r="TXH2" s="1937"/>
      <c r="TXI2" s="1937"/>
      <c r="TXJ2" s="1937"/>
      <c r="TXK2" s="1937"/>
      <c r="TXL2" s="1937"/>
      <c r="TXM2" s="1937"/>
      <c r="TXN2" s="1937"/>
      <c r="TXO2" s="1937"/>
      <c r="TXP2" s="1937"/>
      <c r="TXQ2" s="1937"/>
      <c r="TXR2" s="1937"/>
      <c r="TXS2" s="1937"/>
      <c r="TXT2" s="1937"/>
      <c r="TXU2" s="1937"/>
      <c r="TXV2" s="1937"/>
      <c r="TXW2" s="1937"/>
      <c r="TXX2" s="1937"/>
      <c r="TXY2" s="1937"/>
      <c r="TXZ2" s="1937"/>
      <c r="TYA2" s="1937"/>
      <c r="TYB2" s="1937"/>
      <c r="TYC2" s="1937"/>
      <c r="TYD2" s="1937"/>
      <c r="TYE2" s="1937"/>
      <c r="TYF2" s="1937"/>
      <c r="TYG2" s="1937"/>
      <c r="TYH2" s="1937"/>
      <c r="TYI2" s="1937"/>
      <c r="TYJ2" s="1937"/>
      <c r="TYK2" s="1937"/>
      <c r="TYL2" s="1937"/>
      <c r="TYM2" s="1937"/>
      <c r="TYN2" s="1937"/>
      <c r="TYO2" s="1937"/>
      <c r="TYP2" s="1937"/>
      <c r="TYQ2" s="1937"/>
      <c r="TYR2" s="1937"/>
      <c r="TYS2" s="1937"/>
      <c r="TYT2" s="1937"/>
      <c r="TYU2" s="1937"/>
      <c r="TYV2" s="1937"/>
      <c r="TYW2" s="1937"/>
      <c r="TYX2" s="1937"/>
      <c r="TYY2" s="1937"/>
      <c r="TYZ2" s="1937"/>
      <c r="TZA2" s="1937"/>
      <c r="TZB2" s="1937"/>
      <c r="TZC2" s="1937"/>
      <c r="TZD2" s="1937"/>
      <c r="TZE2" s="1937"/>
      <c r="TZF2" s="1937"/>
      <c r="TZG2" s="1937"/>
      <c r="TZH2" s="1937"/>
      <c r="TZI2" s="1937"/>
      <c r="TZJ2" s="1937"/>
      <c r="TZK2" s="1937"/>
      <c r="TZL2" s="1937"/>
      <c r="TZM2" s="1937"/>
      <c r="TZN2" s="1937"/>
      <c r="TZO2" s="1937"/>
      <c r="TZP2" s="1937"/>
      <c r="TZQ2" s="1937"/>
      <c r="TZR2" s="1937"/>
      <c r="TZS2" s="1937"/>
      <c r="TZT2" s="1937"/>
      <c r="TZU2" s="1937"/>
      <c r="TZV2" s="1937"/>
      <c r="TZW2" s="1937"/>
      <c r="TZX2" s="1937"/>
      <c r="TZY2" s="1937"/>
      <c r="TZZ2" s="1937"/>
      <c r="UAA2" s="1937"/>
      <c r="UAB2" s="1937"/>
      <c r="UAC2" s="1937"/>
      <c r="UAD2" s="1937"/>
      <c r="UAE2" s="1937"/>
      <c r="UAF2" s="1937"/>
      <c r="UAG2" s="1937"/>
      <c r="UAH2" s="1937"/>
      <c r="UAI2" s="1937"/>
      <c r="UAJ2" s="1937"/>
      <c r="UAK2" s="1937"/>
      <c r="UAL2" s="1937"/>
      <c r="UAM2" s="1937"/>
      <c r="UAN2" s="1937"/>
      <c r="UAO2" s="1937"/>
      <c r="UAP2" s="1937"/>
      <c r="UAQ2" s="1937"/>
      <c r="UAR2" s="1937"/>
      <c r="UAS2" s="1937"/>
      <c r="UAT2" s="1937"/>
      <c r="UAU2" s="1937"/>
      <c r="UAV2" s="1937"/>
      <c r="UAW2" s="1937"/>
      <c r="UAX2" s="1937"/>
      <c r="UAY2" s="1937"/>
      <c r="UAZ2" s="1937"/>
      <c r="UBA2" s="1937"/>
      <c r="UBB2" s="1937"/>
      <c r="UBC2" s="1937"/>
      <c r="UBD2" s="1937"/>
      <c r="UBE2" s="1937"/>
      <c r="UBF2" s="1937"/>
      <c r="UBG2" s="1937"/>
      <c r="UBH2" s="1937"/>
      <c r="UBI2" s="1937"/>
      <c r="UBJ2" s="1937"/>
      <c r="UBK2" s="1937"/>
      <c r="UBL2" s="1937"/>
      <c r="UBM2" s="1937"/>
      <c r="UBN2" s="1937"/>
      <c r="UBO2" s="1937"/>
      <c r="UBP2" s="1937"/>
      <c r="UBQ2" s="1937"/>
      <c r="UBR2" s="1937"/>
      <c r="UBS2" s="1937"/>
      <c r="UBT2" s="1937"/>
      <c r="UBU2" s="1937"/>
      <c r="UBV2" s="1937"/>
      <c r="UBW2" s="1937"/>
      <c r="UBX2" s="1937"/>
      <c r="UBY2" s="1937"/>
      <c r="UBZ2" s="1937"/>
      <c r="UCA2" s="1937"/>
      <c r="UCB2" s="1937"/>
      <c r="UCC2" s="1937"/>
      <c r="UCD2" s="1937"/>
      <c r="UCE2" s="1937"/>
      <c r="UCF2" s="1937"/>
      <c r="UCG2" s="1937"/>
      <c r="UCH2" s="1937"/>
      <c r="UCI2" s="1937"/>
      <c r="UCJ2" s="1937"/>
      <c r="UCK2" s="1937"/>
      <c r="UCL2" s="1937"/>
      <c r="UCM2" s="1937"/>
      <c r="UCN2" s="1937"/>
      <c r="UCO2" s="1937"/>
      <c r="UCP2" s="1937"/>
      <c r="UCQ2" s="1937"/>
      <c r="UCR2" s="1937"/>
      <c r="UCS2" s="1937"/>
      <c r="UCT2" s="1937"/>
      <c r="UCU2" s="1937"/>
      <c r="UCV2" s="1937"/>
      <c r="UCW2" s="1937"/>
      <c r="UCX2" s="1937"/>
      <c r="UCY2" s="1937"/>
      <c r="UCZ2" s="1937"/>
      <c r="UDA2" s="1937"/>
      <c r="UDB2" s="1937"/>
      <c r="UDC2" s="1937"/>
      <c r="UDD2" s="1937"/>
      <c r="UDE2" s="1937"/>
      <c r="UDF2" s="1937"/>
      <c r="UDG2" s="1937"/>
      <c r="UDH2" s="1937"/>
      <c r="UDI2" s="1937"/>
      <c r="UDJ2" s="1937"/>
      <c r="UDK2" s="1937"/>
      <c r="UDL2" s="1937"/>
      <c r="UDM2" s="1937"/>
      <c r="UDN2" s="1937"/>
      <c r="UDO2" s="1937"/>
      <c r="UDP2" s="1937"/>
      <c r="UDQ2" s="1937"/>
      <c r="UDR2" s="1937"/>
      <c r="UDS2" s="1937"/>
      <c r="UDT2" s="1937"/>
      <c r="UDU2" s="1937"/>
      <c r="UDV2" s="1937"/>
      <c r="UDW2" s="1937"/>
      <c r="UDX2" s="1937"/>
      <c r="UDY2" s="1937"/>
      <c r="UDZ2" s="1937"/>
      <c r="UEA2" s="1937"/>
      <c r="UEB2" s="1937"/>
      <c r="UEC2" s="1937"/>
      <c r="UED2" s="1937"/>
      <c r="UEE2" s="1937"/>
      <c r="UEF2" s="1937"/>
      <c r="UEG2" s="1937"/>
      <c r="UEH2" s="1937"/>
      <c r="UEI2" s="1937"/>
      <c r="UEJ2" s="1937"/>
      <c r="UEK2" s="1937"/>
      <c r="UEL2" s="1937"/>
      <c r="UEM2" s="1937"/>
      <c r="UEN2" s="1937"/>
      <c r="UEO2" s="1937"/>
      <c r="UEP2" s="1937"/>
      <c r="UEQ2" s="1937"/>
      <c r="UER2" s="1937"/>
      <c r="UES2" s="1937"/>
      <c r="UET2" s="1937"/>
      <c r="UEU2" s="1937"/>
      <c r="UEV2" s="1937"/>
      <c r="UEW2" s="1937"/>
      <c r="UEX2" s="1937"/>
      <c r="UEY2" s="1937"/>
      <c r="UEZ2" s="1937"/>
      <c r="UFA2" s="1937"/>
      <c r="UFB2" s="1937"/>
      <c r="UFC2" s="1937"/>
      <c r="UFD2" s="1937"/>
      <c r="UFE2" s="1937"/>
      <c r="UFF2" s="1937"/>
      <c r="UFG2" s="1937"/>
      <c r="UFH2" s="1937"/>
      <c r="UFI2" s="1937"/>
      <c r="UFJ2" s="1937"/>
      <c r="UFK2" s="1937"/>
      <c r="UFL2" s="1937"/>
      <c r="UFM2" s="1937"/>
      <c r="UFN2" s="1937"/>
      <c r="UFO2" s="1937"/>
      <c r="UFP2" s="1937"/>
      <c r="UFQ2" s="1937"/>
      <c r="UFR2" s="1937"/>
      <c r="UFS2" s="1937"/>
      <c r="UFT2" s="1937"/>
      <c r="UFU2" s="1937"/>
      <c r="UFV2" s="1937"/>
      <c r="UFW2" s="1937"/>
      <c r="UFX2" s="1937"/>
      <c r="UFY2" s="1937"/>
      <c r="UFZ2" s="1937"/>
      <c r="UGA2" s="1937"/>
      <c r="UGB2" s="1937"/>
      <c r="UGC2" s="1937"/>
      <c r="UGD2" s="1937"/>
      <c r="UGE2" s="1937"/>
      <c r="UGF2" s="1937"/>
      <c r="UGG2" s="1937"/>
      <c r="UGH2" s="1937"/>
      <c r="UGI2" s="1937"/>
      <c r="UGJ2" s="1937"/>
      <c r="UGK2" s="1937"/>
      <c r="UGL2" s="1937"/>
      <c r="UGM2" s="1937"/>
      <c r="UGN2" s="1937"/>
      <c r="UGO2" s="1937"/>
      <c r="UGP2" s="1937"/>
      <c r="UGQ2" s="1937"/>
      <c r="UGR2" s="1937"/>
      <c r="UGS2" s="1937"/>
      <c r="UGT2" s="1937"/>
      <c r="UGU2" s="1937"/>
      <c r="UGV2" s="1937"/>
      <c r="UGW2" s="1937"/>
      <c r="UGX2" s="1937"/>
      <c r="UGY2" s="1937"/>
      <c r="UGZ2" s="1937"/>
      <c r="UHA2" s="1937"/>
      <c r="UHB2" s="1937"/>
      <c r="UHC2" s="1937"/>
      <c r="UHD2" s="1937"/>
      <c r="UHE2" s="1937"/>
      <c r="UHF2" s="1937"/>
      <c r="UHG2" s="1937"/>
      <c r="UHH2" s="1937"/>
      <c r="UHI2" s="1937"/>
      <c r="UHJ2" s="1937"/>
      <c r="UHK2" s="1937"/>
      <c r="UHL2" s="1937"/>
      <c r="UHM2" s="1937"/>
      <c r="UHN2" s="1937"/>
      <c r="UHO2" s="1937"/>
      <c r="UHP2" s="1937"/>
      <c r="UHQ2" s="1937"/>
      <c r="UHR2" s="1937"/>
      <c r="UHS2" s="1937"/>
      <c r="UHT2" s="1937"/>
      <c r="UHU2" s="1937"/>
      <c r="UHV2" s="1937"/>
      <c r="UHW2" s="1937"/>
      <c r="UHX2" s="1937"/>
      <c r="UHY2" s="1937"/>
      <c r="UHZ2" s="1937"/>
      <c r="UIA2" s="1937"/>
      <c r="UIB2" s="1937"/>
      <c r="UIC2" s="1937"/>
      <c r="UID2" s="1937"/>
      <c r="UIE2" s="1937"/>
      <c r="UIF2" s="1937"/>
      <c r="UIG2" s="1937"/>
      <c r="UIH2" s="1937"/>
      <c r="UII2" s="1937"/>
      <c r="UIJ2" s="1937"/>
      <c r="UIK2" s="1937"/>
      <c r="UIL2" s="1937"/>
      <c r="UIM2" s="1937"/>
      <c r="UIN2" s="1937"/>
      <c r="UIO2" s="1937"/>
      <c r="UIP2" s="1937"/>
      <c r="UIQ2" s="1937"/>
      <c r="UIR2" s="1937"/>
      <c r="UIS2" s="1937"/>
      <c r="UIT2" s="1937"/>
      <c r="UIU2" s="1937"/>
      <c r="UIV2" s="1937"/>
      <c r="UIW2" s="1937"/>
      <c r="UIX2" s="1937"/>
      <c r="UIY2" s="1937"/>
      <c r="UIZ2" s="1937"/>
      <c r="UJA2" s="1937"/>
      <c r="UJB2" s="1937"/>
      <c r="UJC2" s="1937"/>
      <c r="UJD2" s="1937"/>
      <c r="UJE2" s="1937"/>
      <c r="UJF2" s="1937"/>
      <c r="UJG2" s="1937"/>
      <c r="UJH2" s="1937"/>
      <c r="UJI2" s="1937"/>
      <c r="UJJ2" s="1937"/>
      <c r="UJK2" s="1937"/>
      <c r="UJL2" s="1937"/>
      <c r="UJM2" s="1937"/>
      <c r="UJN2" s="1937"/>
      <c r="UJO2" s="1937"/>
      <c r="UJP2" s="1937"/>
      <c r="UJQ2" s="1937"/>
      <c r="UJR2" s="1937"/>
      <c r="UJS2" s="1937"/>
      <c r="UJT2" s="1937"/>
      <c r="UJU2" s="1937"/>
      <c r="UJV2" s="1937"/>
      <c r="UJW2" s="1937"/>
      <c r="UJX2" s="1937"/>
      <c r="UJY2" s="1937"/>
      <c r="UJZ2" s="1937"/>
      <c r="UKA2" s="1937"/>
      <c r="UKB2" s="1937"/>
      <c r="UKC2" s="1937"/>
      <c r="UKD2" s="1937"/>
      <c r="UKE2" s="1937"/>
      <c r="UKF2" s="1937"/>
      <c r="UKG2" s="1937"/>
      <c r="UKH2" s="1937"/>
      <c r="UKI2" s="1937"/>
      <c r="UKJ2" s="1937"/>
      <c r="UKK2" s="1937"/>
      <c r="UKL2" s="1937"/>
      <c r="UKM2" s="1937"/>
      <c r="UKN2" s="1937"/>
      <c r="UKO2" s="1937"/>
      <c r="UKP2" s="1937"/>
      <c r="UKQ2" s="1937"/>
      <c r="UKR2" s="1937"/>
      <c r="UKS2" s="1937"/>
      <c r="UKT2" s="1937"/>
      <c r="UKU2" s="1937"/>
      <c r="UKV2" s="1937"/>
      <c r="UKW2" s="1937"/>
      <c r="UKX2" s="1937"/>
      <c r="UKY2" s="1937"/>
      <c r="UKZ2" s="1937"/>
      <c r="ULA2" s="1937"/>
      <c r="ULB2" s="1937"/>
      <c r="ULC2" s="1937"/>
      <c r="ULD2" s="1937"/>
      <c r="ULE2" s="1937"/>
      <c r="ULF2" s="1937"/>
      <c r="ULG2" s="1937"/>
      <c r="ULH2" s="1937"/>
      <c r="ULI2" s="1937"/>
      <c r="ULJ2" s="1937"/>
      <c r="ULK2" s="1937"/>
      <c r="ULL2" s="1937"/>
      <c r="ULM2" s="1937"/>
      <c r="ULN2" s="1937"/>
      <c r="ULO2" s="1937"/>
      <c r="ULP2" s="1937"/>
      <c r="ULQ2" s="1937"/>
      <c r="ULR2" s="1937"/>
      <c r="ULS2" s="1937"/>
      <c r="ULT2" s="1937"/>
      <c r="ULU2" s="1937"/>
      <c r="ULV2" s="1937"/>
      <c r="ULW2" s="1937"/>
      <c r="ULX2" s="1937"/>
      <c r="ULY2" s="1937"/>
      <c r="ULZ2" s="1937"/>
      <c r="UMA2" s="1937"/>
      <c r="UMB2" s="1937"/>
      <c r="UMC2" s="1937"/>
      <c r="UMD2" s="1937"/>
      <c r="UME2" s="1937"/>
      <c r="UMF2" s="1937"/>
      <c r="UMG2" s="1937"/>
      <c r="UMH2" s="1937"/>
      <c r="UMI2" s="1937"/>
      <c r="UMJ2" s="1937"/>
      <c r="UMK2" s="1937"/>
      <c r="UML2" s="1937"/>
      <c r="UMM2" s="1937"/>
      <c r="UMN2" s="1937"/>
      <c r="UMO2" s="1937"/>
      <c r="UMP2" s="1937"/>
      <c r="UMQ2" s="1937"/>
      <c r="UMR2" s="1937"/>
      <c r="UMS2" s="1937"/>
      <c r="UMT2" s="1937"/>
      <c r="UMU2" s="1937"/>
      <c r="UMV2" s="1937"/>
      <c r="UMW2" s="1937"/>
      <c r="UMX2" s="1937"/>
      <c r="UMY2" s="1937"/>
      <c r="UMZ2" s="1937"/>
      <c r="UNA2" s="1937"/>
      <c r="UNB2" s="1937"/>
      <c r="UNC2" s="1937"/>
      <c r="UND2" s="1937"/>
      <c r="UNE2" s="1937"/>
      <c r="UNF2" s="1937"/>
      <c r="UNG2" s="1937"/>
      <c r="UNH2" s="1937"/>
      <c r="UNI2" s="1937"/>
      <c r="UNJ2" s="1937"/>
      <c r="UNK2" s="1937"/>
      <c r="UNL2" s="1937"/>
      <c r="UNM2" s="1937"/>
      <c r="UNN2" s="1937"/>
      <c r="UNO2" s="1937"/>
      <c r="UNP2" s="1937"/>
      <c r="UNQ2" s="1937"/>
      <c r="UNR2" s="1937"/>
      <c r="UNS2" s="1937"/>
      <c r="UNT2" s="1937"/>
      <c r="UNU2" s="1937"/>
      <c r="UNV2" s="1937"/>
      <c r="UNW2" s="1937"/>
      <c r="UNX2" s="1937"/>
      <c r="UNY2" s="1937"/>
      <c r="UNZ2" s="1937"/>
      <c r="UOA2" s="1937"/>
      <c r="UOB2" s="1937"/>
      <c r="UOC2" s="1937"/>
      <c r="UOD2" s="1937"/>
      <c r="UOE2" s="1937"/>
      <c r="UOF2" s="1937"/>
      <c r="UOG2" s="1937"/>
      <c r="UOH2" s="1937"/>
      <c r="UOI2" s="1937"/>
      <c r="UOJ2" s="1937"/>
      <c r="UOK2" s="1937"/>
      <c r="UOL2" s="1937"/>
      <c r="UOM2" s="1937"/>
      <c r="UON2" s="1937"/>
      <c r="UOO2" s="1937"/>
      <c r="UOP2" s="1937"/>
      <c r="UOQ2" s="1937"/>
      <c r="UOR2" s="1937"/>
      <c r="UOS2" s="1937"/>
      <c r="UOT2" s="1937"/>
      <c r="UOU2" s="1937"/>
      <c r="UOV2" s="1937"/>
      <c r="UOW2" s="1937"/>
      <c r="UOX2" s="1937"/>
      <c r="UOY2" s="1937"/>
      <c r="UOZ2" s="1937"/>
      <c r="UPA2" s="1937"/>
      <c r="UPB2" s="1937"/>
      <c r="UPC2" s="1937"/>
      <c r="UPD2" s="1937"/>
      <c r="UPE2" s="1937"/>
      <c r="UPF2" s="1937"/>
      <c r="UPG2" s="1937"/>
      <c r="UPH2" s="1937"/>
      <c r="UPI2" s="1937"/>
      <c r="UPJ2" s="1937"/>
      <c r="UPK2" s="1937"/>
      <c r="UPL2" s="1937"/>
      <c r="UPM2" s="1937"/>
      <c r="UPN2" s="1937"/>
      <c r="UPO2" s="1937"/>
      <c r="UPP2" s="1937"/>
      <c r="UPQ2" s="1937"/>
      <c r="UPR2" s="1937"/>
      <c r="UPS2" s="1937"/>
      <c r="UPT2" s="1937"/>
      <c r="UPU2" s="1937"/>
      <c r="UPV2" s="1937"/>
      <c r="UPW2" s="1937"/>
      <c r="UPX2" s="1937"/>
      <c r="UPY2" s="1937"/>
      <c r="UPZ2" s="1937"/>
      <c r="UQA2" s="1937"/>
      <c r="UQB2" s="1937"/>
      <c r="UQC2" s="1937"/>
      <c r="UQD2" s="1937"/>
      <c r="UQE2" s="1937"/>
      <c r="UQF2" s="1937"/>
      <c r="UQG2" s="1937"/>
      <c r="UQH2" s="1937"/>
      <c r="UQI2" s="1937"/>
      <c r="UQJ2" s="1937"/>
      <c r="UQK2" s="1937"/>
      <c r="UQL2" s="1937"/>
      <c r="UQM2" s="1937"/>
      <c r="UQN2" s="1937"/>
      <c r="UQO2" s="1937"/>
      <c r="UQP2" s="1937"/>
      <c r="UQQ2" s="1937"/>
      <c r="UQR2" s="1937"/>
      <c r="UQS2" s="1937"/>
      <c r="UQT2" s="1937"/>
      <c r="UQU2" s="1937"/>
      <c r="UQV2" s="1937"/>
      <c r="UQW2" s="1937"/>
      <c r="UQX2" s="1937"/>
      <c r="UQY2" s="1937"/>
      <c r="UQZ2" s="1937"/>
      <c r="URA2" s="1937"/>
      <c r="URB2" s="1937"/>
      <c r="URC2" s="1937"/>
      <c r="URD2" s="1937"/>
      <c r="URE2" s="1937"/>
      <c r="URF2" s="1937"/>
      <c r="URG2" s="1937"/>
      <c r="URH2" s="1937"/>
      <c r="URI2" s="1937"/>
      <c r="URJ2" s="1937"/>
      <c r="URK2" s="1937"/>
      <c r="URL2" s="1937"/>
      <c r="URM2" s="1937"/>
      <c r="URN2" s="1937"/>
      <c r="URO2" s="1937"/>
      <c r="URP2" s="1937"/>
      <c r="URQ2" s="1937"/>
      <c r="URR2" s="1937"/>
      <c r="URS2" s="1937"/>
      <c r="URT2" s="1937"/>
      <c r="URU2" s="1937"/>
      <c r="URV2" s="1937"/>
      <c r="URW2" s="1937"/>
      <c r="URX2" s="1937"/>
      <c r="URY2" s="1937"/>
      <c r="URZ2" s="1937"/>
      <c r="USA2" s="1937"/>
      <c r="USB2" s="1937"/>
      <c r="USC2" s="1937"/>
      <c r="USD2" s="1937"/>
      <c r="USE2" s="1937"/>
      <c r="USF2" s="1937"/>
      <c r="USG2" s="1937"/>
      <c r="USH2" s="1937"/>
      <c r="USI2" s="1937"/>
      <c r="USJ2" s="1937"/>
      <c r="USK2" s="1937"/>
      <c r="USL2" s="1937"/>
      <c r="USM2" s="1937"/>
      <c r="USN2" s="1937"/>
      <c r="USO2" s="1937"/>
      <c r="USP2" s="1937"/>
      <c r="USQ2" s="1937"/>
      <c r="USR2" s="1937"/>
      <c r="USS2" s="1937"/>
      <c r="UST2" s="1937"/>
      <c r="USU2" s="1937"/>
      <c r="USV2" s="1937"/>
      <c r="USW2" s="1937"/>
      <c r="USX2" s="1937"/>
      <c r="USY2" s="1937"/>
      <c r="USZ2" s="1937"/>
      <c r="UTA2" s="1937"/>
      <c r="UTB2" s="1937"/>
      <c r="UTC2" s="1937"/>
      <c r="UTD2" s="1937"/>
      <c r="UTE2" s="1937"/>
      <c r="UTF2" s="1937"/>
      <c r="UTG2" s="1937"/>
      <c r="UTH2" s="1937"/>
      <c r="UTI2" s="1937"/>
      <c r="UTJ2" s="1937"/>
      <c r="UTK2" s="1937"/>
      <c r="UTL2" s="1937"/>
      <c r="UTM2" s="1937"/>
      <c r="UTN2" s="1937"/>
      <c r="UTO2" s="1937"/>
      <c r="UTP2" s="1937"/>
      <c r="UTQ2" s="1937"/>
      <c r="UTR2" s="1937"/>
      <c r="UTS2" s="1937"/>
      <c r="UTT2" s="1937"/>
      <c r="UTU2" s="1937"/>
      <c r="UTV2" s="1937"/>
      <c r="UTW2" s="1937"/>
      <c r="UTX2" s="1937"/>
      <c r="UTY2" s="1937"/>
      <c r="UTZ2" s="1937"/>
      <c r="UUA2" s="1937"/>
      <c r="UUB2" s="1937"/>
      <c r="UUC2" s="1937"/>
      <c r="UUD2" s="1937"/>
      <c r="UUE2" s="1937"/>
      <c r="UUF2" s="1937"/>
      <c r="UUG2" s="1937"/>
      <c r="UUH2" s="1937"/>
      <c r="UUI2" s="1937"/>
      <c r="UUJ2" s="1937"/>
      <c r="UUK2" s="1937"/>
      <c r="UUL2" s="1937"/>
      <c r="UUM2" s="1937"/>
      <c r="UUN2" s="1937"/>
      <c r="UUO2" s="1937"/>
      <c r="UUP2" s="1937"/>
      <c r="UUQ2" s="1937"/>
      <c r="UUR2" s="1937"/>
      <c r="UUS2" s="1937"/>
      <c r="UUT2" s="1937"/>
      <c r="UUU2" s="1937"/>
      <c r="UUV2" s="1937"/>
      <c r="UUW2" s="1937"/>
      <c r="UUX2" s="1937"/>
      <c r="UUY2" s="1937"/>
      <c r="UUZ2" s="1937"/>
      <c r="UVA2" s="1937"/>
      <c r="UVB2" s="1937"/>
      <c r="UVC2" s="1937"/>
      <c r="UVD2" s="1937"/>
      <c r="UVE2" s="1937"/>
      <c r="UVF2" s="1937"/>
      <c r="UVG2" s="1937"/>
      <c r="UVH2" s="1937"/>
      <c r="UVI2" s="1937"/>
      <c r="UVJ2" s="1937"/>
      <c r="UVK2" s="1937"/>
      <c r="UVL2" s="1937"/>
      <c r="UVM2" s="1937"/>
      <c r="UVN2" s="1937"/>
      <c r="UVO2" s="1937"/>
      <c r="UVP2" s="1937"/>
      <c r="UVQ2" s="1937"/>
      <c r="UVR2" s="1937"/>
      <c r="UVS2" s="1937"/>
      <c r="UVT2" s="1937"/>
      <c r="UVU2" s="1937"/>
      <c r="UVV2" s="1937"/>
      <c r="UVW2" s="1937"/>
      <c r="UVX2" s="1937"/>
      <c r="UVY2" s="1937"/>
      <c r="UVZ2" s="1937"/>
      <c r="UWA2" s="1937"/>
      <c r="UWB2" s="1937"/>
      <c r="UWC2" s="1937"/>
      <c r="UWD2" s="1937"/>
      <c r="UWE2" s="1937"/>
      <c r="UWF2" s="1937"/>
      <c r="UWG2" s="1937"/>
      <c r="UWH2" s="1937"/>
      <c r="UWI2" s="1937"/>
      <c r="UWJ2" s="1937"/>
      <c r="UWK2" s="1937"/>
      <c r="UWL2" s="1937"/>
      <c r="UWM2" s="1937"/>
      <c r="UWN2" s="1937"/>
      <c r="UWO2" s="1937"/>
      <c r="UWP2" s="1937"/>
      <c r="UWQ2" s="1937"/>
      <c r="UWR2" s="1937"/>
      <c r="UWS2" s="1937"/>
      <c r="UWT2" s="1937"/>
      <c r="UWU2" s="1937"/>
      <c r="UWV2" s="1937"/>
      <c r="UWW2" s="1937"/>
      <c r="UWX2" s="1937"/>
      <c r="UWY2" s="1937"/>
      <c r="UWZ2" s="1937"/>
      <c r="UXA2" s="1937"/>
      <c r="UXB2" s="1937"/>
      <c r="UXC2" s="1937"/>
      <c r="UXD2" s="1937"/>
      <c r="UXE2" s="1937"/>
      <c r="UXF2" s="1937"/>
      <c r="UXG2" s="1937"/>
      <c r="UXH2" s="1937"/>
      <c r="UXI2" s="1937"/>
      <c r="UXJ2" s="1937"/>
      <c r="UXK2" s="1937"/>
      <c r="UXL2" s="1937"/>
      <c r="UXM2" s="1937"/>
      <c r="UXN2" s="1937"/>
      <c r="UXO2" s="1937"/>
      <c r="UXP2" s="1937"/>
      <c r="UXQ2" s="1937"/>
      <c r="UXR2" s="1937"/>
      <c r="UXS2" s="1937"/>
      <c r="UXT2" s="1937"/>
      <c r="UXU2" s="1937"/>
      <c r="UXV2" s="1937"/>
      <c r="UXW2" s="1937"/>
      <c r="UXX2" s="1937"/>
      <c r="UXY2" s="1937"/>
      <c r="UXZ2" s="1937"/>
      <c r="UYA2" s="1937"/>
      <c r="UYB2" s="1937"/>
      <c r="UYC2" s="1937"/>
      <c r="UYD2" s="1937"/>
      <c r="UYE2" s="1937"/>
      <c r="UYF2" s="1937"/>
      <c r="UYG2" s="1937"/>
      <c r="UYH2" s="1937"/>
      <c r="UYI2" s="1937"/>
      <c r="UYJ2" s="1937"/>
      <c r="UYK2" s="1937"/>
      <c r="UYL2" s="1937"/>
      <c r="UYM2" s="1937"/>
      <c r="UYN2" s="1937"/>
      <c r="UYO2" s="1937"/>
      <c r="UYP2" s="1937"/>
      <c r="UYQ2" s="1937"/>
      <c r="UYR2" s="1937"/>
      <c r="UYS2" s="1937"/>
      <c r="UYT2" s="1937"/>
      <c r="UYU2" s="1937"/>
      <c r="UYV2" s="1937"/>
      <c r="UYW2" s="1937"/>
      <c r="UYX2" s="1937"/>
      <c r="UYY2" s="1937"/>
      <c r="UYZ2" s="1937"/>
      <c r="UZA2" s="1937"/>
      <c r="UZB2" s="1937"/>
      <c r="UZC2" s="1937"/>
      <c r="UZD2" s="1937"/>
      <c r="UZE2" s="1937"/>
      <c r="UZF2" s="1937"/>
      <c r="UZG2" s="1937"/>
      <c r="UZH2" s="1937"/>
      <c r="UZI2" s="1937"/>
      <c r="UZJ2" s="1937"/>
      <c r="UZK2" s="1937"/>
      <c r="UZL2" s="1937"/>
      <c r="UZM2" s="1937"/>
      <c r="UZN2" s="1937"/>
      <c r="UZO2" s="1937"/>
      <c r="UZP2" s="1937"/>
      <c r="UZQ2" s="1937"/>
      <c r="UZR2" s="1937"/>
      <c r="UZS2" s="1937"/>
      <c r="UZT2" s="1937"/>
      <c r="UZU2" s="1937"/>
      <c r="UZV2" s="1937"/>
      <c r="UZW2" s="1937"/>
      <c r="UZX2" s="1937"/>
      <c r="UZY2" s="1937"/>
      <c r="UZZ2" s="1937"/>
      <c r="VAA2" s="1937"/>
      <c r="VAB2" s="1937"/>
      <c r="VAC2" s="1937"/>
      <c r="VAD2" s="1937"/>
      <c r="VAE2" s="1937"/>
      <c r="VAF2" s="1937"/>
      <c r="VAG2" s="1937"/>
      <c r="VAH2" s="1937"/>
      <c r="VAI2" s="1937"/>
      <c r="VAJ2" s="1937"/>
      <c r="VAK2" s="1937"/>
      <c r="VAL2" s="1937"/>
      <c r="VAM2" s="1937"/>
      <c r="VAN2" s="1937"/>
      <c r="VAO2" s="1937"/>
      <c r="VAP2" s="1937"/>
      <c r="VAQ2" s="1937"/>
      <c r="VAR2" s="1937"/>
      <c r="VAS2" s="1937"/>
      <c r="VAT2" s="1937"/>
      <c r="VAU2" s="1937"/>
      <c r="VAV2" s="1937"/>
      <c r="VAW2" s="1937"/>
      <c r="VAX2" s="1937"/>
      <c r="VAY2" s="1937"/>
      <c r="VAZ2" s="1937"/>
      <c r="VBA2" s="1937"/>
      <c r="VBB2" s="1937"/>
      <c r="VBC2" s="1937"/>
      <c r="VBD2" s="1937"/>
      <c r="VBE2" s="1937"/>
      <c r="VBF2" s="1937"/>
      <c r="VBG2" s="1937"/>
      <c r="VBH2" s="1937"/>
      <c r="VBI2" s="1937"/>
      <c r="VBJ2" s="1937"/>
      <c r="VBK2" s="1937"/>
      <c r="VBL2" s="1937"/>
      <c r="VBM2" s="1937"/>
      <c r="VBN2" s="1937"/>
      <c r="VBO2" s="1937"/>
      <c r="VBP2" s="1937"/>
      <c r="VBQ2" s="1937"/>
      <c r="VBR2" s="1937"/>
      <c r="VBS2" s="1937"/>
      <c r="VBT2" s="1937"/>
      <c r="VBU2" s="1937"/>
      <c r="VBV2" s="1937"/>
      <c r="VBW2" s="1937"/>
      <c r="VBX2" s="1937"/>
      <c r="VBY2" s="1937"/>
      <c r="VBZ2" s="1937"/>
      <c r="VCA2" s="1937"/>
      <c r="VCB2" s="1937"/>
      <c r="VCC2" s="1937"/>
      <c r="VCD2" s="1937"/>
      <c r="VCE2" s="1937"/>
      <c r="VCF2" s="1937"/>
      <c r="VCG2" s="1937"/>
      <c r="VCH2" s="1937"/>
      <c r="VCI2" s="1937"/>
      <c r="VCJ2" s="1937"/>
      <c r="VCK2" s="1937"/>
      <c r="VCL2" s="1937"/>
      <c r="VCM2" s="1937"/>
      <c r="VCN2" s="1937"/>
      <c r="VCO2" s="1937"/>
      <c r="VCP2" s="1937"/>
      <c r="VCQ2" s="1937"/>
      <c r="VCR2" s="1937"/>
      <c r="VCS2" s="1937"/>
      <c r="VCT2" s="1937"/>
      <c r="VCU2" s="1937"/>
      <c r="VCV2" s="1937"/>
      <c r="VCW2" s="1937"/>
      <c r="VCX2" s="1937"/>
      <c r="VCY2" s="1937"/>
      <c r="VCZ2" s="1937"/>
      <c r="VDA2" s="1937"/>
      <c r="VDB2" s="1937"/>
      <c r="VDC2" s="1937"/>
      <c r="VDD2" s="1937"/>
      <c r="VDE2" s="1937"/>
      <c r="VDF2" s="1937"/>
      <c r="VDG2" s="1937"/>
      <c r="VDH2" s="1937"/>
      <c r="VDI2" s="1937"/>
      <c r="VDJ2" s="1937"/>
      <c r="VDK2" s="1937"/>
      <c r="VDL2" s="1937"/>
      <c r="VDM2" s="1937"/>
      <c r="VDN2" s="1937"/>
      <c r="VDO2" s="1937"/>
      <c r="VDP2" s="1937"/>
      <c r="VDQ2" s="1937"/>
      <c r="VDR2" s="1937"/>
      <c r="VDS2" s="1937"/>
      <c r="VDT2" s="1937"/>
      <c r="VDU2" s="1937"/>
      <c r="VDV2" s="1937"/>
      <c r="VDW2" s="1937"/>
      <c r="VDX2" s="1937"/>
      <c r="VDY2" s="1937"/>
      <c r="VDZ2" s="1937"/>
      <c r="VEA2" s="1937"/>
      <c r="VEB2" s="1937"/>
      <c r="VEC2" s="1937"/>
      <c r="VED2" s="1937"/>
      <c r="VEE2" s="1937"/>
      <c r="VEF2" s="1937"/>
      <c r="VEG2" s="1937"/>
      <c r="VEH2" s="1937"/>
      <c r="VEI2" s="1937"/>
      <c r="VEJ2" s="1937"/>
      <c r="VEK2" s="1937"/>
      <c r="VEL2" s="1937"/>
      <c r="VEM2" s="1937"/>
      <c r="VEN2" s="1937"/>
      <c r="VEO2" s="1937"/>
      <c r="VEP2" s="1937"/>
      <c r="VEQ2" s="1937"/>
      <c r="VER2" s="1937"/>
      <c r="VES2" s="1937"/>
      <c r="VET2" s="1937"/>
      <c r="VEU2" s="1937"/>
      <c r="VEV2" s="1937"/>
      <c r="VEW2" s="1937"/>
      <c r="VEX2" s="1937"/>
      <c r="VEY2" s="1937"/>
      <c r="VEZ2" s="1937"/>
      <c r="VFA2" s="1937"/>
      <c r="VFB2" s="1937"/>
      <c r="VFC2" s="1937"/>
      <c r="VFD2" s="1937"/>
      <c r="VFE2" s="1937"/>
      <c r="VFF2" s="1937"/>
      <c r="VFG2" s="1937"/>
      <c r="VFH2" s="1937"/>
      <c r="VFI2" s="1937"/>
      <c r="VFJ2" s="1937"/>
      <c r="VFK2" s="1937"/>
      <c r="VFL2" s="1937"/>
      <c r="VFM2" s="1937"/>
      <c r="VFN2" s="1937"/>
      <c r="VFO2" s="1937"/>
      <c r="VFP2" s="1937"/>
      <c r="VFQ2" s="1937"/>
      <c r="VFR2" s="1937"/>
      <c r="VFS2" s="1937"/>
      <c r="VFT2" s="1937"/>
      <c r="VFU2" s="1937"/>
      <c r="VFV2" s="1937"/>
      <c r="VFW2" s="1937"/>
      <c r="VFX2" s="1937"/>
      <c r="VFY2" s="1937"/>
      <c r="VFZ2" s="1937"/>
      <c r="VGA2" s="1937"/>
      <c r="VGB2" s="1937"/>
      <c r="VGC2" s="1937"/>
      <c r="VGD2" s="1937"/>
      <c r="VGE2" s="1937"/>
      <c r="VGF2" s="1937"/>
      <c r="VGG2" s="1937"/>
      <c r="VGH2" s="1937"/>
      <c r="VGI2" s="1937"/>
      <c r="VGJ2" s="1937"/>
      <c r="VGK2" s="1937"/>
      <c r="VGL2" s="1937"/>
      <c r="VGM2" s="1937"/>
      <c r="VGN2" s="1937"/>
      <c r="VGO2" s="1937"/>
      <c r="VGP2" s="1937"/>
      <c r="VGQ2" s="1937"/>
      <c r="VGR2" s="1937"/>
      <c r="VGS2" s="1937"/>
      <c r="VGT2" s="1937"/>
      <c r="VGU2" s="1937"/>
      <c r="VGV2" s="1937"/>
      <c r="VGW2" s="1937"/>
      <c r="VGX2" s="1937"/>
      <c r="VGY2" s="1937"/>
      <c r="VGZ2" s="1937"/>
      <c r="VHA2" s="1937"/>
      <c r="VHB2" s="1937"/>
      <c r="VHC2" s="1937"/>
      <c r="VHD2" s="1937"/>
      <c r="VHE2" s="1937"/>
      <c r="VHF2" s="1937"/>
      <c r="VHG2" s="1937"/>
      <c r="VHH2" s="1937"/>
      <c r="VHI2" s="1937"/>
      <c r="VHJ2" s="1937"/>
      <c r="VHK2" s="1937"/>
      <c r="VHL2" s="1937"/>
      <c r="VHM2" s="1937"/>
      <c r="VHN2" s="1937"/>
      <c r="VHO2" s="1937"/>
      <c r="VHP2" s="1937"/>
      <c r="VHQ2" s="1937"/>
      <c r="VHR2" s="1937"/>
      <c r="VHS2" s="1937"/>
      <c r="VHT2" s="1937"/>
      <c r="VHU2" s="1937"/>
      <c r="VHV2" s="1937"/>
      <c r="VHW2" s="1937"/>
      <c r="VHX2" s="1937"/>
      <c r="VHY2" s="1937"/>
      <c r="VHZ2" s="1937"/>
      <c r="VIA2" s="1937"/>
      <c r="VIB2" s="1937"/>
      <c r="VIC2" s="1937"/>
      <c r="VID2" s="1937"/>
      <c r="VIE2" s="1937"/>
      <c r="VIF2" s="1937"/>
      <c r="VIG2" s="1937"/>
      <c r="VIH2" s="1937"/>
      <c r="VII2" s="1937"/>
      <c r="VIJ2" s="1937"/>
      <c r="VIK2" s="1937"/>
      <c r="VIL2" s="1937"/>
      <c r="VIM2" s="1937"/>
      <c r="VIN2" s="1937"/>
      <c r="VIO2" s="1937"/>
      <c r="VIP2" s="1937"/>
      <c r="VIQ2" s="1937"/>
      <c r="VIR2" s="1937"/>
      <c r="VIS2" s="1937"/>
      <c r="VIT2" s="1937"/>
      <c r="VIU2" s="1937"/>
      <c r="VIV2" s="1937"/>
      <c r="VIW2" s="1937"/>
      <c r="VIX2" s="1937"/>
      <c r="VIY2" s="1937"/>
      <c r="VIZ2" s="1937"/>
      <c r="VJA2" s="1937"/>
      <c r="VJB2" s="1937"/>
      <c r="VJC2" s="1937"/>
      <c r="VJD2" s="1937"/>
      <c r="VJE2" s="1937"/>
      <c r="VJF2" s="1937"/>
      <c r="VJG2" s="1937"/>
      <c r="VJH2" s="1937"/>
      <c r="VJI2" s="1937"/>
      <c r="VJJ2" s="1937"/>
      <c r="VJK2" s="1937"/>
      <c r="VJL2" s="1937"/>
      <c r="VJM2" s="1937"/>
      <c r="VJN2" s="1937"/>
      <c r="VJO2" s="1937"/>
      <c r="VJP2" s="1937"/>
      <c r="VJQ2" s="1937"/>
      <c r="VJR2" s="1937"/>
      <c r="VJS2" s="1937"/>
      <c r="VJT2" s="1937"/>
      <c r="VJU2" s="1937"/>
      <c r="VJV2" s="1937"/>
      <c r="VJW2" s="1937"/>
      <c r="VJX2" s="1937"/>
      <c r="VJY2" s="1937"/>
      <c r="VJZ2" s="1937"/>
      <c r="VKA2" s="1937"/>
      <c r="VKB2" s="1937"/>
      <c r="VKC2" s="1937"/>
      <c r="VKD2" s="1937"/>
      <c r="VKE2" s="1937"/>
      <c r="VKF2" s="1937"/>
      <c r="VKG2" s="1937"/>
      <c r="VKH2" s="1937"/>
      <c r="VKI2" s="1937"/>
      <c r="VKJ2" s="1937"/>
      <c r="VKK2" s="1937"/>
      <c r="VKL2" s="1937"/>
      <c r="VKM2" s="1937"/>
      <c r="VKN2" s="1937"/>
      <c r="VKO2" s="1937"/>
      <c r="VKP2" s="1937"/>
      <c r="VKQ2" s="1937"/>
      <c r="VKR2" s="1937"/>
      <c r="VKS2" s="1937"/>
      <c r="VKT2" s="1937"/>
      <c r="VKU2" s="1937"/>
      <c r="VKV2" s="1937"/>
      <c r="VKW2" s="1937"/>
      <c r="VKX2" s="1937"/>
      <c r="VKY2" s="1937"/>
      <c r="VKZ2" s="1937"/>
      <c r="VLA2" s="1937"/>
      <c r="VLB2" s="1937"/>
      <c r="VLC2" s="1937"/>
      <c r="VLD2" s="1937"/>
      <c r="VLE2" s="1937"/>
      <c r="VLF2" s="1937"/>
      <c r="VLG2" s="1937"/>
      <c r="VLH2" s="1937"/>
      <c r="VLI2" s="1937"/>
      <c r="VLJ2" s="1937"/>
      <c r="VLK2" s="1937"/>
      <c r="VLL2" s="1937"/>
      <c r="VLM2" s="1937"/>
      <c r="VLN2" s="1937"/>
      <c r="VLO2" s="1937"/>
      <c r="VLP2" s="1937"/>
      <c r="VLQ2" s="1937"/>
      <c r="VLR2" s="1937"/>
      <c r="VLS2" s="1937"/>
      <c r="VLT2" s="1937"/>
      <c r="VLU2" s="1937"/>
      <c r="VLV2" s="1937"/>
      <c r="VLW2" s="1937"/>
      <c r="VLX2" s="1937"/>
      <c r="VLY2" s="1937"/>
      <c r="VLZ2" s="1937"/>
      <c r="VMA2" s="1937"/>
      <c r="VMB2" s="1937"/>
      <c r="VMC2" s="1937"/>
      <c r="VMD2" s="1937"/>
      <c r="VME2" s="1937"/>
      <c r="VMF2" s="1937"/>
      <c r="VMG2" s="1937"/>
      <c r="VMH2" s="1937"/>
      <c r="VMI2" s="1937"/>
      <c r="VMJ2" s="1937"/>
      <c r="VMK2" s="1937"/>
      <c r="VML2" s="1937"/>
      <c r="VMM2" s="1937"/>
      <c r="VMN2" s="1937"/>
      <c r="VMO2" s="1937"/>
      <c r="VMP2" s="1937"/>
      <c r="VMQ2" s="1937"/>
      <c r="VMR2" s="1937"/>
      <c r="VMS2" s="1937"/>
      <c r="VMT2" s="1937"/>
      <c r="VMU2" s="1937"/>
      <c r="VMV2" s="1937"/>
      <c r="VMW2" s="1937"/>
      <c r="VMX2" s="1937"/>
      <c r="VMY2" s="1937"/>
      <c r="VMZ2" s="1937"/>
      <c r="VNA2" s="1937"/>
      <c r="VNB2" s="1937"/>
      <c r="VNC2" s="1937"/>
      <c r="VND2" s="1937"/>
      <c r="VNE2" s="1937"/>
      <c r="VNF2" s="1937"/>
      <c r="VNG2" s="1937"/>
      <c r="VNH2" s="1937"/>
      <c r="VNI2" s="1937"/>
      <c r="VNJ2" s="1937"/>
      <c r="VNK2" s="1937"/>
      <c r="VNL2" s="1937"/>
      <c r="VNM2" s="1937"/>
      <c r="VNN2" s="1937"/>
      <c r="VNO2" s="1937"/>
      <c r="VNP2" s="1937"/>
      <c r="VNQ2" s="1937"/>
      <c r="VNR2" s="1937"/>
      <c r="VNS2" s="1937"/>
      <c r="VNT2" s="1937"/>
      <c r="VNU2" s="1937"/>
      <c r="VNV2" s="1937"/>
      <c r="VNW2" s="1937"/>
      <c r="VNX2" s="1937"/>
      <c r="VNY2" s="1937"/>
      <c r="VNZ2" s="1937"/>
      <c r="VOA2" s="1937"/>
      <c r="VOB2" s="1937"/>
      <c r="VOC2" s="1937"/>
      <c r="VOD2" s="1937"/>
      <c r="VOE2" s="1937"/>
      <c r="VOF2" s="1937"/>
      <c r="VOG2" s="1937"/>
      <c r="VOH2" s="1937"/>
      <c r="VOI2" s="1937"/>
      <c r="VOJ2" s="1937"/>
      <c r="VOK2" s="1937"/>
      <c r="VOL2" s="1937"/>
      <c r="VOM2" s="1937"/>
      <c r="VON2" s="1937"/>
      <c r="VOO2" s="1937"/>
      <c r="VOP2" s="1937"/>
      <c r="VOQ2" s="1937"/>
      <c r="VOR2" s="1937"/>
      <c r="VOS2" s="1937"/>
      <c r="VOT2" s="1937"/>
      <c r="VOU2" s="1937"/>
      <c r="VOV2" s="1937"/>
      <c r="VOW2" s="1937"/>
      <c r="VOX2" s="1937"/>
      <c r="VOY2" s="1937"/>
      <c r="VOZ2" s="1937"/>
      <c r="VPA2" s="1937"/>
      <c r="VPB2" s="1937"/>
      <c r="VPC2" s="1937"/>
      <c r="VPD2" s="1937"/>
      <c r="VPE2" s="1937"/>
      <c r="VPF2" s="1937"/>
      <c r="VPG2" s="1937"/>
      <c r="VPH2" s="1937"/>
      <c r="VPI2" s="1937"/>
      <c r="VPJ2" s="1937"/>
      <c r="VPK2" s="1937"/>
      <c r="VPL2" s="1937"/>
      <c r="VPM2" s="1937"/>
      <c r="VPN2" s="1937"/>
      <c r="VPO2" s="1937"/>
      <c r="VPP2" s="1937"/>
      <c r="VPQ2" s="1937"/>
      <c r="VPR2" s="1937"/>
      <c r="VPS2" s="1937"/>
      <c r="VPT2" s="1937"/>
      <c r="VPU2" s="1937"/>
      <c r="VPV2" s="1937"/>
      <c r="VPW2" s="1937"/>
      <c r="VPX2" s="1937"/>
      <c r="VPY2" s="1937"/>
      <c r="VPZ2" s="1937"/>
      <c r="VQA2" s="1937"/>
      <c r="VQB2" s="1937"/>
      <c r="VQC2" s="1937"/>
      <c r="VQD2" s="1937"/>
      <c r="VQE2" s="1937"/>
      <c r="VQF2" s="1937"/>
      <c r="VQG2" s="1937"/>
      <c r="VQH2" s="1937"/>
      <c r="VQI2" s="1937"/>
      <c r="VQJ2" s="1937"/>
      <c r="VQK2" s="1937"/>
      <c r="VQL2" s="1937"/>
      <c r="VQM2" s="1937"/>
      <c r="VQN2" s="1937"/>
      <c r="VQO2" s="1937"/>
      <c r="VQP2" s="1937"/>
      <c r="VQQ2" s="1937"/>
      <c r="VQR2" s="1937"/>
      <c r="VQS2" s="1937"/>
      <c r="VQT2" s="1937"/>
      <c r="VQU2" s="1937"/>
      <c r="VQV2" s="1937"/>
      <c r="VQW2" s="1937"/>
      <c r="VQX2" s="1937"/>
      <c r="VQY2" s="1937"/>
      <c r="VQZ2" s="1937"/>
      <c r="VRA2" s="1937"/>
      <c r="VRB2" s="1937"/>
      <c r="VRC2" s="1937"/>
      <c r="VRD2" s="1937"/>
      <c r="VRE2" s="1937"/>
      <c r="VRF2" s="1937"/>
      <c r="VRG2" s="1937"/>
      <c r="VRH2" s="1937"/>
      <c r="VRI2" s="1937"/>
      <c r="VRJ2" s="1937"/>
      <c r="VRK2" s="1937"/>
      <c r="VRL2" s="1937"/>
      <c r="VRM2" s="1937"/>
      <c r="VRN2" s="1937"/>
      <c r="VRO2" s="1937"/>
      <c r="VRP2" s="1937"/>
      <c r="VRQ2" s="1937"/>
      <c r="VRR2" s="1937"/>
      <c r="VRS2" s="1937"/>
      <c r="VRT2" s="1937"/>
      <c r="VRU2" s="1937"/>
      <c r="VRV2" s="1937"/>
      <c r="VRW2" s="1937"/>
      <c r="VRX2" s="1937"/>
      <c r="VRY2" s="1937"/>
      <c r="VRZ2" s="1937"/>
      <c r="VSA2" s="1937"/>
      <c r="VSB2" s="1937"/>
      <c r="VSC2" s="1937"/>
      <c r="VSD2" s="1937"/>
      <c r="VSE2" s="1937"/>
      <c r="VSF2" s="1937"/>
      <c r="VSG2" s="1937"/>
      <c r="VSH2" s="1937"/>
      <c r="VSI2" s="1937"/>
      <c r="VSJ2" s="1937"/>
      <c r="VSK2" s="1937"/>
      <c r="VSL2" s="1937"/>
      <c r="VSM2" s="1937"/>
      <c r="VSN2" s="1937"/>
      <c r="VSO2" s="1937"/>
      <c r="VSP2" s="1937"/>
      <c r="VSQ2" s="1937"/>
      <c r="VSR2" s="1937"/>
      <c r="VSS2" s="1937"/>
      <c r="VST2" s="1937"/>
      <c r="VSU2" s="1937"/>
      <c r="VSV2" s="1937"/>
      <c r="VSW2" s="1937"/>
      <c r="VSX2" s="1937"/>
      <c r="VSY2" s="1937"/>
      <c r="VSZ2" s="1937"/>
      <c r="VTA2" s="1937"/>
      <c r="VTB2" s="1937"/>
      <c r="VTC2" s="1937"/>
      <c r="VTD2" s="1937"/>
      <c r="VTE2" s="1937"/>
      <c r="VTF2" s="1937"/>
      <c r="VTG2" s="1937"/>
      <c r="VTH2" s="1937"/>
      <c r="VTI2" s="1937"/>
      <c r="VTJ2" s="1937"/>
      <c r="VTK2" s="1937"/>
      <c r="VTL2" s="1937"/>
      <c r="VTM2" s="1937"/>
      <c r="VTN2" s="1937"/>
      <c r="VTO2" s="1937"/>
      <c r="VTP2" s="1937"/>
      <c r="VTQ2" s="1937"/>
      <c r="VTR2" s="1937"/>
      <c r="VTS2" s="1937"/>
      <c r="VTT2" s="1937"/>
      <c r="VTU2" s="1937"/>
      <c r="VTV2" s="1937"/>
      <c r="VTW2" s="1937"/>
      <c r="VTX2" s="1937"/>
      <c r="VTY2" s="1937"/>
      <c r="VTZ2" s="1937"/>
      <c r="VUA2" s="1937"/>
      <c r="VUB2" s="1937"/>
      <c r="VUC2" s="1937"/>
      <c r="VUD2" s="1937"/>
      <c r="VUE2" s="1937"/>
      <c r="VUF2" s="1937"/>
      <c r="VUG2" s="1937"/>
      <c r="VUH2" s="1937"/>
      <c r="VUI2" s="1937"/>
      <c r="VUJ2" s="1937"/>
      <c r="VUK2" s="1937"/>
      <c r="VUL2" s="1937"/>
      <c r="VUM2" s="1937"/>
      <c r="VUN2" s="1937"/>
      <c r="VUO2" s="1937"/>
      <c r="VUP2" s="1937"/>
      <c r="VUQ2" s="1937"/>
      <c r="VUR2" s="1937"/>
      <c r="VUS2" s="1937"/>
      <c r="VUT2" s="1937"/>
      <c r="VUU2" s="1937"/>
      <c r="VUV2" s="1937"/>
      <c r="VUW2" s="1937"/>
      <c r="VUX2" s="1937"/>
      <c r="VUY2" s="1937"/>
      <c r="VUZ2" s="1937"/>
      <c r="VVA2" s="1937"/>
      <c r="VVB2" s="1937"/>
      <c r="VVC2" s="1937"/>
      <c r="VVD2" s="1937"/>
      <c r="VVE2" s="1937"/>
      <c r="VVF2" s="1937"/>
      <c r="VVG2" s="1937"/>
      <c r="VVH2" s="1937"/>
      <c r="VVI2" s="1937"/>
      <c r="VVJ2" s="1937"/>
      <c r="VVK2" s="1937"/>
      <c r="VVL2" s="1937"/>
      <c r="VVM2" s="1937"/>
      <c r="VVN2" s="1937"/>
      <c r="VVO2" s="1937"/>
      <c r="VVP2" s="1937"/>
      <c r="VVQ2" s="1937"/>
      <c r="VVR2" s="1937"/>
      <c r="VVS2" s="1937"/>
      <c r="VVT2" s="1937"/>
      <c r="VVU2" s="1937"/>
      <c r="VVV2" s="1937"/>
      <c r="VVW2" s="1937"/>
      <c r="VVX2" s="1937"/>
      <c r="VVY2" s="1937"/>
      <c r="VVZ2" s="1937"/>
      <c r="VWA2" s="1937"/>
      <c r="VWB2" s="1937"/>
      <c r="VWC2" s="1937"/>
      <c r="VWD2" s="1937"/>
      <c r="VWE2" s="1937"/>
      <c r="VWF2" s="1937"/>
      <c r="VWG2" s="1937"/>
      <c r="VWH2" s="1937"/>
      <c r="VWI2" s="1937"/>
      <c r="VWJ2" s="1937"/>
      <c r="VWK2" s="1937"/>
      <c r="VWL2" s="1937"/>
      <c r="VWM2" s="1937"/>
      <c r="VWN2" s="1937"/>
      <c r="VWO2" s="1937"/>
      <c r="VWP2" s="1937"/>
      <c r="VWQ2" s="1937"/>
      <c r="VWR2" s="1937"/>
      <c r="VWS2" s="1937"/>
      <c r="VWT2" s="1937"/>
      <c r="VWU2" s="1937"/>
      <c r="VWV2" s="1937"/>
      <c r="VWW2" s="1937"/>
      <c r="VWX2" s="1937"/>
      <c r="VWY2" s="1937"/>
      <c r="VWZ2" s="1937"/>
      <c r="VXA2" s="1937"/>
      <c r="VXB2" s="1937"/>
      <c r="VXC2" s="1937"/>
      <c r="VXD2" s="1937"/>
      <c r="VXE2" s="1937"/>
      <c r="VXF2" s="1937"/>
      <c r="VXG2" s="1937"/>
      <c r="VXH2" s="1937"/>
      <c r="VXI2" s="1937"/>
      <c r="VXJ2" s="1937"/>
      <c r="VXK2" s="1937"/>
      <c r="VXL2" s="1937"/>
      <c r="VXM2" s="1937"/>
      <c r="VXN2" s="1937"/>
      <c r="VXO2" s="1937"/>
      <c r="VXP2" s="1937"/>
      <c r="VXQ2" s="1937"/>
      <c r="VXR2" s="1937"/>
      <c r="VXS2" s="1937"/>
      <c r="VXT2" s="1937"/>
      <c r="VXU2" s="1937"/>
      <c r="VXV2" s="1937"/>
      <c r="VXW2" s="1937"/>
      <c r="VXX2" s="1937"/>
      <c r="VXY2" s="1937"/>
      <c r="VXZ2" s="1937"/>
      <c r="VYA2" s="1937"/>
      <c r="VYB2" s="1937"/>
      <c r="VYC2" s="1937"/>
      <c r="VYD2" s="1937"/>
      <c r="VYE2" s="1937"/>
      <c r="VYF2" s="1937"/>
      <c r="VYG2" s="1937"/>
      <c r="VYH2" s="1937"/>
      <c r="VYI2" s="1937"/>
      <c r="VYJ2" s="1937"/>
      <c r="VYK2" s="1937"/>
      <c r="VYL2" s="1937"/>
      <c r="VYM2" s="1937"/>
      <c r="VYN2" s="1937"/>
      <c r="VYO2" s="1937"/>
      <c r="VYP2" s="1937"/>
      <c r="VYQ2" s="1937"/>
      <c r="VYR2" s="1937"/>
      <c r="VYS2" s="1937"/>
      <c r="VYT2" s="1937"/>
      <c r="VYU2" s="1937"/>
      <c r="VYV2" s="1937"/>
      <c r="VYW2" s="1937"/>
      <c r="VYX2" s="1937"/>
      <c r="VYY2" s="1937"/>
      <c r="VYZ2" s="1937"/>
      <c r="VZA2" s="1937"/>
      <c r="VZB2" s="1937"/>
      <c r="VZC2" s="1937"/>
      <c r="VZD2" s="1937"/>
      <c r="VZE2" s="1937"/>
      <c r="VZF2" s="1937"/>
      <c r="VZG2" s="1937"/>
      <c r="VZH2" s="1937"/>
      <c r="VZI2" s="1937"/>
      <c r="VZJ2" s="1937"/>
      <c r="VZK2" s="1937"/>
      <c r="VZL2" s="1937"/>
      <c r="VZM2" s="1937"/>
      <c r="VZN2" s="1937"/>
      <c r="VZO2" s="1937"/>
      <c r="VZP2" s="1937"/>
      <c r="VZQ2" s="1937"/>
      <c r="VZR2" s="1937"/>
      <c r="VZS2" s="1937"/>
      <c r="VZT2" s="1937"/>
      <c r="VZU2" s="1937"/>
      <c r="VZV2" s="1937"/>
      <c r="VZW2" s="1937"/>
      <c r="VZX2" s="1937"/>
      <c r="VZY2" s="1937"/>
      <c r="VZZ2" s="1937"/>
      <c r="WAA2" s="1937"/>
      <c r="WAB2" s="1937"/>
      <c r="WAC2" s="1937"/>
      <c r="WAD2" s="1937"/>
      <c r="WAE2" s="1937"/>
      <c r="WAF2" s="1937"/>
      <c r="WAG2" s="1937"/>
      <c r="WAH2" s="1937"/>
      <c r="WAI2" s="1937"/>
      <c r="WAJ2" s="1937"/>
      <c r="WAK2" s="1937"/>
      <c r="WAL2" s="1937"/>
      <c r="WAM2" s="1937"/>
      <c r="WAN2" s="1937"/>
      <c r="WAO2" s="1937"/>
      <c r="WAP2" s="1937"/>
      <c r="WAQ2" s="1937"/>
      <c r="WAR2" s="1937"/>
      <c r="WAS2" s="1937"/>
      <c r="WAT2" s="1937"/>
      <c r="WAU2" s="1937"/>
      <c r="WAV2" s="1937"/>
      <c r="WAW2" s="1937"/>
      <c r="WAX2" s="1937"/>
      <c r="WAY2" s="1937"/>
      <c r="WAZ2" s="1937"/>
      <c r="WBA2" s="1937"/>
      <c r="WBB2" s="1937"/>
      <c r="WBC2" s="1937"/>
      <c r="WBD2" s="1937"/>
      <c r="WBE2" s="1937"/>
      <c r="WBF2" s="1937"/>
      <c r="WBG2" s="1937"/>
      <c r="WBH2" s="1937"/>
      <c r="WBI2" s="1937"/>
      <c r="WBJ2" s="1937"/>
      <c r="WBK2" s="1937"/>
      <c r="WBL2" s="1937"/>
      <c r="WBM2" s="1937"/>
      <c r="WBN2" s="1937"/>
      <c r="WBO2" s="1937"/>
      <c r="WBP2" s="1937"/>
      <c r="WBQ2" s="1937"/>
      <c r="WBR2" s="1937"/>
      <c r="WBS2" s="1937"/>
      <c r="WBT2" s="1937"/>
      <c r="WBU2" s="1937"/>
      <c r="WBV2" s="1937"/>
      <c r="WBW2" s="1937"/>
      <c r="WBX2" s="1937"/>
      <c r="WBY2" s="1937"/>
      <c r="WBZ2" s="1937"/>
      <c r="WCA2" s="1937"/>
      <c r="WCB2" s="1937"/>
      <c r="WCC2" s="1937"/>
      <c r="WCD2" s="1937"/>
      <c r="WCE2" s="1937"/>
      <c r="WCF2" s="1937"/>
      <c r="WCG2" s="1937"/>
      <c r="WCH2" s="1937"/>
      <c r="WCI2" s="1937"/>
      <c r="WCJ2" s="1937"/>
      <c r="WCK2" s="1937"/>
      <c r="WCL2" s="1937"/>
      <c r="WCM2" s="1937"/>
      <c r="WCN2" s="1937"/>
      <c r="WCO2" s="1937"/>
      <c r="WCP2" s="1937"/>
      <c r="WCQ2" s="1937"/>
      <c r="WCR2" s="1937"/>
      <c r="WCS2" s="1937"/>
      <c r="WCT2" s="1937"/>
      <c r="WCU2" s="1937"/>
      <c r="WCV2" s="1937"/>
      <c r="WCW2" s="1937"/>
      <c r="WCX2" s="1937"/>
      <c r="WCY2" s="1937"/>
      <c r="WCZ2" s="1937"/>
      <c r="WDA2" s="1937"/>
      <c r="WDB2" s="1937"/>
      <c r="WDC2" s="1937"/>
      <c r="WDD2" s="1937"/>
      <c r="WDE2" s="1937"/>
      <c r="WDF2" s="1937"/>
      <c r="WDG2" s="1937"/>
      <c r="WDH2" s="1937"/>
      <c r="WDI2" s="1937"/>
      <c r="WDJ2" s="1937"/>
      <c r="WDK2" s="1937"/>
      <c r="WDL2" s="1937"/>
      <c r="WDM2" s="1937"/>
      <c r="WDN2" s="1937"/>
      <c r="WDO2" s="1937"/>
      <c r="WDP2" s="1937"/>
      <c r="WDQ2" s="1937"/>
      <c r="WDR2" s="1937"/>
      <c r="WDS2" s="1937"/>
      <c r="WDT2" s="1937"/>
      <c r="WDU2" s="1937"/>
      <c r="WDV2" s="1937"/>
      <c r="WDW2" s="1937"/>
      <c r="WDX2" s="1937"/>
      <c r="WDY2" s="1937"/>
      <c r="WDZ2" s="1937"/>
      <c r="WEA2" s="1937"/>
      <c r="WEB2" s="1937"/>
      <c r="WEC2" s="1937"/>
      <c r="WED2" s="1937"/>
      <c r="WEE2" s="1937"/>
      <c r="WEF2" s="1937"/>
      <c r="WEG2" s="1937"/>
      <c r="WEH2" s="1937"/>
      <c r="WEI2" s="1937"/>
      <c r="WEJ2" s="1937"/>
      <c r="WEK2" s="1937"/>
      <c r="WEL2" s="1937"/>
      <c r="WEM2" s="1937"/>
      <c r="WEN2" s="1937"/>
      <c r="WEO2" s="1937"/>
      <c r="WEP2" s="1937"/>
      <c r="WEQ2" s="1937"/>
      <c r="WER2" s="1937"/>
      <c r="WES2" s="1937"/>
      <c r="WET2" s="1937"/>
      <c r="WEU2" s="1937"/>
      <c r="WEV2" s="1937"/>
      <c r="WEW2" s="1937"/>
      <c r="WEX2" s="1937"/>
      <c r="WEY2" s="1937"/>
      <c r="WEZ2" s="1937"/>
      <c r="WFA2" s="1937"/>
      <c r="WFB2" s="1937"/>
      <c r="WFC2" s="1937"/>
      <c r="WFD2" s="1937"/>
      <c r="WFE2" s="1937"/>
      <c r="WFF2" s="1937"/>
      <c r="WFG2" s="1937"/>
      <c r="WFH2" s="1937"/>
      <c r="WFI2" s="1937"/>
      <c r="WFJ2" s="1937"/>
      <c r="WFK2" s="1937"/>
      <c r="WFL2" s="1937"/>
      <c r="WFM2" s="1937"/>
      <c r="WFN2" s="1937"/>
      <c r="WFO2" s="1937"/>
      <c r="WFP2" s="1937"/>
      <c r="WFQ2" s="1937"/>
      <c r="WFR2" s="1937"/>
      <c r="WFS2" s="1937"/>
      <c r="WFT2" s="1937"/>
      <c r="WFU2" s="1937"/>
      <c r="WFV2" s="1937"/>
      <c r="WFW2" s="1937"/>
      <c r="WFX2" s="1937"/>
      <c r="WFY2" s="1937"/>
      <c r="WFZ2" s="1937"/>
      <c r="WGA2" s="1937"/>
      <c r="WGB2" s="1937"/>
      <c r="WGC2" s="1937"/>
      <c r="WGD2" s="1937"/>
      <c r="WGE2" s="1937"/>
      <c r="WGF2" s="1937"/>
      <c r="WGG2" s="1937"/>
      <c r="WGH2" s="1937"/>
      <c r="WGI2" s="1937"/>
      <c r="WGJ2" s="1937"/>
      <c r="WGK2" s="1937"/>
      <c r="WGL2" s="1937"/>
      <c r="WGM2" s="1937"/>
      <c r="WGN2" s="1937"/>
      <c r="WGO2" s="1937"/>
      <c r="WGP2" s="1937"/>
      <c r="WGQ2" s="1937"/>
      <c r="WGR2" s="1937"/>
      <c r="WGS2" s="1937"/>
      <c r="WGT2" s="1937"/>
      <c r="WGU2" s="1937"/>
      <c r="WGV2" s="1937"/>
      <c r="WGW2" s="1937"/>
      <c r="WGX2" s="1937"/>
      <c r="WGY2" s="1937"/>
      <c r="WGZ2" s="1937"/>
      <c r="WHA2" s="1937"/>
      <c r="WHB2" s="1937"/>
      <c r="WHC2" s="1937"/>
      <c r="WHD2" s="1937"/>
      <c r="WHE2" s="1937"/>
      <c r="WHF2" s="1937"/>
      <c r="WHG2" s="1937"/>
      <c r="WHH2" s="1937"/>
      <c r="WHI2" s="1937"/>
      <c r="WHJ2" s="1937"/>
      <c r="WHK2" s="1937"/>
      <c r="WHL2" s="1937"/>
      <c r="WHM2" s="1937"/>
      <c r="WHN2" s="1937"/>
      <c r="WHO2" s="1937"/>
      <c r="WHP2" s="1937"/>
      <c r="WHQ2" s="1937"/>
      <c r="WHR2" s="1937"/>
      <c r="WHS2" s="1937"/>
      <c r="WHT2" s="1937"/>
      <c r="WHU2" s="1937"/>
      <c r="WHV2" s="1937"/>
      <c r="WHW2" s="1937"/>
      <c r="WHX2" s="1937"/>
      <c r="WHY2" s="1937"/>
      <c r="WHZ2" s="1937"/>
      <c r="WIA2" s="1937"/>
      <c r="WIB2" s="1937"/>
      <c r="WIC2" s="1937"/>
      <c r="WID2" s="1937"/>
      <c r="WIE2" s="1937"/>
      <c r="WIF2" s="1937"/>
      <c r="WIG2" s="1937"/>
      <c r="WIH2" s="1937"/>
      <c r="WII2" s="1937"/>
      <c r="WIJ2" s="1937"/>
      <c r="WIK2" s="1937"/>
      <c r="WIL2" s="1937"/>
      <c r="WIM2" s="1937"/>
      <c r="WIN2" s="1937"/>
      <c r="WIO2" s="1937"/>
      <c r="WIP2" s="1937"/>
      <c r="WIQ2" s="1937"/>
      <c r="WIR2" s="1937"/>
      <c r="WIS2" s="1937"/>
      <c r="WIT2" s="1937"/>
      <c r="WIU2" s="1937"/>
      <c r="WIV2" s="1937"/>
      <c r="WIW2" s="1937"/>
      <c r="WIX2" s="1937"/>
      <c r="WIY2" s="1937"/>
      <c r="WIZ2" s="1937"/>
      <c r="WJA2" s="1937"/>
      <c r="WJB2" s="1937"/>
      <c r="WJC2" s="1937"/>
      <c r="WJD2" s="1937"/>
      <c r="WJE2" s="1937"/>
      <c r="WJF2" s="1937"/>
      <c r="WJG2" s="1937"/>
      <c r="WJH2" s="1937"/>
      <c r="WJI2" s="1937"/>
      <c r="WJJ2" s="1937"/>
      <c r="WJK2" s="1937"/>
      <c r="WJL2" s="1937"/>
      <c r="WJM2" s="1937"/>
      <c r="WJN2" s="1937"/>
      <c r="WJO2" s="1937"/>
      <c r="WJP2" s="1937"/>
      <c r="WJQ2" s="1937"/>
      <c r="WJR2" s="1937"/>
      <c r="WJS2" s="1937"/>
      <c r="WJT2" s="1937"/>
      <c r="WJU2" s="1937"/>
      <c r="WJV2" s="1937"/>
      <c r="WJW2" s="1937"/>
      <c r="WJX2" s="1937"/>
      <c r="WJY2" s="1937"/>
      <c r="WJZ2" s="1937"/>
      <c r="WKA2" s="1937"/>
      <c r="WKB2" s="1937"/>
      <c r="WKC2" s="1937"/>
      <c r="WKD2" s="1937"/>
      <c r="WKE2" s="1937"/>
      <c r="WKF2" s="1937"/>
      <c r="WKG2" s="1937"/>
      <c r="WKH2" s="1937"/>
      <c r="WKI2" s="1937"/>
      <c r="WKJ2" s="1937"/>
      <c r="WKK2" s="1937"/>
      <c r="WKL2" s="1937"/>
      <c r="WKM2" s="1937"/>
      <c r="WKN2" s="1937"/>
      <c r="WKO2" s="1937"/>
      <c r="WKP2" s="1937"/>
      <c r="WKQ2" s="1937"/>
      <c r="WKR2" s="1937"/>
      <c r="WKS2" s="1937"/>
      <c r="WKT2" s="1937"/>
      <c r="WKU2" s="1937"/>
      <c r="WKV2" s="1937"/>
      <c r="WKW2" s="1937"/>
      <c r="WKX2" s="1937"/>
      <c r="WKY2" s="1937"/>
      <c r="WKZ2" s="1937"/>
      <c r="WLA2" s="1937"/>
      <c r="WLB2" s="1937"/>
      <c r="WLC2" s="1937"/>
      <c r="WLD2" s="1937"/>
      <c r="WLE2" s="1937"/>
      <c r="WLF2" s="1937"/>
      <c r="WLG2" s="1937"/>
      <c r="WLH2" s="1937"/>
      <c r="WLI2" s="1937"/>
      <c r="WLJ2" s="1937"/>
      <c r="WLK2" s="1937"/>
      <c r="WLL2" s="1937"/>
      <c r="WLM2" s="1937"/>
      <c r="WLN2" s="1937"/>
      <c r="WLO2" s="1937"/>
      <c r="WLP2" s="1937"/>
      <c r="WLQ2" s="1937"/>
      <c r="WLR2" s="1937"/>
      <c r="WLS2" s="1937"/>
      <c r="WLT2" s="1937"/>
      <c r="WLU2" s="1937"/>
      <c r="WLV2" s="1937"/>
      <c r="WLW2" s="1937"/>
      <c r="WLX2" s="1937"/>
      <c r="WLY2" s="1937"/>
      <c r="WLZ2" s="1937"/>
      <c r="WMA2" s="1937"/>
      <c r="WMB2" s="1937"/>
      <c r="WMC2" s="1937"/>
      <c r="WMD2" s="1937"/>
      <c r="WME2" s="1937"/>
      <c r="WMF2" s="1937"/>
      <c r="WMG2" s="1937"/>
      <c r="WMH2" s="1937"/>
      <c r="WMI2" s="1937"/>
      <c r="WMJ2" s="1937"/>
      <c r="WMK2" s="1937"/>
      <c r="WML2" s="1937"/>
      <c r="WMM2" s="1937"/>
      <c r="WMN2" s="1937"/>
      <c r="WMO2" s="1937"/>
      <c r="WMP2" s="1937"/>
      <c r="WMQ2" s="1937"/>
      <c r="WMR2" s="1937"/>
      <c r="WMS2" s="1937"/>
      <c r="WMT2" s="1937"/>
      <c r="WMU2" s="1937"/>
      <c r="WMV2" s="1937"/>
      <c r="WMW2" s="1937"/>
      <c r="WMX2" s="1937"/>
      <c r="WMY2" s="1937"/>
      <c r="WMZ2" s="1937"/>
      <c r="WNA2" s="1937"/>
      <c r="WNB2" s="1937"/>
      <c r="WNC2" s="1937"/>
      <c r="WND2" s="1937"/>
      <c r="WNE2" s="1937"/>
      <c r="WNF2" s="1937"/>
      <c r="WNG2" s="1937"/>
      <c r="WNH2" s="1937"/>
      <c r="WNI2" s="1937"/>
      <c r="WNJ2" s="1937"/>
      <c r="WNK2" s="1937"/>
      <c r="WNL2" s="1937"/>
      <c r="WNM2" s="1937"/>
      <c r="WNN2" s="1937"/>
      <c r="WNO2" s="1937"/>
      <c r="WNP2" s="1937"/>
      <c r="WNQ2" s="1937"/>
      <c r="WNR2" s="1937"/>
      <c r="WNS2" s="1937"/>
      <c r="WNT2" s="1937"/>
      <c r="WNU2" s="1937"/>
      <c r="WNV2" s="1937"/>
      <c r="WNW2" s="1937"/>
      <c r="WNX2" s="1937"/>
      <c r="WNY2" s="1937"/>
      <c r="WNZ2" s="1937"/>
      <c r="WOA2" s="1937"/>
      <c r="WOB2" s="1937"/>
      <c r="WOC2" s="1937"/>
      <c r="WOD2" s="1937"/>
      <c r="WOE2" s="1937"/>
      <c r="WOF2" s="1937"/>
      <c r="WOG2" s="1937"/>
      <c r="WOH2" s="1937"/>
      <c r="WOI2" s="1937"/>
      <c r="WOJ2" s="1937"/>
      <c r="WOK2" s="1937"/>
      <c r="WOL2" s="1937"/>
      <c r="WOM2" s="1937"/>
      <c r="WON2" s="1937"/>
      <c r="WOO2" s="1937"/>
      <c r="WOP2" s="1937"/>
      <c r="WOQ2" s="1937"/>
      <c r="WOR2" s="1937"/>
      <c r="WOS2" s="1937"/>
      <c r="WOT2" s="1937"/>
      <c r="WOU2" s="1937"/>
      <c r="WOV2" s="1937"/>
      <c r="WOW2" s="1937"/>
      <c r="WOX2" s="1937"/>
      <c r="WOY2" s="1937"/>
      <c r="WOZ2" s="1937"/>
      <c r="WPA2" s="1937"/>
      <c r="WPB2" s="1937"/>
      <c r="WPC2" s="1937"/>
      <c r="WPD2" s="1937"/>
      <c r="WPE2" s="1937"/>
      <c r="WPF2" s="1937"/>
      <c r="WPG2" s="1937"/>
      <c r="WPH2" s="1937"/>
      <c r="WPI2" s="1937"/>
      <c r="WPJ2" s="1937"/>
      <c r="WPK2" s="1937"/>
      <c r="WPL2" s="1937"/>
      <c r="WPM2" s="1937"/>
      <c r="WPN2" s="1937"/>
      <c r="WPO2" s="1937"/>
      <c r="WPP2" s="1937"/>
      <c r="WPQ2" s="1937"/>
      <c r="WPR2" s="1937"/>
      <c r="WPS2" s="1937"/>
      <c r="WPT2" s="1937"/>
      <c r="WPU2" s="1937"/>
      <c r="WPV2" s="1937"/>
      <c r="WPW2" s="1937"/>
      <c r="WPX2" s="1937"/>
      <c r="WPY2" s="1937"/>
      <c r="WPZ2" s="1937"/>
      <c r="WQA2" s="1937"/>
      <c r="WQB2" s="1937"/>
      <c r="WQC2" s="1937"/>
      <c r="WQD2" s="1937"/>
      <c r="WQE2" s="1937"/>
      <c r="WQF2" s="1937"/>
      <c r="WQG2" s="1937"/>
      <c r="WQH2" s="1937"/>
      <c r="WQI2" s="1937"/>
      <c r="WQJ2" s="1937"/>
      <c r="WQK2" s="1937"/>
      <c r="WQL2" s="1937"/>
      <c r="WQM2" s="1937"/>
      <c r="WQN2" s="1937"/>
      <c r="WQO2" s="1937"/>
      <c r="WQP2" s="1937"/>
      <c r="WQQ2" s="1937"/>
      <c r="WQR2" s="1937"/>
      <c r="WQS2" s="1937"/>
      <c r="WQT2" s="1937"/>
      <c r="WQU2" s="1937"/>
      <c r="WQV2" s="1937"/>
      <c r="WQW2" s="1937"/>
      <c r="WQX2" s="1937"/>
      <c r="WQY2" s="1937"/>
      <c r="WQZ2" s="1937"/>
      <c r="WRA2" s="1937"/>
      <c r="WRB2" s="1937"/>
      <c r="WRC2" s="1937"/>
      <c r="WRD2" s="1937"/>
      <c r="WRE2" s="1937"/>
      <c r="WRF2" s="1937"/>
      <c r="WRG2" s="1937"/>
      <c r="WRH2" s="1937"/>
      <c r="WRI2" s="1937"/>
      <c r="WRJ2" s="1937"/>
      <c r="WRK2" s="1937"/>
      <c r="WRL2" s="1937"/>
      <c r="WRM2" s="1937"/>
      <c r="WRN2" s="1937"/>
      <c r="WRO2" s="1937"/>
      <c r="WRP2" s="1937"/>
      <c r="WRQ2" s="1937"/>
      <c r="WRR2" s="1937"/>
      <c r="WRS2" s="1937"/>
      <c r="WRT2" s="1937"/>
      <c r="WRU2" s="1937"/>
      <c r="WRV2" s="1937"/>
      <c r="WRW2" s="1937"/>
      <c r="WRX2" s="1937"/>
      <c r="WRY2" s="1937"/>
      <c r="WRZ2" s="1937"/>
      <c r="WSA2" s="1937"/>
      <c r="WSB2" s="1937"/>
      <c r="WSC2" s="1937"/>
      <c r="WSD2" s="1937"/>
      <c r="WSE2" s="1937"/>
      <c r="WSF2" s="1937"/>
      <c r="WSG2" s="1937"/>
      <c r="WSH2" s="1937"/>
      <c r="WSI2" s="1937"/>
      <c r="WSJ2" s="1937"/>
      <c r="WSK2" s="1937"/>
      <c r="WSL2" s="1937"/>
      <c r="WSM2" s="1937"/>
      <c r="WSN2" s="1937"/>
      <c r="WSO2" s="1937"/>
      <c r="WSP2" s="1937"/>
      <c r="WSQ2" s="1937"/>
      <c r="WSR2" s="1937"/>
      <c r="WSS2" s="1937"/>
      <c r="WST2" s="1937"/>
      <c r="WSU2" s="1937"/>
      <c r="WSV2" s="1937"/>
      <c r="WSW2" s="1937"/>
      <c r="WSX2" s="1937"/>
      <c r="WSY2" s="1937"/>
      <c r="WSZ2" s="1937"/>
      <c r="WTA2" s="1937"/>
      <c r="WTB2" s="1937"/>
      <c r="WTC2" s="1937"/>
      <c r="WTD2" s="1937"/>
      <c r="WTE2" s="1937"/>
      <c r="WTF2" s="1937"/>
      <c r="WTG2" s="1937"/>
      <c r="WTH2" s="1937"/>
      <c r="WTI2" s="1937"/>
      <c r="WTJ2" s="1937"/>
      <c r="WTK2" s="1937"/>
      <c r="WTL2" s="1937"/>
      <c r="WTM2" s="1937"/>
      <c r="WTN2" s="1937"/>
      <c r="WTO2" s="1937"/>
      <c r="WTP2" s="1937"/>
      <c r="WTQ2" s="1937"/>
      <c r="WTR2" s="1937"/>
      <c r="WTS2" s="1937"/>
      <c r="WTT2" s="1937"/>
      <c r="WTU2" s="1937"/>
      <c r="WTV2" s="1937"/>
      <c r="WTW2" s="1937"/>
      <c r="WTX2" s="1937"/>
      <c r="WTY2" s="1937"/>
      <c r="WTZ2" s="1937"/>
      <c r="WUA2" s="1937"/>
      <c r="WUB2" s="1937"/>
      <c r="WUC2" s="1937"/>
      <c r="WUD2" s="1937"/>
      <c r="WUE2" s="1937"/>
      <c r="WUF2" s="1937"/>
      <c r="WUG2" s="1937"/>
      <c r="WUH2" s="1937"/>
      <c r="WUI2" s="1937"/>
      <c r="WUJ2" s="1937"/>
      <c r="WUK2" s="1937"/>
      <c r="WUL2" s="1937"/>
      <c r="WUM2" s="1937"/>
      <c r="WUN2" s="1937"/>
      <c r="WUO2" s="1937"/>
      <c r="WUP2" s="1937"/>
      <c r="WUQ2" s="1937"/>
      <c r="WUR2" s="1937"/>
      <c r="WUS2" s="1937"/>
      <c r="WUT2" s="1937"/>
      <c r="WUU2" s="1937"/>
      <c r="WUV2" s="1937"/>
      <c r="WUW2" s="1937"/>
      <c r="WUX2" s="1937"/>
      <c r="WUY2" s="1937"/>
      <c r="WUZ2" s="1937"/>
      <c r="WVA2" s="1937"/>
      <c r="WVB2" s="1937"/>
      <c r="WVC2" s="1937"/>
      <c r="WVD2" s="1937"/>
      <c r="WVE2" s="1937"/>
      <c r="WVF2" s="1937"/>
      <c r="WVG2" s="1937"/>
      <c r="WVH2" s="1937"/>
      <c r="WVI2" s="1937"/>
      <c r="WVJ2" s="1937"/>
      <c r="WVK2" s="1937"/>
      <c r="WVL2" s="1937"/>
      <c r="WVM2" s="1937"/>
      <c r="WVN2" s="1937"/>
      <c r="WVO2" s="1937"/>
      <c r="WVP2" s="1937"/>
      <c r="WVQ2" s="1937"/>
      <c r="WVR2" s="1937"/>
      <c r="WVS2" s="1937"/>
      <c r="WVT2" s="1937"/>
      <c r="WVU2" s="1937"/>
      <c r="WVV2" s="1937"/>
      <c r="WVW2" s="1937"/>
      <c r="WVX2" s="1937"/>
      <c r="WVY2" s="1937"/>
      <c r="WVZ2" s="1937"/>
      <c r="WWA2" s="1937"/>
      <c r="WWB2" s="1937"/>
      <c r="WWC2" s="1937"/>
      <c r="WWD2" s="1937"/>
      <c r="WWE2" s="1937"/>
      <c r="WWF2" s="1937"/>
      <c r="WWG2" s="1937"/>
      <c r="WWH2" s="1937"/>
      <c r="WWI2" s="1937"/>
      <c r="WWJ2" s="1937"/>
      <c r="WWK2" s="1937"/>
      <c r="WWL2" s="1937"/>
      <c r="WWM2" s="1937"/>
      <c r="WWN2" s="1937"/>
      <c r="WWO2" s="1937"/>
      <c r="WWP2" s="1937"/>
      <c r="WWQ2" s="1937"/>
      <c r="WWR2" s="1937"/>
      <c r="WWS2" s="1937"/>
      <c r="WWT2" s="1937"/>
      <c r="WWU2" s="1937"/>
      <c r="WWV2" s="1937"/>
      <c r="WWW2" s="1937"/>
      <c r="WWX2" s="1937"/>
      <c r="WWY2" s="1937"/>
      <c r="WWZ2" s="1937"/>
      <c r="WXA2" s="1937"/>
      <c r="WXB2" s="1937"/>
      <c r="WXC2" s="1937"/>
      <c r="WXD2" s="1937"/>
      <c r="WXE2" s="1937"/>
      <c r="WXF2" s="1937"/>
      <c r="WXG2" s="1937"/>
      <c r="WXH2" s="1937"/>
      <c r="WXI2" s="1937"/>
      <c r="WXJ2" s="1937"/>
      <c r="WXK2" s="1937"/>
      <c r="WXL2" s="1937"/>
      <c r="WXM2" s="1937"/>
      <c r="WXN2" s="1937"/>
      <c r="WXO2" s="1937"/>
      <c r="WXP2" s="1937"/>
      <c r="WXQ2" s="1937"/>
      <c r="WXR2" s="1937"/>
      <c r="WXS2" s="1937"/>
      <c r="WXT2" s="1937"/>
      <c r="WXU2" s="1937"/>
      <c r="WXV2" s="1937"/>
      <c r="WXW2" s="1937"/>
      <c r="WXX2" s="1937"/>
      <c r="WXY2" s="1937"/>
      <c r="WXZ2" s="1937"/>
      <c r="WYA2" s="1937"/>
      <c r="WYB2" s="1937"/>
      <c r="WYC2" s="1937"/>
      <c r="WYD2" s="1937"/>
      <c r="WYE2" s="1937"/>
      <c r="WYF2" s="1937"/>
      <c r="WYG2" s="1937"/>
      <c r="WYH2" s="1937"/>
      <c r="WYI2" s="1937"/>
      <c r="WYJ2" s="1937"/>
      <c r="WYK2" s="1937"/>
      <c r="WYL2" s="1937"/>
      <c r="WYM2" s="1937"/>
      <c r="WYN2" s="1937"/>
      <c r="WYO2" s="1937"/>
      <c r="WYP2" s="1937"/>
      <c r="WYQ2" s="1937"/>
      <c r="WYR2" s="1937"/>
      <c r="WYS2" s="1937"/>
      <c r="WYT2" s="1937"/>
      <c r="WYU2" s="1937"/>
      <c r="WYV2" s="1937"/>
      <c r="WYW2" s="1937"/>
      <c r="WYX2" s="1937"/>
      <c r="WYY2" s="1937"/>
      <c r="WYZ2" s="1937"/>
      <c r="WZA2" s="1937"/>
      <c r="WZB2" s="1937"/>
      <c r="WZC2" s="1937"/>
      <c r="WZD2" s="1937"/>
      <c r="WZE2" s="1937"/>
      <c r="WZF2" s="1937"/>
      <c r="WZG2" s="1937"/>
      <c r="WZH2" s="1937"/>
      <c r="WZI2" s="1937"/>
      <c r="WZJ2" s="1937"/>
      <c r="WZK2" s="1937"/>
      <c r="WZL2" s="1937"/>
      <c r="WZM2" s="1937"/>
      <c r="WZN2" s="1937"/>
      <c r="WZO2" s="1937"/>
      <c r="WZP2" s="1937"/>
      <c r="WZQ2" s="1937"/>
      <c r="WZR2" s="1937"/>
      <c r="WZS2" s="1937"/>
      <c r="WZT2" s="1937"/>
      <c r="WZU2" s="1937"/>
      <c r="WZV2" s="1937"/>
      <c r="WZW2" s="1937"/>
      <c r="WZX2" s="1937"/>
      <c r="WZY2" s="1937"/>
      <c r="WZZ2" s="1937"/>
      <c r="XAA2" s="1937"/>
      <c r="XAB2" s="1937"/>
      <c r="XAC2" s="1937"/>
      <c r="XAD2" s="1937"/>
      <c r="XAE2" s="1937"/>
      <c r="XAF2" s="1937"/>
      <c r="XAG2" s="1937"/>
      <c r="XAH2" s="1937"/>
      <c r="XAI2" s="1937"/>
      <c r="XAJ2" s="1937"/>
      <c r="XAK2" s="1937"/>
      <c r="XAL2" s="1937"/>
      <c r="XAM2" s="1937"/>
      <c r="XAN2" s="1937"/>
      <c r="XAO2" s="1937"/>
      <c r="XAP2" s="1937"/>
      <c r="XAQ2" s="1937"/>
      <c r="XAR2" s="1937"/>
      <c r="XAS2" s="1937"/>
      <c r="XAT2" s="1937"/>
      <c r="XAU2" s="1937"/>
      <c r="XAV2" s="1937"/>
      <c r="XAW2" s="1937"/>
      <c r="XAX2" s="1937"/>
      <c r="XAY2" s="1937"/>
      <c r="XAZ2" s="1937"/>
      <c r="XBA2" s="1937"/>
      <c r="XBB2" s="1937"/>
      <c r="XBC2" s="1937"/>
      <c r="XBD2" s="1937"/>
      <c r="XBE2" s="1937"/>
      <c r="XBF2" s="1937"/>
      <c r="XBG2" s="1937"/>
      <c r="XBH2" s="1937"/>
      <c r="XBI2" s="1937"/>
      <c r="XBJ2" s="1937"/>
      <c r="XBK2" s="1937"/>
      <c r="XBL2" s="1937"/>
      <c r="XBM2" s="1937"/>
      <c r="XBN2" s="1937"/>
      <c r="XBO2" s="1937"/>
      <c r="XBP2" s="1937"/>
      <c r="XBQ2" s="1937"/>
      <c r="XBR2" s="1937"/>
      <c r="XBS2" s="1937"/>
      <c r="XBT2" s="1937"/>
      <c r="XBU2" s="1937"/>
      <c r="XBV2" s="1937"/>
      <c r="XBW2" s="1937"/>
      <c r="XBX2" s="1937"/>
      <c r="XBY2" s="1937"/>
      <c r="XBZ2" s="1937"/>
      <c r="XCA2" s="1937"/>
      <c r="XCB2" s="1937"/>
      <c r="XCC2" s="1937"/>
      <c r="XCD2" s="1937"/>
      <c r="XCE2" s="1937"/>
      <c r="XCF2" s="1937"/>
      <c r="XCG2" s="1937"/>
      <c r="XCH2" s="1937"/>
      <c r="XCI2" s="1937"/>
      <c r="XCJ2" s="1937"/>
      <c r="XCK2" s="1937"/>
      <c r="XCL2" s="1937"/>
      <c r="XCM2" s="1937"/>
      <c r="XCN2" s="1937"/>
      <c r="XCO2" s="1937"/>
      <c r="XCP2" s="1937"/>
      <c r="XCQ2" s="1937"/>
      <c r="XCR2" s="1937"/>
      <c r="XCS2" s="1937"/>
      <c r="XCT2" s="1937"/>
      <c r="XCU2" s="1937"/>
      <c r="XCV2" s="1937"/>
      <c r="XCW2" s="1937"/>
      <c r="XCX2" s="1937"/>
      <c r="XCY2" s="1937"/>
      <c r="XCZ2" s="1937"/>
      <c r="XDA2" s="1937"/>
      <c r="XDB2" s="1937"/>
      <c r="XDC2" s="1937"/>
      <c r="XDD2" s="1937"/>
      <c r="XDE2" s="1937"/>
      <c r="XDF2" s="1937"/>
      <c r="XDG2" s="1937"/>
      <c r="XDH2" s="1937"/>
      <c r="XDI2" s="1937"/>
      <c r="XDJ2" s="1937"/>
      <c r="XDK2" s="1937"/>
      <c r="XDL2" s="1937"/>
      <c r="XDM2" s="1937"/>
      <c r="XDN2" s="1937"/>
      <c r="XDO2" s="1937"/>
      <c r="XDP2" s="1937"/>
      <c r="XDQ2" s="1937"/>
      <c r="XDR2" s="1937"/>
      <c r="XDS2" s="1937"/>
      <c r="XDT2" s="1937"/>
      <c r="XDU2" s="1937"/>
      <c r="XDV2" s="1937"/>
      <c r="XDW2" s="1937"/>
      <c r="XDX2" s="1937"/>
      <c r="XDY2" s="1937"/>
      <c r="XDZ2" s="1937"/>
      <c r="XEA2" s="1937"/>
      <c r="XEB2" s="1937"/>
      <c r="XEC2" s="1937"/>
      <c r="XED2" s="1937"/>
      <c r="XEE2" s="1937"/>
      <c r="XEF2" s="1937"/>
      <c r="XEG2" s="1937"/>
      <c r="XEH2" s="1937"/>
      <c r="XEI2" s="1937"/>
      <c r="XEJ2" s="1937"/>
      <c r="XEK2" s="1937"/>
      <c r="XEL2" s="1937"/>
      <c r="XEM2" s="1937"/>
      <c r="XEN2" s="1937"/>
      <c r="XEO2" s="1937"/>
      <c r="XEP2" s="1937"/>
      <c r="XEQ2" s="1937"/>
      <c r="XER2" s="1937"/>
      <c r="XES2" s="1937"/>
      <c r="XET2" s="1937"/>
      <c r="XEU2" s="1937"/>
      <c r="XEV2" s="1937"/>
      <c r="XEW2" s="1937"/>
      <c r="XEX2" s="1937"/>
      <c r="XEY2" s="1937"/>
      <c r="XEZ2" s="1937"/>
      <c r="XFA2" s="1937"/>
      <c r="XFB2" s="1937"/>
      <c r="XFC2" s="1937"/>
      <c r="XFD2" s="1937"/>
    </row>
    <row r="3" spans="1:16384" s="1099" customFormat="1" x14ac:dyDescent="0.25">
      <c r="A3" s="1937" t="s">
        <v>414</v>
      </c>
      <c r="B3" s="1937"/>
      <c r="C3" s="1937"/>
      <c r="D3" s="1937"/>
      <c r="E3" s="1937"/>
      <c r="F3" s="1937"/>
      <c r="G3" s="1937"/>
      <c r="H3" s="1937"/>
      <c r="I3" s="1937"/>
      <c r="J3" s="1937"/>
      <c r="K3" s="1937"/>
      <c r="L3" s="1937"/>
      <c r="M3" s="1937"/>
      <c r="N3" s="1937"/>
      <c r="O3" s="1937"/>
      <c r="P3" s="1937"/>
      <c r="Q3" s="1937"/>
      <c r="R3" s="1937"/>
      <c r="S3" s="1937"/>
      <c r="T3" s="1937"/>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c r="AT3" s="1937"/>
      <c r="AU3" s="1937"/>
      <c r="AV3" s="1937"/>
      <c r="AW3" s="1937"/>
      <c r="AX3" s="1937"/>
    </row>
    <row r="4" spans="1:16384" s="1099" customFormat="1" x14ac:dyDescent="0.25">
      <c r="A4" s="1937" t="s">
        <v>1423</v>
      </c>
      <c r="B4" s="1937"/>
      <c r="C4" s="1937"/>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c r="AT4" s="1937"/>
      <c r="AU4" s="1937"/>
      <c r="AV4" s="1937"/>
      <c r="AW4" s="1937"/>
      <c r="AX4" s="1937"/>
    </row>
    <row r="5" spans="1:16384" s="1099" customFormat="1" x14ac:dyDescent="0.25">
      <c r="A5" s="1937" t="s">
        <v>1</v>
      </c>
      <c r="B5" s="1937"/>
      <c r="C5" s="1937"/>
      <c r="D5" s="1937"/>
      <c r="E5" s="1937"/>
      <c r="F5" s="1937"/>
      <c r="G5" s="1937"/>
      <c r="H5" s="1937"/>
      <c r="I5" s="1937"/>
      <c r="J5" s="1937"/>
      <c r="K5" s="1937"/>
      <c r="L5" s="1937"/>
      <c r="M5" s="1937"/>
      <c r="N5" s="1937"/>
      <c r="O5" s="1937"/>
      <c r="P5" s="1937"/>
      <c r="Q5" s="1937"/>
      <c r="R5" s="1937"/>
      <c r="S5" s="1937"/>
      <c r="T5" s="1937"/>
      <c r="U5" s="1937"/>
      <c r="V5" s="1937"/>
      <c r="W5" s="1937"/>
      <c r="X5" s="1937"/>
      <c r="Y5" s="1937"/>
      <c r="Z5" s="1937"/>
      <c r="AA5" s="1937"/>
      <c r="AB5" s="1937"/>
      <c r="AC5" s="1937"/>
      <c r="AD5" s="1937"/>
      <c r="AE5" s="1937"/>
      <c r="AF5" s="1937"/>
      <c r="AG5" s="1937"/>
      <c r="AH5" s="1937"/>
      <c r="AI5" s="1937"/>
      <c r="AJ5" s="1937"/>
      <c r="AK5" s="1937"/>
      <c r="AL5" s="1937"/>
      <c r="AM5" s="1937"/>
      <c r="AN5" s="1937"/>
      <c r="AO5" s="1937"/>
      <c r="AP5" s="1937"/>
      <c r="AQ5" s="1937"/>
      <c r="AR5" s="1937"/>
      <c r="AS5" s="1937"/>
      <c r="AT5" s="1937"/>
      <c r="AU5" s="1937"/>
      <c r="AV5" s="1937"/>
      <c r="AW5" s="1937"/>
      <c r="AX5" s="1937"/>
    </row>
    <row r="6" spans="1:16384" s="1099" customFormat="1" ht="15.75" customHeight="1" x14ac:dyDescent="0.25">
      <c r="A6" s="1938" t="s">
        <v>1401</v>
      </c>
      <c r="B6" s="1938"/>
      <c r="C6" s="1938"/>
      <c r="D6" s="1938"/>
      <c r="E6" s="1938"/>
      <c r="F6" s="1938"/>
      <c r="G6" s="1938"/>
      <c r="H6" s="1938"/>
      <c r="I6" s="1938"/>
      <c r="J6" s="1938"/>
      <c r="K6" s="1938"/>
      <c r="L6" s="1938"/>
      <c r="M6" s="1938"/>
      <c r="N6" s="1938"/>
      <c r="O6" s="1938"/>
      <c r="P6" s="1938"/>
      <c r="Q6" s="1938"/>
      <c r="R6" s="1938"/>
      <c r="S6" s="1938"/>
      <c r="T6" s="1938"/>
      <c r="U6" s="1938"/>
      <c r="V6" s="1938"/>
      <c r="W6" s="1938"/>
      <c r="X6" s="1938"/>
      <c r="Y6" s="1938"/>
      <c r="Z6" s="1938"/>
      <c r="AA6" s="1938"/>
      <c r="AB6" s="1938"/>
      <c r="AC6" s="1938"/>
      <c r="AD6" s="1938"/>
      <c r="AE6" s="1938"/>
      <c r="AF6" s="1938"/>
      <c r="AG6" s="1938"/>
      <c r="AH6" s="1938"/>
      <c r="AI6" s="1938"/>
      <c r="AJ6" s="1938"/>
      <c r="AK6" s="1938"/>
      <c r="AL6" s="1938"/>
      <c r="AM6" s="1938"/>
      <c r="AN6" s="1938"/>
      <c r="AO6" s="1938"/>
      <c r="AP6" s="1938"/>
      <c r="AQ6" s="1938"/>
      <c r="AR6" s="1938"/>
      <c r="AS6" s="1938"/>
      <c r="AT6" s="1938"/>
      <c r="AU6" s="1938"/>
      <c r="AV6" s="1938"/>
      <c r="AW6" s="1938"/>
      <c r="AX6" s="1938"/>
    </row>
    <row r="7" spans="1:16384" ht="10.9" customHeight="1" x14ac:dyDescent="0.25"/>
    <row r="8" spans="1:16384" s="1539" customFormat="1" ht="18.75" thickBot="1" x14ac:dyDescent="0.3">
      <c r="A8" s="676" t="s">
        <v>646</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row>
    <row r="9" spans="1:16384" s="1539" customFormat="1" ht="15.75" thickTop="1" x14ac:dyDescent="0.25">
      <c r="A9" s="674"/>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row>
    <row r="10" spans="1:16384" s="1539" customFormat="1" ht="15.75" thickBot="1" x14ac:dyDescent="0.3">
      <c r="B10" s="672"/>
      <c r="D10" s="671" t="s">
        <v>767</v>
      </c>
      <c r="E10" s="670"/>
      <c r="G10" s="671" t="s">
        <v>768</v>
      </c>
      <c r="H10" s="670"/>
      <c r="J10" s="671" t="s">
        <v>769</v>
      </c>
      <c r="K10" s="670"/>
      <c r="M10" s="671" t="s">
        <v>770</v>
      </c>
      <c r="N10" s="670"/>
      <c r="P10" s="671" t="s">
        <v>771</v>
      </c>
      <c r="Q10" s="670"/>
      <c r="S10" s="671" t="s">
        <v>772</v>
      </c>
      <c r="T10" s="670"/>
      <c r="V10" s="671" t="s">
        <v>773</v>
      </c>
      <c r="W10" s="670"/>
      <c r="Y10" s="671" t="s">
        <v>774</v>
      </c>
      <c r="Z10" s="670"/>
      <c r="AB10" s="671" t="s">
        <v>775</v>
      </c>
      <c r="AC10" s="670"/>
      <c r="AE10" s="671" t="s">
        <v>1419</v>
      </c>
      <c r="AF10" s="670"/>
      <c r="AH10" s="671" t="s">
        <v>1420</v>
      </c>
      <c r="AI10" s="670"/>
      <c r="AK10" s="671" t="s">
        <v>1421</v>
      </c>
      <c r="AL10" s="1123"/>
      <c r="AM10" s="1123"/>
      <c r="AN10" s="671" t="s">
        <v>1422</v>
      </c>
      <c r="AO10" s="1123"/>
      <c r="AQ10" s="671" t="s">
        <v>776</v>
      </c>
      <c r="AR10" s="670"/>
      <c r="AT10" s="671" t="s">
        <v>777</v>
      </c>
      <c r="AU10" s="670"/>
      <c r="AW10" s="671" t="s">
        <v>778</v>
      </c>
      <c r="AX10" s="670"/>
    </row>
    <row r="11" spans="1:16384" s="1539" customFormat="1" ht="16.5" thickTop="1" thickBot="1" x14ac:dyDescent="0.3">
      <c r="A11" s="669" t="s">
        <v>462</v>
      </c>
      <c r="B11" s="669"/>
      <c r="D11" s="668" t="s">
        <v>68</v>
      </c>
      <c r="E11" s="668" t="s">
        <v>49</v>
      </c>
      <c r="G11" s="668" t="s">
        <v>68</v>
      </c>
      <c r="H11" s="668" t="s">
        <v>49</v>
      </c>
      <c r="J11" s="668" t="s">
        <v>68</v>
      </c>
      <c r="K11" s="668" t="s">
        <v>49</v>
      </c>
      <c r="M11" s="668" t="s">
        <v>68</v>
      </c>
      <c r="N11" s="668" t="s">
        <v>49</v>
      </c>
      <c r="P11" s="668" t="s">
        <v>68</v>
      </c>
      <c r="Q11" s="668" t="s">
        <v>49</v>
      </c>
      <c r="S11" s="668" t="s">
        <v>68</v>
      </c>
      <c r="T11" s="668" t="s">
        <v>49</v>
      </c>
      <c r="V11" s="668" t="s">
        <v>68</v>
      </c>
      <c r="W11" s="668" t="s">
        <v>49</v>
      </c>
      <c r="Y11" s="668" t="s">
        <v>68</v>
      </c>
      <c r="Z11" s="668" t="s">
        <v>49</v>
      </c>
      <c r="AB11" s="668" t="s">
        <v>68</v>
      </c>
      <c r="AC11" s="668" t="s">
        <v>49</v>
      </c>
      <c r="AE11" s="668" t="s">
        <v>68</v>
      </c>
      <c r="AF11" s="668" t="s">
        <v>49</v>
      </c>
      <c r="AH11" s="668" t="s">
        <v>68</v>
      </c>
      <c r="AI11" s="668" t="s">
        <v>49</v>
      </c>
      <c r="AK11" s="668" t="s">
        <v>68</v>
      </c>
      <c r="AL11" s="668" t="s">
        <v>49</v>
      </c>
      <c r="AN11" s="668" t="s">
        <v>68</v>
      </c>
      <c r="AO11" s="668" t="s">
        <v>49</v>
      </c>
      <c r="AQ11" s="668" t="s">
        <v>68</v>
      </c>
      <c r="AR11" s="668" t="s">
        <v>49</v>
      </c>
      <c r="AT11" s="668" t="s">
        <v>68</v>
      </c>
      <c r="AU11" s="668" t="s">
        <v>49</v>
      </c>
      <c r="AW11" s="668" t="s">
        <v>68</v>
      </c>
      <c r="AX11" s="668" t="s">
        <v>49</v>
      </c>
    </row>
    <row r="12" spans="1:16384" s="1539" customFormat="1" ht="15.75" thickTop="1" x14ac:dyDescent="0.25">
      <c r="A12" s="667"/>
      <c r="D12" s="666"/>
      <c r="E12" s="665"/>
      <c r="G12" s="666"/>
      <c r="H12" s="665"/>
      <c r="J12" s="666"/>
      <c r="K12" s="665"/>
      <c r="M12" s="666"/>
      <c r="N12" s="665"/>
      <c r="P12" s="666"/>
      <c r="Q12" s="665"/>
      <c r="S12" s="666"/>
      <c r="T12" s="665"/>
      <c r="V12" s="666"/>
      <c r="W12" s="665"/>
      <c r="Y12" s="666"/>
      <c r="Z12" s="665"/>
      <c r="AB12" s="666"/>
      <c r="AC12" s="659"/>
      <c r="AE12" s="666"/>
      <c r="AF12" s="665"/>
      <c r="AH12" s="666"/>
      <c r="AI12" s="665"/>
      <c r="AK12" s="666"/>
      <c r="AL12" s="665"/>
      <c r="AM12" s="665"/>
      <c r="AN12" s="666"/>
      <c r="AO12" s="665"/>
      <c r="AQ12" s="664"/>
      <c r="AR12" s="664"/>
      <c r="AT12" s="664"/>
      <c r="AU12" s="664"/>
      <c r="AW12" s="664"/>
      <c r="AX12" s="664"/>
    </row>
    <row r="13" spans="1:16384" s="1541" customFormat="1" x14ac:dyDescent="0.25">
      <c r="A13" s="1540" t="s">
        <v>461</v>
      </c>
      <c r="B13" s="1540"/>
      <c r="D13" s="1542">
        <v>10573</v>
      </c>
      <c r="E13" s="1543">
        <v>69932.697454540001</v>
      </c>
      <c r="G13" s="1542">
        <v>10844</v>
      </c>
      <c r="H13" s="1543">
        <v>74481.146625460009</v>
      </c>
      <c r="J13" s="1542">
        <v>10902</v>
      </c>
      <c r="K13" s="1543">
        <v>81400.181898969997</v>
      </c>
      <c r="M13" s="1542">
        <v>9954</v>
      </c>
      <c r="N13" s="1543">
        <v>73953.5443524</v>
      </c>
      <c r="P13" s="1542">
        <v>11391</v>
      </c>
      <c r="Q13" s="1543">
        <v>86828.240261939995</v>
      </c>
      <c r="S13" s="1542">
        <v>12346</v>
      </c>
      <c r="T13" s="1543">
        <v>102495.26611041</v>
      </c>
      <c r="V13" s="1542">
        <v>11086</v>
      </c>
      <c r="W13" s="1543">
        <v>95219.44254055999</v>
      </c>
      <c r="Y13" s="1542">
        <v>12187</v>
      </c>
      <c r="Z13" s="1543">
        <v>111792.79068315</v>
      </c>
      <c r="AA13" s="1542"/>
      <c r="AB13" s="1542">
        <v>14251</v>
      </c>
      <c r="AC13" s="1542">
        <v>130689.87866808001</v>
      </c>
      <c r="AE13" s="1542">
        <v>9275</v>
      </c>
      <c r="AF13" s="1543">
        <v>84603.328618619984</v>
      </c>
      <c r="AH13" s="1542">
        <v>9053</v>
      </c>
      <c r="AI13" s="1543">
        <v>100401.26064413998</v>
      </c>
      <c r="AK13" s="1542">
        <v>9791</v>
      </c>
      <c r="AL13" s="1543">
        <v>111285.05473413999</v>
      </c>
      <c r="AM13" s="1544"/>
      <c r="AN13" s="1545">
        <v>11595</v>
      </c>
      <c r="AO13" s="1546">
        <v>152201.95588408</v>
      </c>
      <c r="AQ13" s="1547">
        <v>0.25013477088948788</v>
      </c>
      <c r="AR13" s="1547">
        <v>0.79900671012821745</v>
      </c>
      <c r="AT13" s="1547">
        <v>0.28079089804484703</v>
      </c>
      <c r="AU13" s="1547">
        <v>0.51593670146773607</v>
      </c>
      <c r="AW13" s="1547">
        <v>0.18425084261056068</v>
      </c>
      <c r="AX13" s="1547">
        <v>0.36767651548260893</v>
      </c>
    </row>
    <row r="14" spans="1:16384" s="1541" customFormat="1" x14ac:dyDescent="0.25">
      <c r="A14" s="1548"/>
      <c r="B14" s="1548"/>
      <c r="D14" s="1549"/>
      <c r="E14" s="1543"/>
      <c r="G14" s="1549"/>
      <c r="H14" s="1543"/>
      <c r="J14" s="1549"/>
      <c r="K14" s="1543"/>
      <c r="M14" s="1549"/>
      <c r="N14" s="1543"/>
      <c r="P14" s="1549"/>
      <c r="Q14" s="1543"/>
      <c r="S14" s="1549"/>
      <c r="T14" s="1543"/>
      <c r="V14" s="1549"/>
      <c r="W14" s="1543"/>
      <c r="Y14" s="1549"/>
      <c r="Z14" s="1543"/>
      <c r="AB14" s="1549"/>
      <c r="AC14" s="1543"/>
      <c r="AE14" s="1549"/>
      <c r="AF14" s="1543"/>
      <c r="AH14" s="1549"/>
      <c r="AI14" s="1543"/>
      <c r="AK14" s="1549"/>
      <c r="AL14" s="1543"/>
      <c r="AM14" s="1544"/>
      <c r="AN14" s="1550"/>
      <c r="AO14" s="1546"/>
      <c r="AQ14" s="1547"/>
      <c r="AR14" s="1547"/>
      <c r="AT14" s="1547"/>
      <c r="AU14" s="1547"/>
      <c r="AW14" s="1547"/>
      <c r="AX14" s="1547"/>
    </row>
    <row r="15" spans="1:16384" s="1541" customFormat="1" x14ac:dyDescent="0.25">
      <c r="A15" s="1540" t="s">
        <v>460</v>
      </c>
      <c r="B15" s="1540"/>
      <c r="D15" s="1542">
        <v>10461</v>
      </c>
      <c r="E15" s="1543">
        <v>69256.806137220003</v>
      </c>
      <c r="G15" s="1542">
        <v>9463</v>
      </c>
      <c r="H15" s="1543">
        <v>65587.253608009996</v>
      </c>
      <c r="J15" s="1542">
        <v>10061</v>
      </c>
      <c r="K15" s="1543">
        <v>73744.79127573999</v>
      </c>
      <c r="M15" s="1542">
        <v>9804</v>
      </c>
      <c r="N15" s="1543">
        <v>73272.888297130005</v>
      </c>
      <c r="P15" s="1542">
        <v>10867</v>
      </c>
      <c r="Q15" s="1543">
        <v>84249.173488229993</v>
      </c>
      <c r="S15" s="1542">
        <v>11823</v>
      </c>
      <c r="T15" s="1543">
        <v>93999.420291319999</v>
      </c>
      <c r="V15" s="1542">
        <v>11155</v>
      </c>
      <c r="W15" s="1543">
        <v>95425.000875299986</v>
      </c>
      <c r="Y15" s="1542">
        <v>11461</v>
      </c>
      <c r="Z15" s="1543">
        <v>104875.42902186999</v>
      </c>
      <c r="AB15" s="1542">
        <v>12844</v>
      </c>
      <c r="AC15" s="1543">
        <v>119081.54940059999</v>
      </c>
      <c r="AE15" s="1542">
        <v>8369</v>
      </c>
      <c r="AF15" s="1543">
        <v>84603.328618619984</v>
      </c>
      <c r="AH15" s="1542">
        <v>8222</v>
      </c>
      <c r="AI15" s="1543">
        <v>95207.804623640011</v>
      </c>
      <c r="AK15" s="1542">
        <v>9320</v>
      </c>
      <c r="AL15" s="1543">
        <v>107408.54284069999</v>
      </c>
      <c r="AM15" s="1544"/>
      <c r="AN15" s="1545">
        <v>10596</v>
      </c>
      <c r="AO15" s="1546">
        <v>134370.87920903999</v>
      </c>
      <c r="AQ15" s="1547">
        <v>0.26610108734615845</v>
      </c>
      <c r="AR15" s="1547">
        <v>0.58824577475864093</v>
      </c>
      <c r="AT15" s="1547">
        <v>0.28873753344684983</v>
      </c>
      <c r="AU15" s="1547">
        <v>0.41134311142046687</v>
      </c>
      <c r="AW15" s="1547">
        <v>0.13690987124463527</v>
      </c>
      <c r="AX15" s="1547">
        <v>0.25102599528166447</v>
      </c>
    </row>
    <row r="16" spans="1:16384" s="1539" customFormat="1" x14ac:dyDescent="0.25">
      <c r="A16" s="1289"/>
      <c r="B16" s="1289"/>
      <c r="C16" s="1289"/>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c r="AT16" s="1289"/>
      <c r="AU16" s="1290"/>
      <c r="AV16" s="1289"/>
      <c r="AW16" s="1289"/>
      <c r="AX16" s="1290"/>
    </row>
    <row r="17" spans="4:50" x14ac:dyDescent="0.25">
      <c r="D17" s="1291"/>
      <c r="E17" s="1292"/>
      <c r="F17" s="673"/>
      <c r="G17" s="1291"/>
      <c r="H17" s="1292"/>
      <c r="I17" s="673"/>
      <c r="J17" s="1293"/>
      <c r="K17" s="1292"/>
      <c r="L17" s="673"/>
      <c r="M17" s="1293"/>
      <c r="N17" s="1292"/>
      <c r="O17" s="673"/>
      <c r="P17" s="1293"/>
      <c r="Q17" s="1292"/>
      <c r="R17" s="673"/>
      <c r="S17" s="1293"/>
      <c r="T17" s="1292"/>
      <c r="U17" s="673"/>
      <c r="V17" s="1293"/>
      <c r="W17" s="1292"/>
      <c r="X17" s="673"/>
      <c r="Y17" s="1293"/>
      <c r="Z17" s="1292"/>
      <c r="AA17" s="673"/>
      <c r="AB17" s="1293"/>
      <c r="AC17" s="1292"/>
      <c r="AD17" s="673"/>
      <c r="AE17" s="1293"/>
      <c r="AF17" s="1292"/>
      <c r="AG17" s="673"/>
      <c r="AH17" s="1293"/>
      <c r="AI17" s="1292"/>
      <c r="AJ17" s="673"/>
      <c r="AK17" s="1293"/>
      <c r="AL17" s="1292"/>
      <c r="AM17" s="1292"/>
      <c r="AN17" s="1292"/>
      <c r="AO17" s="1292"/>
      <c r="AP17" s="673"/>
      <c r="AR17" s="1294"/>
      <c r="AS17" s="673"/>
      <c r="AU17" s="1294"/>
      <c r="AV17" s="673"/>
      <c r="AX17" s="1294"/>
    </row>
    <row r="18" spans="4:50" x14ac:dyDescent="0.25">
      <c r="D18" s="660"/>
      <c r="I18" s="673"/>
      <c r="J18" s="674"/>
      <c r="K18" s="1295"/>
      <c r="L18" s="673"/>
      <c r="M18" s="674"/>
      <c r="N18" s="1292"/>
      <c r="O18" s="673"/>
      <c r="AQ18" s="1551"/>
    </row>
    <row r="19" spans="4:50" ht="18.75" thickBot="1" x14ac:dyDescent="0.3">
      <c r="K19" s="1552"/>
      <c r="AE19" s="676" t="s">
        <v>464</v>
      </c>
      <c r="AF19" s="675"/>
      <c r="AG19" s="675"/>
      <c r="AH19" s="675"/>
      <c r="AI19" s="675"/>
      <c r="AJ19" s="675"/>
      <c r="AK19" s="675"/>
      <c r="AL19" s="675"/>
      <c r="AM19" s="675"/>
      <c r="AN19" s="675"/>
      <c r="AO19" s="675"/>
      <c r="AP19" s="675"/>
      <c r="AQ19" s="675"/>
      <c r="AR19" s="675"/>
      <c r="AS19" s="675"/>
    </row>
    <row r="20" spans="4:50" ht="15.75" thickTop="1" x14ac:dyDescent="0.25">
      <c r="AE20" s="674"/>
      <c r="AF20" s="674"/>
      <c r="AG20" s="674"/>
      <c r="AH20" s="674"/>
      <c r="AI20" s="674"/>
      <c r="AJ20" s="674"/>
      <c r="AK20" s="674"/>
      <c r="AL20" s="674"/>
      <c r="AM20" s="674"/>
      <c r="AN20" s="674"/>
      <c r="AO20" s="674"/>
      <c r="AP20" s="674"/>
      <c r="AQ20" s="674"/>
      <c r="AR20" s="674"/>
      <c r="AS20" s="674"/>
    </row>
    <row r="21" spans="4:50" x14ac:dyDescent="0.25">
      <c r="AH21" s="1538" t="s">
        <v>779</v>
      </c>
      <c r="AI21" s="1538"/>
      <c r="AJ21" s="673"/>
      <c r="AK21" s="1538" t="s">
        <v>1101</v>
      </c>
      <c r="AL21" s="1538"/>
      <c r="AM21" s="673"/>
      <c r="AN21" s="1551"/>
      <c r="AS21" s="673"/>
    </row>
    <row r="22" spans="4:50" ht="15.75" thickBot="1" x14ac:dyDescent="0.3">
      <c r="AF22" s="672"/>
      <c r="AH22" s="671" t="s">
        <v>1422</v>
      </c>
      <c r="AI22" s="670"/>
      <c r="AK22" s="671" t="s">
        <v>1422</v>
      </c>
      <c r="AL22" s="670"/>
      <c r="AN22" s="1124" t="s">
        <v>463</v>
      </c>
      <c r="AO22" s="670"/>
      <c r="AP22" s="670"/>
      <c r="AQ22" s="670"/>
      <c r="AR22" s="670"/>
    </row>
    <row r="23" spans="4:50" ht="16.5" thickTop="1" thickBot="1" x14ac:dyDescent="0.3">
      <c r="AE23" s="669" t="s">
        <v>462</v>
      </c>
      <c r="AF23" s="669"/>
      <c r="AH23" s="668" t="s">
        <v>68</v>
      </c>
      <c r="AI23" s="668" t="s">
        <v>49</v>
      </c>
      <c r="AK23" s="668" t="s">
        <v>68</v>
      </c>
      <c r="AL23" s="668" t="s">
        <v>49</v>
      </c>
      <c r="AN23" s="668" t="s">
        <v>68</v>
      </c>
      <c r="AO23" s="668" t="s">
        <v>49</v>
      </c>
      <c r="AP23" s="1296"/>
      <c r="AQ23" s="1296"/>
      <c r="AR23" s="1296"/>
    </row>
    <row r="24" spans="4:50" ht="15.75" thickTop="1" x14ac:dyDescent="0.25">
      <c r="AE24" s="667"/>
      <c r="AH24" s="666"/>
      <c r="AI24" s="665"/>
      <c r="AK24" s="666"/>
      <c r="AL24" s="665"/>
      <c r="AN24" s="664"/>
      <c r="AO24" s="664"/>
      <c r="AP24" s="664"/>
      <c r="AQ24" s="664"/>
      <c r="AR24" s="664"/>
    </row>
    <row r="25" spans="4:50" x14ac:dyDescent="0.25">
      <c r="AE25" s="661" t="s">
        <v>461</v>
      </c>
      <c r="AF25" s="661"/>
      <c r="AH25" s="660">
        <v>11090</v>
      </c>
      <c r="AI25" s="659">
        <v>142073.66889245281</v>
      </c>
      <c r="AK25" s="660">
        <v>11595</v>
      </c>
      <c r="AL25" s="659">
        <v>152201.95588408</v>
      </c>
      <c r="AN25" s="658">
        <v>4.5536519386834895E-2</v>
      </c>
      <c r="AO25" s="658">
        <v>7.1288980361970733E-2</v>
      </c>
      <c r="AP25" s="658"/>
      <c r="AQ25" s="658"/>
      <c r="AR25" s="658"/>
    </row>
    <row r="26" spans="4:50" x14ac:dyDescent="0.25">
      <c r="AE26" s="663"/>
      <c r="AF26" s="663"/>
      <c r="AH26" s="662"/>
      <c r="AI26" s="659"/>
      <c r="AK26" s="662"/>
      <c r="AL26" s="659"/>
      <c r="AN26" s="658"/>
      <c r="AO26" s="658"/>
      <c r="AP26" s="658"/>
      <c r="AQ26" s="658"/>
      <c r="AR26" s="658"/>
    </row>
    <row r="27" spans="4:50" x14ac:dyDescent="0.25">
      <c r="AE27" s="661" t="s">
        <v>460</v>
      </c>
      <c r="AF27" s="661"/>
      <c r="AH27" s="660">
        <v>11090</v>
      </c>
      <c r="AI27" s="659">
        <v>142073.66889245281</v>
      </c>
      <c r="AK27" s="660">
        <v>10596</v>
      </c>
      <c r="AL27" s="659">
        <v>134370.87920903999</v>
      </c>
      <c r="AN27" s="658">
        <v>-4.4544634806131689E-2</v>
      </c>
      <c r="AO27" s="658">
        <v>-5.4216870328334332E-2</v>
      </c>
      <c r="AP27" s="658"/>
      <c r="AQ27" s="658"/>
      <c r="AR27" s="658"/>
    </row>
    <row r="28" spans="4:50" x14ac:dyDescent="0.25">
      <c r="AE28" s="1289"/>
      <c r="AF28" s="1289"/>
      <c r="AG28" s="1289"/>
      <c r="AH28" s="1289"/>
      <c r="AI28" s="1289"/>
      <c r="AJ28" s="1289"/>
      <c r="AK28" s="1289"/>
      <c r="AL28" s="1289"/>
      <c r="AM28" s="1289"/>
      <c r="AN28" s="1289"/>
      <c r="AO28" s="1290"/>
      <c r="AP28" s="1290"/>
      <c r="AQ28" s="1290"/>
      <c r="AR28" s="1290"/>
      <c r="AS28" s="1289"/>
    </row>
    <row r="29" spans="4:50" x14ac:dyDescent="0.25">
      <c r="AH29" s="1551"/>
      <c r="AI29" s="1551"/>
      <c r="AK29" s="1551"/>
      <c r="AL29" s="1551"/>
    </row>
    <row r="30" spans="4:50" x14ac:dyDescent="0.25">
      <c r="S30" s="1553"/>
      <c r="AE30" s="1551"/>
      <c r="AF30" s="1554"/>
      <c r="AH30" s="1551"/>
      <c r="AI30" s="1554"/>
      <c r="AK30" s="1551"/>
      <c r="AL30" s="1554"/>
      <c r="AN30" s="1551"/>
      <c r="AO30" s="1554"/>
      <c r="AP30" s="1554"/>
      <c r="AQ30" s="1554"/>
      <c r="AR30" s="1554"/>
      <c r="AT30" s="1551"/>
      <c r="AU30" s="1554"/>
    </row>
    <row r="48" spans="50:50" x14ac:dyDescent="0.25">
      <c r="AX48" s="1555"/>
    </row>
    <row r="49" spans="13:50" x14ac:dyDescent="0.25">
      <c r="AX49" s="1555"/>
    </row>
    <row r="50" spans="13:50" x14ac:dyDescent="0.25">
      <c r="AE50" s="1556" t="s">
        <v>780</v>
      </c>
    </row>
    <row r="51" spans="13:50" x14ac:dyDescent="0.25">
      <c r="AE51" s="1557" t="s">
        <v>459</v>
      </c>
      <c r="AF51" s="1558" t="s">
        <v>458</v>
      </c>
      <c r="AH51" s="1558" t="s">
        <v>457</v>
      </c>
    </row>
    <row r="52" spans="13:50" hidden="1" x14ac:dyDescent="0.25">
      <c r="AE52" s="1559">
        <v>2011</v>
      </c>
      <c r="AF52" s="1560">
        <v>10573</v>
      </c>
      <c r="AH52" s="1560">
        <v>10461</v>
      </c>
    </row>
    <row r="53" spans="13:50" hidden="1" x14ac:dyDescent="0.25">
      <c r="AE53" s="1559">
        <v>2012</v>
      </c>
      <c r="AF53" s="1560">
        <v>10844</v>
      </c>
      <c r="AH53" s="1560">
        <v>9463</v>
      </c>
    </row>
    <row r="54" spans="13:50" hidden="1" x14ac:dyDescent="0.25">
      <c r="AE54" s="1559">
        <v>2013</v>
      </c>
      <c r="AF54" s="1560">
        <v>10902</v>
      </c>
      <c r="AH54" s="1560">
        <v>10061</v>
      </c>
    </row>
    <row r="55" spans="13:50" hidden="1" x14ac:dyDescent="0.25">
      <c r="AE55" s="1559">
        <v>2014</v>
      </c>
      <c r="AF55" s="1560">
        <v>9954</v>
      </c>
      <c r="AH55" s="1560">
        <v>9804</v>
      </c>
    </row>
    <row r="56" spans="13:50" hidden="1" x14ac:dyDescent="0.25">
      <c r="AE56" s="1559">
        <v>2015</v>
      </c>
      <c r="AF56" s="1560">
        <v>11391</v>
      </c>
      <c r="AH56" s="1560">
        <v>10867</v>
      </c>
      <c r="AJ56" s="1561"/>
      <c r="AS56" s="1561"/>
      <c r="AT56" s="1561"/>
    </row>
    <row r="57" spans="13:50" hidden="1" x14ac:dyDescent="0.25">
      <c r="M57" s="1561"/>
      <c r="AE57" s="1559">
        <v>2016</v>
      </c>
      <c r="AF57" s="1560">
        <v>12346</v>
      </c>
      <c r="AH57" s="1560">
        <v>11823</v>
      </c>
    </row>
    <row r="58" spans="13:50" hidden="1" x14ac:dyDescent="0.25">
      <c r="AE58" s="1559">
        <v>2017</v>
      </c>
      <c r="AF58" s="1560">
        <v>11086</v>
      </c>
      <c r="AH58" s="1560">
        <v>11155</v>
      </c>
    </row>
    <row r="59" spans="13:50" hidden="1" x14ac:dyDescent="0.25">
      <c r="AE59" s="1559">
        <v>2018</v>
      </c>
      <c r="AF59" s="1560">
        <v>12187</v>
      </c>
      <c r="AH59" s="1560">
        <v>11461</v>
      </c>
    </row>
    <row r="60" spans="13:50" hidden="1" x14ac:dyDescent="0.25">
      <c r="AE60" s="1559">
        <v>2019</v>
      </c>
      <c r="AF60" s="1560">
        <v>14251</v>
      </c>
      <c r="AH60" s="1560">
        <v>12844</v>
      </c>
    </row>
    <row r="61" spans="13:50" hidden="1" x14ac:dyDescent="0.25">
      <c r="AE61" s="1559">
        <v>2020</v>
      </c>
      <c r="AF61" s="1560">
        <v>10311</v>
      </c>
      <c r="AH61" s="1560">
        <v>12873</v>
      </c>
    </row>
    <row r="62" spans="13:50" hidden="1" x14ac:dyDescent="0.25">
      <c r="AE62" s="1559">
        <v>2021</v>
      </c>
      <c r="AF62" s="1560">
        <v>10311</v>
      </c>
      <c r="AH62" s="1560">
        <v>12873</v>
      </c>
    </row>
    <row r="63" spans="13:50" x14ac:dyDescent="0.25">
      <c r="AE63" s="1559">
        <v>2022</v>
      </c>
      <c r="AF63" s="1560">
        <v>9275</v>
      </c>
      <c r="AH63" s="1560">
        <v>8369</v>
      </c>
    </row>
    <row r="64" spans="13:50" x14ac:dyDescent="0.25">
      <c r="AE64" s="1559">
        <v>2023</v>
      </c>
      <c r="AF64" s="1560">
        <v>9053</v>
      </c>
      <c r="AH64" s="1560">
        <v>8222</v>
      </c>
    </row>
    <row r="65" spans="31:34" x14ac:dyDescent="0.25">
      <c r="AE65" s="1559">
        <v>2024</v>
      </c>
      <c r="AF65" s="1560">
        <v>9791</v>
      </c>
      <c r="AH65" s="1560">
        <v>9320</v>
      </c>
    </row>
    <row r="66" spans="31:34" x14ac:dyDescent="0.25">
      <c r="AE66" s="1559">
        <v>2025</v>
      </c>
      <c r="AF66" s="1560">
        <v>11595</v>
      </c>
      <c r="AH66" s="1560">
        <v>10596</v>
      </c>
    </row>
    <row r="69" spans="31:34" x14ac:dyDescent="0.25">
      <c r="AE69" s="1556" t="s">
        <v>1179</v>
      </c>
    </row>
    <row r="70" spans="31:34" x14ac:dyDescent="0.25">
      <c r="AE70" s="1557" t="s">
        <v>459</v>
      </c>
      <c r="AF70" s="1558" t="s">
        <v>458</v>
      </c>
      <c r="AH70" s="1558" t="s">
        <v>457</v>
      </c>
    </row>
    <row r="71" spans="31:34" x14ac:dyDescent="0.25">
      <c r="AE71" s="1559">
        <v>2017</v>
      </c>
      <c r="AF71" s="1560">
        <v>11086</v>
      </c>
      <c r="AH71" s="1560">
        <v>11155</v>
      </c>
    </row>
    <row r="72" spans="31:34" x14ac:dyDescent="0.25">
      <c r="AE72" s="1559">
        <v>2018</v>
      </c>
      <c r="AF72" s="1560">
        <v>12187</v>
      </c>
      <c r="AH72" s="1560">
        <v>11461</v>
      </c>
    </row>
    <row r="73" spans="31:34" x14ac:dyDescent="0.25">
      <c r="AE73" s="1559">
        <v>2019</v>
      </c>
      <c r="AF73" s="1560">
        <v>14251</v>
      </c>
      <c r="AH73" s="1560">
        <v>12844</v>
      </c>
    </row>
    <row r="74" spans="31:34" x14ac:dyDescent="0.25">
      <c r="AE74" s="1559">
        <v>2020</v>
      </c>
      <c r="AF74" s="1560">
        <v>10311</v>
      </c>
      <c r="AH74" s="1560">
        <v>12873</v>
      </c>
    </row>
    <row r="75" spans="31:34" x14ac:dyDescent="0.25">
      <c r="AE75" s="1559">
        <v>2021</v>
      </c>
      <c r="AF75" s="1560">
        <v>10311</v>
      </c>
      <c r="AH75" s="1560">
        <v>12873</v>
      </c>
    </row>
    <row r="76" spans="31:34" x14ac:dyDescent="0.25">
      <c r="AE76" s="1559">
        <v>2022</v>
      </c>
      <c r="AF76" s="1560">
        <v>9275</v>
      </c>
      <c r="AH76" s="1560">
        <v>11428</v>
      </c>
    </row>
    <row r="77" spans="31:34" x14ac:dyDescent="0.25">
      <c r="AE77" s="1559">
        <v>2023</v>
      </c>
      <c r="AF77" s="1560">
        <v>9053</v>
      </c>
      <c r="AH77" s="1560">
        <v>8369</v>
      </c>
    </row>
    <row r="78" spans="31:34" x14ac:dyDescent="0.25">
      <c r="AE78" s="1559">
        <v>2024</v>
      </c>
      <c r="AF78" s="1560">
        <v>9791</v>
      </c>
      <c r="AH78" s="1560">
        <v>9320</v>
      </c>
    </row>
    <row r="79" spans="31:34" x14ac:dyDescent="0.25">
      <c r="AE79" s="1559">
        <v>2025</v>
      </c>
      <c r="AF79" s="1560">
        <v>11595</v>
      </c>
      <c r="AH79" s="1560">
        <v>10596</v>
      </c>
    </row>
    <row r="81" s="1539" customFormat="1" x14ac:dyDescent="0.25"/>
    <row r="82" s="1539" customFormat="1" x14ac:dyDescent="0.25"/>
    <row r="83" s="1539" customFormat="1" x14ac:dyDescent="0.25"/>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62" t="s">
        <v>1334</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9260500</v>
      </c>
      <c r="F4">
        <v>9600000</v>
      </c>
      <c r="G4">
        <v>2</v>
      </c>
    </row>
    <row r="5" spans="1:8" x14ac:dyDescent="0.2">
      <c r="A5">
        <v>4</v>
      </c>
      <c r="B5" t="s">
        <v>11</v>
      </c>
      <c r="C5" t="s">
        <v>95</v>
      </c>
      <c r="D5" t="s">
        <v>101</v>
      </c>
      <c r="E5">
        <v>9300000</v>
      </c>
      <c r="F5">
        <v>9600000</v>
      </c>
      <c r="G5">
        <v>1</v>
      </c>
    </row>
    <row r="6" spans="1:8" x14ac:dyDescent="0.2">
      <c r="A6">
        <v>93</v>
      </c>
      <c r="B6" t="s">
        <v>11</v>
      </c>
      <c r="C6" t="s">
        <v>95</v>
      </c>
      <c r="D6" t="s">
        <v>101</v>
      </c>
      <c r="E6">
        <v>8951000</v>
      </c>
      <c r="F6">
        <v>24263066.954999998</v>
      </c>
      <c r="G6">
        <v>2</v>
      </c>
    </row>
    <row r="7" spans="1:8" x14ac:dyDescent="0.2">
      <c r="A7">
        <v>93</v>
      </c>
      <c r="B7" t="s">
        <v>11</v>
      </c>
      <c r="C7" t="s">
        <v>95</v>
      </c>
      <c r="D7" t="s">
        <v>101</v>
      </c>
      <c r="E7">
        <v>9056000</v>
      </c>
      <c r="F7">
        <v>14545000</v>
      </c>
      <c r="G7">
        <v>2</v>
      </c>
    </row>
    <row r="8" spans="1:8" x14ac:dyDescent="0.2">
      <c r="A8">
        <v>93</v>
      </c>
      <c r="B8" t="s">
        <v>11</v>
      </c>
      <c r="C8" t="s">
        <v>95</v>
      </c>
      <c r="D8" t="s">
        <v>101</v>
      </c>
      <c r="E8">
        <v>24193590.195</v>
      </c>
      <c r="F8">
        <v>24282288.585000001</v>
      </c>
      <c r="H8">
        <v>4</v>
      </c>
    </row>
    <row r="9" spans="1:8" x14ac:dyDescent="0.2">
      <c r="A9">
        <v>93</v>
      </c>
      <c r="B9" t="s">
        <v>11</v>
      </c>
      <c r="C9" t="s">
        <v>95</v>
      </c>
      <c r="D9" t="s">
        <v>101</v>
      </c>
      <c r="E9">
        <v>22519714.25</v>
      </c>
      <c r="F9">
        <v>22519714.25</v>
      </c>
      <c r="H9">
        <v>1</v>
      </c>
    </row>
    <row r="10" spans="1:8" x14ac:dyDescent="0.2">
      <c r="A10">
        <v>96</v>
      </c>
      <c r="B10" t="s">
        <v>11</v>
      </c>
      <c r="C10" t="s">
        <v>95</v>
      </c>
      <c r="D10" t="s">
        <v>101</v>
      </c>
      <c r="E10">
        <v>9286000</v>
      </c>
      <c r="F10">
        <v>9604558</v>
      </c>
      <c r="G10">
        <v>1</v>
      </c>
    </row>
    <row r="11" spans="1:8" x14ac:dyDescent="0.2">
      <c r="A11">
        <v>121</v>
      </c>
      <c r="B11" t="s">
        <v>11</v>
      </c>
      <c r="C11" t="s">
        <v>95</v>
      </c>
      <c r="D11" t="s">
        <v>101</v>
      </c>
      <c r="E11">
        <v>40461404.020000003</v>
      </c>
      <c r="F11">
        <v>40786616.149999999</v>
      </c>
      <c r="H11">
        <v>1</v>
      </c>
    </row>
    <row r="12" spans="1:8" x14ac:dyDescent="0.2">
      <c r="A12">
        <v>4</v>
      </c>
      <c r="B12" t="s">
        <v>105</v>
      </c>
      <c r="C12" t="s">
        <v>107</v>
      </c>
      <c r="D12" t="s">
        <v>77</v>
      </c>
      <c r="E12">
        <v>9175846.1538461503</v>
      </c>
      <c r="F12">
        <v>12571615.385384601</v>
      </c>
      <c r="G12">
        <v>13</v>
      </c>
    </row>
    <row r="13" spans="1:8" x14ac:dyDescent="0.2">
      <c r="A13">
        <v>4</v>
      </c>
      <c r="B13" t="s">
        <v>105</v>
      </c>
      <c r="C13" t="s">
        <v>107</v>
      </c>
      <c r="D13" t="s">
        <v>77</v>
      </c>
      <c r="E13">
        <v>10225000</v>
      </c>
      <c r="F13">
        <v>10851000</v>
      </c>
      <c r="G13">
        <v>3</v>
      </c>
    </row>
    <row r="14" spans="1:8" x14ac:dyDescent="0.2">
      <c r="A14">
        <v>4</v>
      </c>
      <c r="B14" t="s">
        <v>105</v>
      </c>
      <c r="C14" t="s">
        <v>107</v>
      </c>
      <c r="D14" t="s">
        <v>77</v>
      </c>
      <c r="E14">
        <v>26211463.350000001</v>
      </c>
      <c r="F14">
        <v>26211463.350000001</v>
      </c>
      <c r="H14">
        <v>1</v>
      </c>
    </row>
    <row r="15" spans="1:8" x14ac:dyDescent="0.2">
      <c r="A15">
        <v>14</v>
      </c>
      <c r="B15" t="s">
        <v>105</v>
      </c>
      <c r="C15" t="s">
        <v>107</v>
      </c>
      <c r="D15" t="s">
        <v>77</v>
      </c>
      <c r="E15">
        <v>26017529.550000001</v>
      </c>
      <c r="F15">
        <v>26084967.100000001</v>
      </c>
      <c r="H15">
        <v>1</v>
      </c>
    </row>
    <row r="16" spans="1:8" x14ac:dyDescent="0.2">
      <c r="A16">
        <v>87</v>
      </c>
      <c r="B16" t="s">
        <v>105</v>
      </c>
      <c r="C16" t="s">
        <v>107</v>
      </c>
      <c r="D16" t="s">
        <v>77</v>
      </c>
      <c r="E16">
        <v>9117400</v>
      </c>
      <c r="F16">
        <v>9627312.3379999995</v>
      </c>
      <c r="G16">
        <v>5</v>
      </c>
    </row>
    <row r="17" spans="1:8" x14ac:dyDescent="0.2">
      <c r="A17">
        <v>93</v>
      </c>
      <c r="B17" t="s">
        <v>105</v>
      </c>
      <c r="C17" t="s">
        <v>107</v>
      </c>
      <c r="D17" t="s">
        <v>77</v>
      </c>
      <c r="E17">
        <v>9247000</v>
      </c>
      <c r="F17">
        <v>21391500</v>
      </c>
      <c r="G17">
        <v>2</v>
      </c>
    </row>
    <row r="18" spans="1:8" x14ac:dyDescent="0.2">
      <c r="A18">
        <v>93</v>
      </c>
      <c r="B18" t="s">
        <v>105</v>
      </c>
      <c r="C18" t="s">
        <v>107</v>
      </c>
      <c r="D18" t="s">
        <v>77</v>
      </c>
      <c r="E18">
        <v>8904666.6666666698</v>
      </c>
      <c r="F18">
        <v>15943333.3333333</v>
      </c>
      <c r="G18">
        <v>3</v>
      </c>
    </row>
    <row r="19" spans="1:8" x14ac:dyDescent="0.2">
      <c r="A19">
        <v>93</v>
      </c>
      <c r="B19" t="s">
        <v>105</v>
      </c>
      <c r="C19" t="s">
        <v>107</v>
      </c>
      <c r="D19" t="s">
        <v>77</v>
      </c>
      <c r="E19">
        <v>21825082.704999998</v>
      </c>
      <c r="F19">
        <v>21857420.760000002</v>
      </c>
      <c r="H19">
        <v>2</v>
      </c>
    </row>
    <row r="20" spans="1:8" x14ac:dyDescent="0.2">
      <c r="A20">
        <v>117</v>
      </c>
      <c r="B20" t="s">
        <v>105</v>
      </c>
      <c r="C20" t="s">
        <v>107</v>
      </c>
      <c r="D20" t="s">
        <v>77</v>
      </c>
      <c r="E20">
        <v>4643000</v>
      </c>
      <c r="F20">
        <v>9511293.75</v>
      </c>
      <c r="G20">
        <v>2</v>
      </c>
    </row>
    <row r="21" spans="1:8" x14ac:dyDescent="0.2">
      <c r="A21">
        <v>96</v>
      </c>
      <c r="B21" t="s">
        <v>105</v>
      </c>
      <c r="C21" t="s">
        <v>107</v>
      </c>
      <c r="D21" t="s">
        <v>77</v>
      </c>
      <c r="E21">
        <v>9254000</v>
      </c>
      <c r="F21">
        <v>10011538</v>
      </c>
      <c r="G21">
        <v>1</v>
      </c>
    </row>
    <row r="22" spans="1:8" x14ac:dyDescent="0.2">
      <c r="A22">
        <v>121</v>
      </c>
      <c r="B22" t="s">
        <v>105</v>
      </c>
      <c r="C22" t="s">
        <v>107</v>
      </c>
      <c r="D22" t="s">
        <v>77</v>
      </c>
      <c r="E22">
        <v>9300000</v>
      </c>
      <c r="F22">
        <v>9645157.5</v>
      </c>
      <c r="G22">
        <v>1</v>
      </c>
    </row>
    <row r="23" spans="1:8" x14ac:dyDescent="0.2">
      <c r="A23">
        <v>28</v>
      </c>
      <c r="B23" t="s">
        <v>103</v>
      </c>
      <c r="C23" t="s">
        <v>109</v>
      </c>
      <c r="D23" t="s">
        <v>82</v>
      </c>
      <c r="E23">
        <v>9300000</v>
      </c>
      <c r="F23">
        <v>9571842.5299999993</v>
      </c>
      <c r="G23">
        <v>1</v>
      </c>
    </row>
    <row r="24" spans="1:8" x14ac:dyDescent="0.2">
      <c r="A24">
        <v>28</v>
      </c>
      <c r="B24" t="s">
        <v>103</v>
      </c>
      <c r="C24" t="s">
        <v>109</v>
      </c>
      <c r="D24" t="s">
        <v>82</v>
      </c>
      <c r="E24">
        <v>4650000</v>
      </c>
      <c r="F24">
        <v>9453013.0150000006</v>
      </c>
      <c r="G24">
        <v>2</v>
      </c>
    </row>
    <row r="25" spans="1:8" x14ac:dyDescent="0.2">
      <c r="A25">
        <v>93</v>
      </c>
      <c r="B25" t="s">
        <v>103</v>
      </c>
      <c r="C25" t="s">
        <v>109</v>
      </c>
      <c r="D25" t="s">
        <v>82</v>
      </c>
      <c r="E25">
        <v>9260000</v>
      </c>
      <c r="F25">
        <v>17969000</v>
      </c>
      <c r="G25">
        <v>1</v>
      </c>
    </row>
    <row r="26" spans="1:8" x14ac:dyDescent="0.2">
      <c r="A26">
        <v>93</v>
      </c>
      <c r="B26" t="s">
        <v>103</v>
      </c>
      <c r="C26" t="s">
        <v>109</v>
      </c>
      <c r="D26" t="s">
        <v>82</v>
      </c>
      <c r="E26">
        <v>10051000</v>
      </c>
      <c r="F26">
        <v>12723266.83</v>
      </c>
      <c r="G26">
        <v>4</v>
      </c>
    </row>
    <row r="27" spans="1:8" x14ac:dyDescent="0.2">
      <c r="A27">
        <v>93</v>
      </c>
      <c r="B27" t="s">
        <v>103</v>
      </c>
      <c r="C27" t="s">
        <v>109</v>
      </c>
      <c r="D27" t="s">
        <v>82</v>
      </c>
      <c r="E27">
        <v>16378339.6033333</v>
      </c>
      <c r="F27">
        <v>16394632.27</v>
      </c>
      <c r="H27">
        <v>3</v>
      </c>
    </row>
    <row r="28" spans="1:8" x14ac:dyDescent="0.2">
      <c r="A28">
        <v>88</v>
      </c>
      <c r="B28" t="s">
        <v>103</v>
      </c>
      <c r="C28" t="s">
        <v>109</v>
      </c>
      <c r="D28" t="s">
        <v>82</v>
      </c>
      <c r="E28">
        <v>9300000</v>
      </c>
      <c r="F28">
        <v>10029693.175000001</v>
      </c>
      <c r="G28">
        <v>2</v>
      </c>
    </row>
    <row r="29" spans="1:8" x14ac:dyDescent="0.2">
      <c r="A29">
        <v>88</v>
      </c>
      <c r="B29" t="s">
        <v>103</v>
      </c>
      <c r="C29" t="s">
        <v>109</v>
      </c>
      <c r="D29" t="s">
        <v>82</v>
      </c>
      <c r="E29">
        <v>6072333.3333333302</v>
      </c>
      <c r="F29">
        <v>11399353.106666701</v>
      </c>
      <c r="G29">
        <v>3</v>
      </c>
    </row>
    <row r="30" spans="1:8" x14ac:dyDescent="0.2">
      <c r="A30">
        <v>88</v>
      </c>
      <c r="B30" t="s">
        <v>103</v>
      </c>
      <c r="C30" t="s">
        <v>109</v>
      </c>
      <c r="D30" t="s">
        <v>82</v>
      </c>
      <c r="E30">
        <v>22661910.870000001</v>
      </c>
      <c r="F30">
        <v>22661910.870000001</v>
      </c>
      <c r="H30">
        <v>1</v>
      </c>
    </row>
    <row r="31" spans="1:8" x14ac:dyDescent="0.2">
      <c r="A31">
        <v>88</v>
      </c>
      <c r="B31" t="s">
        <v>103</v>
      </c>
      <c r="C31" t="s">
        <v>109</v>
      </c>
      <c r="D31" t="s">
        <v>82</v>
      </c>
      <c r="E31">
        <v>21469990.23</v>
      </c>
      <c r="F31">
        <v>21528989.140000001</v>
      </c>
      <c r="H31">
        <v>1</v>
      </c>
    </row>
    <row r="32" spans="1:8" x14ac:dyDescent="0.2">
      <c r="A32">
        <v>22</v>
      </c>
      <c r="B32" t="s">
        <v>103</v>
      </c>
      <c r="C32" t="s">
        <v>109</v>
      </c>
      <c r="D32" t="s">
        <v>82</v>
      </c>
      <c r="E32">
        <v>9043333.3333333302</v>
      </c>
      <c r="F32">
        <v>28341052.286666699</v>
      </c>
      <c r="G32">
        <v>3</v>
      </c>
    </row>
    <row r="33" spans="1:8" x14ac:dyDescent="0.2">
      <c r="A33">
        <v>4</v>
      </c>
      <c r="B33" t="s">
        <v>11</v>
      </c>
      <c r="C33" t="s">
        <v>95</v>
      </c>
      <c r="D33" t="s">
        <v>96</v>
      </c>
      <c r="E33">
        <v>9300000</v>
      </c>
      <c r="F33">
        <v>9600000</v>
      </c>
      <c r="G33">
        <v>2</v>
      </c>
    </row>
    <row r="34" spans="1:8" x14ac:dyDescent="0.2">
      <c r="A34">
        <v>4</v>
      </c>
      <c r="B34" t="s">
        <v>11</v>
      </c>
      <c r="C34" t="s">
        <v>95</v>
      </c>
      <c r="D34" t="s">
        <v>96</v>
      </c>
      <c r="E34">
        <v>9293000</v>
      </c>
      <c r="F34">
        <v>9600000</v>
      </c>
      <c r="G34">
        <v>1</v>
      </c>
    </row>
    <row r="35" spans="1:8" x14ac:dyDescent="0.2">
      <c r="A35">
        <v>28</v>
      </c>
      <c r="B35" t="s">
        <v>11</v>
      </c>
      <c r="C35" t="s">
        <v>95</v>
      </c>
      <c r="D35" t="s">
        <v>96</v>
      </c>
      <c r="E35">
        <v>11618000</v>
      </c>
      <c r="F35">
        <v>11977648.439999999</v>
      </c>
      <c r="G35">
        <v>2</v>
      </c>
    </row>
    <row r="36" spans="1:8" x14ac:dyDescent="0.2">
      <c r="A36">
        <v>87</v>
      </c>
      <c r="B36" t="s">
        <v>11</v>
      </c>
      <c r="C36" t="s">
        <v>95</v>
      </c>
      <c r="D36" t="s">
        <v>96</v>
      </c>
      <c r="E36">
        <v>9300000</v>
      </c>
      <c r="F36">
        <v>9606024.2899999991</v>
      </c>
      <c r="G36">
        <v>1</v>
      </c>
    </row>
    <row r="37" spans="1:8" x14ac:dyDescent="0.2">
      <c r="A37">
        <v>93</v>
      </c>
      <c r="B37" t="s">
        <v>11</v>
      </c>
      <c r="C37" t="s">
        <v>95</v>
      </c>
      <c r="D37" t="s">
        <v>96</v>
      </c>
      <c r="E37">
        <v>9227000</v>
      </c>
      <c r="F37">
        <v>24505000</v>
      </c>
      <c r="G37">
        <v>1</v>
      </c>
    </row>
    <row r="38" spans="1:8" x14ac:dyDescent="0.2">
      <c r="A38">
        <v>93</v>
      </c>
      <c r="B38" t="s">
        <v>11</v>
      </c>
      <c r="C38" t="s">
        <v>95</v>
      </c>
      <c r="D38" t="s">
        <v>96</v>
      </c>
      <c r="E38">
        <v>9224500</v>
      </c>
      <c r="F38">
        <v>21945557.725000001</v>
      </c>
      <c r="G38">
        <v>2</v>
      </c>
    </row>
    <row r="39" spans="1:8" x14ac:dyDescent="0.2">
      <c r="A39">
        <v>117</v>
      </c>
      <c r="B39" t="s">
        <v>11</v>
      </c>
      <c r="C39" t="s">
        <v>95</v>
      </c>
      <c r="D39" t="s">
        <v>96</v>
      </c>
      <c r="E39">
        <v>8950000</v>
      </c>
      <c r="F39">
        <v>9161293.75</v>
      </c>
      <c r="G39">
        <v>1</v>
      </c>
    </row>
    <row r="40" spans="1:8" x14ac:dyDescent="0.2">
      <c r="A40">
        <v>22</v>
      </c>
      <c r="B40" t="s">
        <v>11</v>
      </c>
      <c r="C40" t="s">
        <v>95</v>
      </c>
      <c r="D40" t="s">
        <v>96</v>
      </c>
      <c r="E40">
        <v>9300000</v>
      </c>
      <c r="F40">
        <v>9893465.4700000007</v>
      </c>
      <c r="G40">
        <v>1</v>
      </c>
    </row>
    <row r="41" spans="1:8" x14ac:dyDescent="0.2">
      <c r="A41">
        <v>22</v>
      </c>
      <c r="B41" t="s">
        <v>11</v>
      </c>
      <c r="C41" t="s">
        <v>95</v>
      </c>
      <c r="D41" t="s">
        <v>96</v>
      </c>
      <c r="E41">
        <v>9277000</v>
      </c>
      <c r="F41">
        <v>18873732.734999999</v>
      </c>
      <c r="G41">
        <v>2</v>
      </c>
    </row>
    <row r="42" spans="1:8" x14ac:dyDescent="0.2">
      <c r="A42">
        <v>4</v>
      </c>
      <c r="B42" t="s">
        <v>105</v>
      </c>
      <c r="C42" t="s">
        <v>108</v>
      </c>
      <c r="D42" t="s">
        <v>108</v>
      </c>
      <c r="E42">
        <v>9273333.3333333302</v>
      </c>
      <c r="F42">
        <v>9608000</v>
      </c>
      <c r="G42">
        <v>3</v>
      </c>
    </row>
    <row r="43" spans="1:8" x14ac:dyDescent="0.2">
      <c r="A43">
        <v>4</v>
      </c>
      <c r="B43" t="s">
        <v>105</v>
      </c>
      <c r="C43" t="s">
        <v>108</v>
      </c>
      <c r="D43" t="s">
        <v>108</v>
      </c>
      <c r="E43">
        <v>7864500</v>
      </c>
      <c r="F43">
        <v>14585834.255000001</v>
      </c>
      <c r="G43">
        <v>6</v>
      </c>
    </row>
    <row r="44" spans="1:8" x14ac:dyDescent="0.2">
      <c r="A44">
        <v>93</v>
      </c>
      <c r="B44" t="s">
        <v>105</v>
      </c>
      <c r="C44" t="s">
        <v>108</v>
      </c>
      <c r="D44" t="s">
        <v>108</v>
      </c>
      <c r="E44">
        <v>6919500</v>
      </c>
      <c r="F44">
        <v>14427500</v>
      </c>
      <c r="G44">
        <v>4</v>
      </c>
    </row>
    <row r="45" spans="1:8" x14ac:dyDescent="0.2">
      <c r="A45">
        <v>93</v>
      </c>
      <c r="B45" t="s">
        <v>105</v>
      </c>
      <c r="C45" t="s">
        <v>108</v>
      </c>
      <c r="D45" t="s">
        <v>108</v>
      </c>
      <c r="E45">
        <v>9250333.3333333302</v>
      </c>
      <c r="F45">
        <v>14795000</v>
      </c>
      <c r="G45">
        <v>6</v>
      </c>
    </row>
    <row r="46" spans="1:8" x14ac:dyDescent="0.2">
      <c r="A46">
        <v>93</v>
      </c>
      <c r="B46" t="s">
        <v>105</v>
      </c>
      <c r="C46" t="s">
        <v>108</v>
      </c>
      <c r="D46" t="s">
        <v>108</v>
      </c>
      <c r="E46">
        <v>21751755.739999998</v>
      </c>
      <c r="F46">
        <v>21751755.739999998</v>
      </c>
      <c r="H46">
        <v>1</v>
      </c>
    </row>
    <row r="47" spans="1:8" x14ac:dyDescent="0.2">
      <c r="A47">
        <v>93</v>
      </c>
      <c r="B47" t="s">
        <v>105</v>
      </c>
      <c r="C47" t="s">
        <v>108</v>
      </c>
      <c r="D47" t="s">
        <v>108</v>
      </c>
      <c r="E47">
        <v>17912428.822500002</v>
      </c>
      <c r="F47">
        <v>18051537.899999999</v>
      </c>
      <c r="H47">
        <v>4</v>
      </c>
    </row>
    <row r="48" spans="1:8" x14ac:dyDescent="0.2">
      <c r="A48">
        <v>4</v>
      </c>
      <c r="B48" t="s">
        <v>105</v>
      </c>
      <c r="C48" t="s">
        <v>107</v>
      </c>
      <c r="D48" t="s">
        <v>110</v>
      </c>
      <c r="E48">
        <v>9036000</v>
      </c>
      <c r="F48">
        <v>18949037.645714302</v>
      </c>
      <c r="G48">
        <v>7</v>
      </c>
    </row>
    <row r="49" spans="1:8" x14ac:dyDescent="0.2">
      <c r="A49">
        <v>4</v>
      </c>
      <c r="B49" t="s">
        <v>105</v>
      </c>
      <c r="C49" t="s">
        <v>107</v>
      </c>
      <c r="D49" t="s">
        <v>110</v>
      </c>
      <c r="E49">
        <v>6320500</v>
      </c>
      <c r="F49">
        <v>15947250</v>
      </c>
      <c r="G49">
        <v>4</v>
      </c>
    </row>
    <row r="50" spans="1:8" x14ac:dyDescent="0.2">
      <c r="A50">
        <v>87</v>
      </c>
      <c r="B50" t="s">
        <v>105</v>
      </c>
      <c r="C50" t="s">
        <v>107</v>
      </c>
      <c r="D50" t="s">
        <v>110</v>
      </c>
      <c r="E50">
        <v>9214000</v>
      </c>
      <c r="F50">
        <v>19262679</v>
      </c>
      <c r="G50">
        <v>1</v>
      </c>
    </row>
    <row r="51" spans="1:8" x14ac:dyDescent="0.2">
      <c r="A51">
        <v>93</v>
      </c>
      <c r="B51" t="s">
        <v>105</v>
      </c>
      <c r="C51" t="s">
        <v>107</v>
      </c>
      <c r="D51" t="s">
        <v>110</v>
      </c>
      <c r="E51">
        <v>9300000</v>
      </c>
      <c r="F51">
        <v>9500000</v>
      </c>
      <c r="G51">
        <v>1</v>
      </c>
    </row>
    <row r="52" spans="1:8" x14ac:dyDescent="0.2">
      <c r="A52">
        <v>93</v>
      </c>
      <c r="B52" t="s">
        <v>105</v>
      </c>
      <c r="C52" t="s">
        <v>107</v>
      </c>
      <c r="D52" t="s">
        <v>110</v>
      </c>
      <c r="E52">
        <v>9247000</v>
      </c>
      <c r="F52">
        <v>22189661.510000002</v>
      </c>
      <c r="G52">
        <v>1</v>
      </c>
    </row>
    <row r="53" spans="1:8" x14ac:dyDescent="0.2">
      <c r="A53">
        <v>93</v>
      </c>
      <c r="B53" t="s">
        <v>105</v>
      </c>
      <c r="C53" t="s">
        <v>107</v>
      </c>
      <c r="D53" t="s">
        <v>110</v>
      </c>
      <c r="E53">
        <v>21627916.469999999</v>
      </c>
      <c r="F53">
        <v>21627916.469999999</v>
      </c>
      <c r="H53">
        <v>1</v>
      </c>
    </row>
    <row r="54" spans="1:8" x14ac:dyDescent="0.2">
      <c r="A54">
        <v>22</v>
      </c>
      <c r="B54" t="s">
        <v>105</v>
      </c>
      <c r="C54" t="s">
        <v>107</v>
      </c>
      <c r="D54" t="s">
        <v>110</v>
      </c>
      <c r="E54">
        <v>9188000</v>
      </c>
      <c r="F54">
        <v>26188000</v>
      </c>
      <c r="G54">
        <v>1</v>
      </c>
    </row>
    <row r="55" spans="1:8" x14ac:dyDescent="0.2">
      <c r="A55">
        <v>4</v>
      </c>
      <c r="B55" t="s">
        <v>105</v>
      </c>
      <c r="C55" t="s">
        <v>107</v>
      </c>
      <c r="D55" t="s">
        <v>76</v>
      </c>
      <c r="E55">
        <v>9192500</v>
      </c>
      <c r="F55">
        <v>9600000</v>
      </c>
      <c r="G55">
        <v>2</v>
      </c>
    </row>
    <row r="56" spans="1:8" x14ac:dyDescent="0.2">
      <c r="A56">
        <v>4</v>
      </c>
      <c r="B56" t="s">
        <v>105</v>
      </c>
      <c r="C56" t="s">
        <v>107</v>
      </c>
      <c r="D56" t="s">
        <v>76</v>
      </c>
      <c r="E56">
        <v>8815900</v>
      </c>
      <c r="F56">
        <v>11493000.029999999</v>
      </c>
      <c r="G56">
        <v>10</v>
      </c>
    </row>
    <row r="57" spans="1:8" x14ac:dyDescent="0.2">
      <c r="A57">
        <v>4</v>
      </c>
      <c r="B57" t="s">
        <v>105</v>
      </c>
      <c r="C57" t="s">
        <v>107</v>
      </c>
      <c r="D57" t="s">
        <v>76</v>
      </c>
      <c r="E57">
        <v>20473912.483333301</v>
      </c>
      <c r="F57">
        <v>20473912.483333301</v>
      </c>
      <c r="H57">
        <v>3</v>
      </c>
    </row>
    <row r="58" spans="1:8" x14ac:dyDescent="0.2">
      <c r="A58">
        <v>28</v>
      </c>
      <c r="B58" t="s">
        <v>105</v>
      </c>
      <c r="C58" t="s">
        <v>107</v>
      </c>
      <c r="D58" t="s">
        <v>76</v>
      </c>
      <c r="E58">
        <v>9300000</v>
      </c>
      <c r="F58">
        <v>9622407.6999999993</v>
      </c>
      <c r="G58">
        <v>1</v>
      </c>
    </row>
    <row r="59" spans="1:8" x14ac:dyDescent="0.2">
      <c r="A59">
        <v>87</v>
      </c>
      <c r="B59" t="s">
        <v>105</v>
      </c>
      <c r="C59" t="s">
        <v>107</v>
      </c>
      <c r="D59" t="s">
        <v>76</v>
      </c>
      <c r="E59">
        <v>9300000</v>
      </c>
      <c r="F59">
        <v>9606024.2899999991</v>
      </c>
      <c r="G59">
        <v>1</v>
      </c>
    </row>
    <row r="60" spans="1:8" x14ac:dyDescent="0.2">
      <c r="A60">
        <v>93</v>
      </c>
      <c r="B60" t="s">
        <v>105</v>
      </c>
      <c r="C60" t="s">
        <v>107</v>
      </c>
      <c r="D60" t="s">
        <v>76</v>
      </c>
      <c r="E60">
        <v>9300000</v>
      </c>
      <c r="F60">
        <v>9550000</v>
      </c>
      <c r="G60">
        <v>1</v>
      </c>
    </row>
    <row r="61" spans="1:8" x14ac:dyDescent="0.2">
      <c r="A61">
        <v>93</v>
      </c>
      <c r="B61" t="s">
        <v>105</v>
      </c>
      <c r="C61" t="s">
        <v>107</v>
      </c>
      <c r="D61" t="s">
        <v>76</v>
      </c>
      <c r="E61">
        <v>17817334.885000002</v>
      </c>
      <c r="F61">
        <v>17850386.98</v>
      </c>
      <c r="H61">
        <v>2</v>
      </c>
    </row>
    <row r="62" spans="1:8" x14ac:dyDescent="0.2">
      <c r="A62">
        <v>93</v>
      </c>
      <c r="B62" t="s">
        <v>105</v>
      </c>
      <c r="C62" t="s">
        <v>107</v>
      </c>
      <c r="D62" t="s">
        <v>76</v>
      </c>
      <c r="E62">
        <v>18634694.998333301</v>
      </c>
      <c r="F62">
        <v>18741238.57</v>
      </c>
      <c r="H62">
        <v>6</v>
      </c>
    </row>
    <row r="63" spans="1:8" x14ac:dyDescent="0.2">
      <c r="A63">
        <v>4</v>
      </c>
      <c r="B63" t="s">
        <v>105</v>
      </c>
      <c r="C63" t="s">
        <v>107</v>
      </c>
      <c r="D63" t="s">
        <v>92</v>
      </c>
      <c r="E63">
        <v>10122000</v>
      </c>
      <c r="F63">
        <v>10503600</v>
      </c>
      <c r="G63">
        <v>5</v>
      </c>
    </row>
    <row r="64" spans="1:8" x14ac:dyDescent="0.2">
      <c r="A64">
        <v>4</v>
      </c>
      <c r="B64" t="s">
        <v>105</v>
      </c>
      <c r="C64" t="s">
        <v>107</v>
      </c>
      <c r="D64" t="s">
        <v>92</v>
      </c>
      <c r="E64">
        <v>9000000</v>
      </c>
      <c r="F64">
        <v>9357250</v>
      </c>
      <c r="G64">
        <v>4</v>
      </c>
    </row>
    <row r="65" spans="1:8" x14ac:dyDescent="0.2">
      <c r="A65">
        <v>4</v>
      </c>
      <c r="B65" t="s">
        <v>105</v>
      </c>
      <c r="C65" t="s">
        <v>107</v>
      </c>
      <c r="D65" t="s">
        <v>92</v>
      </c>
      <c r="E65">
        <v>20628426.175000001</v>
      </c>
      <c r="F65">
        <v>20650983.239999998</v>
      </c>
      <c r="H65">
        <v>2</v>
      </c>
    </row>
    <row r="66" spans="1:8" x14ac:dyDescent="0.2">
      <c r="A66">
        <v>87</v>
      </c>
      <c r="B66" t="s">
        <v>105</v>
      </c>
      <c r="C66" t="s">
        <v>107</v>
      </c>
      <c r="D66" t="s">
        <v>92</v>
      </c>
      <c r="E66">
        <v>9300000</v>
      </c>
      <c r="F66">
        <v>9606024.2899999991</v>
      </c>
      <c r="G66">
        <v>1</v>
      </c>
    </row>
    <row r="67" spans="1:8" x14ac:dyDescent="0.2">
      <c r="A67">
        <v>93</v>
      </c>
      <c r="B67" t="s">
        <v>105</v>
      </c>
      <c r="C67" t="s">
        <v>107</v>
      </c>
      <c r="D67" t="s">
        <v>92</v>
      </c>
      <c r="E67">
        <v>9300000</v>
      </c>
      <c r="F67">
        <v>9500000</v>
      </c>
      <c r="G67">
        <v>1</v>
      </c>
    </row>
    <row r="68" spans="1:8" x14ac:dyDescent="0.2">
      <c r="A68">
        <v>93</v>
      </c>
      <c r="B68" t="s">
        <v>105</v>
      </c>
      <c r="C68" t="s">
        <v>107</v>
      </c>
      <c r="D68" t="s">
        <v>92</v>
      </c>
      <c r="E68">
        <v>19302423.25</v>
      </c>
      <c r="F68">
        <v>19302423.25</v>
      </c>
      <c r="H68">
        <v>1</v>
      </c>
    </row>
    <row r="69" spans="1:8" x14ac:dyDescent="0.2">
      <c r="A69">
        <v>93</v>
      </c>
      <c r="B69" t="s">
        <v>105</v>
      </c>
      <c r="C69" t="s">
        <v>107</v>
      </c>
      <c r="D69" t="s">
        <v>92</v>
      </c>
      <c r="E69">
        <v>19912518.004999999</v>
      </c>
      <c r="F69">
        <v>19992200.559999999</v>
      </c>
      <c r="H69">
        <v>2</v>
      </c>
    </row>
    <row r="70" spans="1:8" x14ac:dyDescent="0.2">
      <c r="A70">
        <v>116</v>
      </c>
      <c r="B70" t="s">
        <v>105</v>
      </c>
      <c r="C70" t="s">
        <v>107</v>
      </c>
      <c r="D70" t="s">
        <v>92</v>
      </c>
      <c r="E70">
        <v>19465320.449999999</v>
      </c>
      <c r="F70">
        <v>19690640.899999999</v>
      </c>
      <c r="H70">
        <v>1</v>
      </c>
    </row>
    <row r="71" spans="1:8" x14ac:dyDescent="0.2">
      <c r="A71">
        <v>32</v>
      </c>
      <c r="B71" t="s">
        <v>105</v>
      </c>
      <c r="C71" t="s">
        <v>107</v>
      </c>
      <c r="D71" t="s">
        <v>92</v>
      </c>
      <c r="E71">
        <v>19133070.440000001</v>
      </c>
      <c r="F71">
        <v>19133070.440000001</v>
      </c>
      <c r="H71">
        <v>1</v>
      </c>
    </row>
    <row r="72" spans="1:8" x14ac:dyDescent="0.2">
      <c r="A72">
        <v>117</v>
      </c>
      <c r="B72" t="s">
        <v>105</v>
      </c>
      <c r="C72" t="s">
        <v>107</v>
      </c>
      <c r="D72" t="s">
        <v>92</v>
      </c>
      <c r="E72">
        <v>9290000</v>
      </c>
      <c r="F72">
        <v>9511293.75</v>
      </c>
      <c r="G72">
        <v>2</v>
      </c>
    </row>
    <row r="73" spans="1:8" x14ac:dyDescent="0.2">
      <c r="A73">
        <v>105</v>
      </c>
      <c r="B73" t="s">
        <v>105</v>
      </c>
      <c r="C73" t="s">
        <v>107</v>
      </c>
      <c r="D73" t="s">
        <v>92</v>
      </c>
      <c r="E73">
        <v>19277614.969999999</v>
      </c>
      <c r="F73">
        <v>19277614.969999999</v>
      </c>
      <c r="H73">
        <v>1</v>
      </c>
    </row>
    <row r="74" spans="1:8" x14ac:dyDescent="0.2">
      <c r="A74">
        <v>4</v>
      </c>
      <c r="B74" t="s">
        <v>74</v>
      </c>
      <c r="C74" t="s">
        <v>87</v>
      </c>
      <c r="D74" t="s">
        <v>98</v>
      </c>
      <c r="E74">
        <v>9300000</v>
      </c>
      <c r="F74">
        <v>9600000</v>
      </c>
      <c r="G74">
        <v>1</v>
      </c>
    </row>
    <row r="75" spans="1:8" x14ac:dyDescent="0.2">
      <c r="A75">
        <v>28</v>
      </c>
      <c r="B75" t="s">
        <v>74</v>
      </c>
      <c r="C75" t="s">
        <v>87</v>
      </c>
      <c r="D75" t="s">
        <v>98</v>
      </c>
      <c r="E75">
        <v>9024500</v>
      </c>
      <c r="F75">
        <v>10968025.380000001</v>
      </c>
      <c r="G75">
        <v>2</v>
      </c>
    </row>
    <row r="76" spans="1:8" x14ac:dyDescent="0.2">
      <c r="A76">
        <v>28</v>
      </c>
      <c r="B76" t="s">
        <v>74</v>
      </c>
      <c r="C76" t="s">
        <v>87</v>
      </c>
      <c r="D76" t="s">
        <v>98</v>
      </c>
      <c r="E76">
        <v>6975000</v>
      </c>
      <c r="F76">
        <v>9592933.1475000009</v>
      </c>
      <c r="G76">
        <v>4</v>
      </c>
    </row>
    <row r="77" spans="1:8" x14ac:dyDescent="0.2">
      <c r="A77">
        <v>87</v>
      </c>
      <c r="B77" t="s">
        <v>74</v>
      </c>
      <c r="C77" t="s">
        <v>87</v>
      </c>
      <c r="D77" t="s">
        <v>98</v>
      </c>
      <c r="E77">
        <v>9185000</v>
      </c>
      <c r="F77">
        <v>16902815.109999999</v>
      </c>
      <c r="G77">
        <v>2</v>
      </c>
    </row>
    <row r="78" spans="1:8" x14ac:dyDescent="0.2">
      <c r="A78">
        <v>88</v>
      </c>
      <c r="B78" t="s">
        <v>74</v>
      </c>
      <c r="C78" t="s">
        <v>87</v>
      </c>
      <c r="D78" t="s">
        <v>98</v>
      </c>
      <c r="E78">
        <v>9270000</v>
      </c>
      <c r="F78">
        <v>9658638.8249999993</v>
      </c>
      <c r="G78">
        <v>2</v>
      </c>
    </row>
    <row r="79" spans="1:8" x14ac:dyDescent="0.2">
      <c r="A79">
        <v>88</v>
      </c>
      <c r="B79" t="s">
        <v>74</v>
      </c>
      <c r="C79" t="s">
        <v>87</v>
      </c>
      <c r="D79" t="s">
        <v>98</v>
      </c>
      <c r="E79">
        <v>9958285.7142857108</v>
      </c>
      <c r="F79">
        <v>10323707.5585714</v>
      </c>
      <c r="G79">
        <v>7</v>
      </c>
    </row>
    <row r="80" spans="1:8" x14ac:dyDescent="0.2">
      <c r="A80">
        <v>88</v>
      </c>
      <c r="B80" t="s">
        <v>74</v>
      </c>
      <c r="C80" t="s">
        <v>87</v>
      </c>
      <c r="D80" t="s">
        <v>98</v>
      </c>
      <c r="E80">
        <v>19492978.225000001</v>
      </c>
      <c r="F80">
        <v>19655983.094999999</v>
      </c>
      <c r="H80">
        <v>2</v>
      </c>
    </row>
    <row r="81" spans="1:8" x14ac:dyDescent="0.2">
      <c r="A81">
        <v>96</v>
      </c>
      <c r="B81" t="s">
        <v>74</v>
      </c>
      <c r="C81" t="s">
        <v>87</v>
      </c>
      <c r="D81" t="s">
        <v>98</v>
      </c>
      <c r="E81">
        <v>7448000</v>
      </c>
      <c r="F81">
        <v>10072006.449999999</v>
      </c>
      <c r="G81">
        <v>1</v>
      </c>
    </row>
    <row r="82" spans="1:8" x14ac:dyDescent="0.2">
      <c r="A82">
        <v>105</v>
      </c>
      <c r="B82" t="s">
        <v>74</v>
      </c>
      <c r="C82" t="s">
        <v>87</v>
      </c>
      <c r="D82" t="s">
        <v>98</v>
      </c>
      <c r="E82">
        <v>9227000</v>
      </c>
      <c r="F82">
        <v>9599973.5399999991</v>
      </c>
      <c r="G82">
        <v>1</v>
      </c>
    </row>
    <row r="83" spans="1:8" x14ac:dyDescent="0.2">
      <c r="A83">
        <v>4</v>
      </c>
      <c r="B83" t="s">
        <v>11</v>
      </c>
      <c r="C83" t="s">
        <v>104</v>
      </c>
      <c r="D83" t="s">
        <v>522</v>
      </c>
      <c r="E83">
        <v>7699000</v>
      </c>
      <c r="F83">
        <v>9600000</v>
      </c>
      <c r="G83">
        <v>1</v>
      </c>
    </row>
    <row r="84" spans="1:8" x14ac:dyDescent="0.2">
      <c r="A84">
        <v>4</v>
      </c>
      <c r="B84" t="s">
        <v>11</v>
      </c>
      <c r="C84" t="s">
        <v>104</v>
      </c>
      <c r="D84" t="s">
        <v>522</v>
      </c>
      <c r="E84">
        <v>9300000</v>
      </c>
      <c r="F84">
        <v>9600000</v>
      </c>
      <c r="G84">
        <v>1</v>
      </c>
    </row>
    <row r="85" spans="1:8" x14ac:dyDescent="0.2">
      <c r="A85">
        <v>28</v>
      </c>
      <c r="B85" t="s">
        <v>11</v>
      </c>
      <c r="C85" t="s">
        <v>104</v>
      </c>
      <c r="D85" t="s">
        <v>522</v>
      </c>
      <c r="E85">
        <v>9300000</v>
      </c>
      <c r="F85">
        <v>9606025.0299999993</v>
      </c>
      <c r="G85">
        <v>1</v>
      </c>
    </row>
    <row r="86" spans="1:8" x14ac:dyDescent="0.2">
      <c r="A86">
        <v>116</v>
      </c>
      <c r="B86" t="s">
        <v>11</v>
      </c>
      <c r="C86" t="s">
        <v>104</v>
      </c>
      <c r="D86" t="s">
        <v>522</v>
      </c>
      <c r="E86">
        <v>14930148.82</v>
      </c>
      <c r="F86">
        <v>15160297.640000001</v>
      </c>
      <c r="H86">
        <v>1</v>
      </c>
    </row>
    <row r="87" spans="1:8" x14ac:dyDescent="0.2">
      <c r="A87">
        <v>117</v>
      </c>
      <c r="B87" t="s">
        <v>11</v>
      </c>
      <c r="C87" t="s">
        <v>104</v>
      </c>
      <c r="D87" t="s">
        <v>522</v>
      </c>
      <c r="E87">
        <v>9253500</v>
      </c>
      <c r="F87">
        <v>9511293.75</v>
      </c>
      <c r="G87">
        <v>2</v>
      </c>
    </row>
    <row r="88" spans="1:8" x14ac:dyDescent="0.2">
      <c r="A88">
        <v>28</v>
      </c>
      <c r="B88" t="s">
        <v>11</v>
      </c>
      <c r="C88" t="s">
        <v>523</v>
      </c>
      <c r="D88" t="s">
        <v>523</v>
      </c>
      <c r="E88">
        <v>9300000</v>
      </c>
      <c r="F88">
        <v>9606025.0299999993</v>
      </c>
      <c r="G88">
        <v>1</v>
      </c>
    </row>
    <row r="89" spans="1:8" x14ac:dyDescent="0.2">
      <c r="A89">
        <v>87</v>
      </c>
      <c r="B89" t="s">
        <v>11</v>
      </c>
      <c r="C89" t="s">
        <v>523</v>
      </c>
      <c r="D89" t="s">
        <v>523</v>
      </c>
      <c r="E89">
        <v>9300000</v>
      </c>
      <c r="F89">
        <v>9410581.6699999999</v>
      </c>
      <c r="G89">
        <v>2</v>
      </c>
    </row>
    <row r="90" spans="1:8" x14ac:dyDescent="0.2">
      <c r="A90">
        <v>93</v>
      </c>
      <c r="B90" t="s">
        <v>11</v>
      </c>
      <c r="C90" t="s">
        <v>523</v>
      </c>
      <c r="D90" t="s">
        <v>523</v>
      </c>
      <c r="E90">
        <v>9300000</v>
      </c>
      <c r="F90">
        <v>9550000</v>
      </c>
      <c r="G90">
        <v>1</v>
      </c>
    </row>
    <row r="91" spans="1:8" x14ac:dyDescent="0.2">
      <c r="A91">
        <v>27</v>
      </c>
      <c r="B91" t="s">
        <v>11</v>
      </c>
      <c r="C91" t="s">
        <v>523</v>
      </c>
      <c r="D91" t="s">
        <v>523</v>
      </c>
      <c r="E91">
        <v>8833000</v>
      </c>
      <c r="F91">
        <v>17854000</v>
      </c>
      <c r="G91">
        <v>1</v>
      </c>
    </row>
    <row r="92" spans="1:8" x14ac:dyDescent="0.2">
      <c r="A92">
        <v>117</v>
      </c>
      <c r="B92" t="s">
        <v>11</v>
      </c>
      <c r="C92" t="s">
        <v>523</v>
      </c>
      <c r="D92" t="s">
        <v>523</v>
      </c>
      <c r="E92">
        <v>9208000</v>
      </c>
      <c r="F92">
        <v>9511293.75</v>
      </c>
      <c r="G92">
        <v>1</v>
      </c>
    </row>
    <row r="93" spans="1:8" x14ac:dyDescent="0.2">
      <c r="A93">
        <v>121</v>
      </c>
      <c r="B93" t="s">
        <v>11</v>
      </c>
      <c r="C93" t="s">
        <v>523</v>
      </c>
      <c r="D93" t="s">
        <v>523</v>
      </c>
      <c r="E93">
        <v>9300000</v>
      </c>
      <c r="F93">
        <v>9645157.5</v>
      </c>
      <c r="G93">
        <v>1</v>
      </c>
    </row>
    <row r="94" spans="1:8" x14ac:dyDescent="0.2">
      <c r="A94">
        <v>105</v>
      </c>
      <c r="B94" t="s">
        <v>11</v>
      </c>
      <c r="C94" t="s">
        <v>523</v>
      </c>
      <c r="D94" t="s">
        <v>523</v>
      </c>
      <c r="E94">
        <v>9300000</v>
      </c>
      <c r="F94">
        <v>9599973.5399999991</v>
      </c>
      <c r="G94">
        <v>2</v>
      </c>
    </row>
    <row r="95" spans="1:8" x14ac:dyDescent="0.2">
      <c r="A95">
        <v>4</v>
      </c>
      <c r="B95" t="s">
        <v>13</v>
      </c>
      <c r="C95" t="s">
        <v>106</v>
      </c>
      <c r="D95" t="s">
        <v>529</v>
      </c>
      <c r="E95">
        <v>9262166.6666666698</v>
      </c>
      <c r="F95">
        <v>9857500</v>
      </c>
      <c r="G95">
        <v>12</v>
      </c>
    </row>
    <row r="96" spans="1:8" x14ac:dyDescent="0.2">
      <c r="A96">
        <v>4</v>
      </c>
      <c r="B96" t="s">
        <v>13</v>
      </c>
      <c r="C96" t="s">
        <v>106</v>
      </c>
      <c r="D96" t="s">
        <v>529</v>
      </c>
      <c r="E96">
        <v>9249000</v>
      </c>
      <c r="F96">
        <v>9600000</v>
      </c>
      <c r="G96">
        <v>4</v>
      </c>
    </row>
    <row r="97" spans="1:8" x14ac:dyDescent="0.2">
      <c r="A97">
        <v>14</v>
      </c>
      <c r="B97" t="s">
        <v>13</v>
      </c>
      <c r="C97" t="s">
        <v>106</v>
      </c>
      <c r="D97" t="s">
        <v>529</v>
      </c>
      <c r="E97">
        <v>20152761.300000001</v>
      </c>
      <c r="F97">
        <v>20203068.109999999</v>
      </c>
      <c r="H97">
        <v>2</v>
      </c>
    </row>
    <row r="98" spans="1:8" x14ac:dyDescent="0.2">
      <c r="A98">
        <v>14</v>
      </c>
      <c r="B98" t="s">
        <v>13</v>
      </c>
      <c r="C98" t="s">
        <v>106</v>
      </c>
      <c r="D98" t="s">
        <v>529</v>
      </c>
      <c r="E98">
        <v>25420317.23</v>
      </c>
      <c r="F98">
        <v>25600453.18</v>
      </c>
      <c r="H98">
        <v>1</v>
      </c>
    </row>
    <row r="99" spans="1:8" x14ac:dyDescent="0.2">
      <c r="A99">
        <v>28</v>
      </c>
      <c r="B99" t="s">
        <v>13</v>
      </c>
      <c r="C99" t="s">
        <v>106</v>
      </c>
      <c r="D99" t="s">
        <v>529</v>
      </c>
      <c r="E99">
        <v>9182000</v>
      </c>
      <c r="F99">
        <v>9604691.6300000008</v>
      </c>
      <c r="G99">
        <v>1</v>
      </c>
    </row>
    <row r="100" spans="1:8" x14ac:dyDescent="0.2">
      <c r="A100">
        <v>28</v>
      </c>
      <c r="B100" t="s">
        <v>13</v>
      </c>
      <c r="C100" t="s">
        <v>106</v>
      </c>
      <c r="D100" t="s">
        <v>529</v>
      </c>
      <c r="E100">
        <v>9300000</v>
      </c>
      <c r="F100">
        <v>9571842.5299999993</v>
      </c>
      <c r="G100">
        <v>1</v>
      </c>
    </row>
    <row r="101" spans="1:8" x14ac:dyDescent="0.2">
      <c r="A101">
        <v>87</v>
      </c>
      <c r="B101" t="s">
        <v>13</v>
      </c>
      <c r="C101" t="s">
        <v>106</v>
      </c>
      <c r="D101" t="s">
        <v>529</v>
      </c>
      <c r="E101">
        <v>27343096.25</v>
      </c>
      <c r="F101">
        <v>27490137.5</v>
      </c>
      <c r="H101">
        <v>1</v>
      </c>
    </row>
    <row r="102" spans="1:8" x14ac:dyDescent="0.2">
      <c r="A102">
        <v>93</v>
      </c>
      <c r="B102" t="s">
        <v>13</v>
      </c>
      <c r="C102" t="s">
        <v>106</v>
      </c>
      <c r="D102" t="s">
        <v>529</v>
      </c>
      <c r="E102">
        <v>7028000</v>
      </c>
      <c r="F102">
        <v>30550000</v>
      </c>
      <c r="G102">
        <v>1</v>
      </c>
    </row>
    <row r="103" spans="1:8" x14ac:dyDescent="0.2">
      <c r="A103">
        <v>93</v>
      </c>
      <c r="B103" t="s">
        <v>13</v>
      </c>
      <c r="C103" t="s">
        <v>106</v>
      </c>
      <c r="D103" t="s">
        <v>529</v>
      </c>
      <c r="E103">
        <v>10823333.3333333</v>
      </c>
      <c r="F103">
        <v>13583333.3333333</v>
      </c>
      <c r="G103">
        <v>3</v>
      </c>
    </row>
    <row r="104" spans="1:8" x14ac:dyDescent="0.2">
      <c r="A104">
        <v>93</v>
      </c>
      <c r="B104" t="s">
        <v>13</v>
      </c>
      <c r="C104" t="s">
        <v>106</v>
      </c>
      <c r="D104" t="s">
        <v>529</v>
      </c>
      <c r="E104">
        <v>16904137.23</v>
      </c>
      <c r="F104">
        <v>17075702.844999999</v>
      </c>
      <c r="H104">
        <v>2</v>
      </c>
    </row>
    <row r="105" spans="1:8" x14ac:dyDescent="0.2">
      <c r="A105">
        <v>93</v>
      </c>
      <c r="B105" t="s">
        <v>13</v>
      </c>
      <c r="C105" t="s">
        <v>106</v>
      </c>
      <c r="D105" t="s">
        <v>529</v>
      </c>
      <c r="E105">
        <v>19626593.313333299</v>
      </c>
      <c r="F105">
        <v>19704161.510000002</v>
      </c>
      <c r="H105">
        <v>6</v>
      </c>
    </row>
    <row r="106" spans="1:8" x14ac:dyDescent="0.2">
      <c r="A106">
        <v>32</v>
      </c>
      <c r="B106" t="s">
        <v>13</v>
      </c>
      <c r="C106" t="s">
        <v>106</v>
      </c>
      <c r="D106" t="s">
        <v>529</v>
      </c>
      <c r="E106">
        <v>9300000</v>
      </c>
      <c r="F106">
        <v>9586264.25</v>
      </c>
      <c r="G106">
        <v>2</v>
      </c>
    </row>
    <row r="107" spans="1:8" x14ac:dyDescent="0.2">
      <c r="A107">
        <v>32</v>
      </c>
      <c r="B107" t="s">
        <v>13</v>
      </c>
      <c r="C107" t="s">
        <v>106</v>
      </c>
      <c r="D107" t="s">
        <v>529</v>
      </c>
      <c r="E107">
        <v>9158333.3333333302</v>
      </c>
      <c r="F107">
        <v>11281244.5</v>
      </c>
      <c r="G107">
        <v>3</v>
      </c>
    </row>
    <row r="108" spans="1:8" x14ac:dyDescent="0.2">
      <c r="A108">
        <v>101</v>
      </c>
      <c r="B108" t="s">
        <v>13</v>
      </c>
      <c r="C108" t="s">
        <v>106</v>
      </c>
      <c r="D108" t="s">
        <v>529</v>
      </c>
      <c r="E108">
        <v>9300000</v>
      </c>
      <c r="F108">
        <v>9557000</v>
      </c>
      <c r="G108">
        <v>1</v>
      </c>
    </row>
    <row r="109" spans="1:8" x14ac:dyDescent="0.2">
      <c r="A109">
        <v>22</v>
      </c>
      <c r="B109" t="s">
        <v>13</v>
      </c>
      <c r="C109" t="s">
        <v>106</v>
      </c>
      <c r="D109" t="s">
        <v>529</v>
      </c>
      <c r="E109">
        <v>9267000</v>
      </c>
      <c r="F109">
        <v>13571000</v>
      </c>
      <c r="G109">
        <v>1</v>
      </c>
    </row>
    <row r="110" spans="1:8" x14ac:dyDescent="0.2">
      <c r="A110">
        <v>96</v>
      </c>
      <c r="B110" t="s">
        <v>13</v>
      </c>
      <c r="C110" t="s">
        <v>106</v>
      </c>
      <c r="D110" t="s">
        <v>529</v>
      </c>
      <c r="E110">
        <v>9300000</v>
      </c>
      <c r="F110">
        <v>9706302.7550000008</v>
      </c>
      <c r="G110">
        <v>2</v>
      </c>
    </row>
    <row r="111" spans="1:8" x14ac:dyDescent="0.2">
      <c r="A111">
        <v>93</v>
      </c>
      <c r="B111" t="s">
        <v>11</v>
      </c>
      <c r="C111" t="s">
        <v>83</v>
      </c>
      <c r="D111" t="s">
        <v>548</v>
      </c>
      <c r="E111">
        <v>8539000</v>
      </c>
      <c r="F111">
        <v>14789435.560000001</v>
      </c>
      <c r="G111">
        <v>1</v>
      </c>
    </row>
    <row r="112" spans="1:8" x14ac:dyDescent="0.2">
      <c r="A112">
        <v>93</v>
      </c>
      <c r="B112" t="s">
        <v>11</v>
      </c>
      <c r="C112" t="s">
        <v>104</v>
      </c>
      <c r="D112" t="s">
        <v>548</v>
      </c>
      <c r="E112">
        <v>9260000</v>
      </c>
      <c r="F112">
        <v>12988960.99</v>
      </c>
      <c r="G112">
        <v>1</v>
      </c>
    </row>
    <row r="113" spans="1:8" x14ac:dyDescent="0.2">
      <c r="A113">
        <v>93</v>
      </c>
      <c r="B113" t="s">
        <v>11</v>
      </c>
      <c r="C113" t="s">
        <v>104</v>
      </c>
      <c r="D113" t="s">
        <v>548</v>
      </c>
      <c r="E113">
        <v>9247000</v>
      </c>
      <c r="F113">
        <v>9600000</v>
      </c>
      <c r="G113">
        <v>1</v>
      </c>
    </row>
    <row r="114" spans="1:8" x14ac:dyDescent="0.2">
      <c r="A114">
        <v>32</v>
      </c>
      <c r="B114" t="s">
        <v>11</v>
      </c>
      <c r="C114" t="s">
        <v>104</v>
      </c>
      <c r="D114" t="s">
        <v>548</v>
      </c>
      <c r="E114">
        <v>13950000</v>
      </c>
      <c r="F114">
        <v>14362517</v>
      </c>
      <c r="G114">
        <v>1</v>
      </c>
    </row>
    <row r="115" spans="1:8" x14ac:dyDescent="0.2">
      <c r="A115">
        <v>117</v>
      </c>
      <c r="B115" t="s">
        <v>11</v>
      </c>
      <c r="C115" t="s">
        <v>104</v>
      </c>
      <c r="D115" t="s">
        <v>548</v>
      </c>
      <c r="E115">
        <v>9234000</v>
      </c>
      <c r="F115">
        <v>9511293.75</v>
      </c>
      <c r="G115">
        <v>1</v>
      </c>
    </row>
    <row r="116" spans="1:8" x14ac:dyDescent="0.2">
      <c r="A116">
        <v>117</v>
      </c>
      <c r="B116" t="s">
        <v>11</v>
      </c>
      <c r="C116" t="s">
        <v>104</v>
      </c>
      <c r="D116" t="s">
        <v>548</v>
      </c>
      <c r="E116">
        <v>9267000</v>
      </c>
      <c r="F116">
        <v>9511293.75</v>
      </c>
      <c r="G116">
        <v>1</v>
      </c>
    </row>
    <row r="117" spans="1:8" x14ac:dyDescent="0.2">
      <c r="A117">
        <v>93</v>
      </c>
      <c r="B117" t="s">
        <v>74</v>
      </c>
      <c r="C117" t="s">
        <v>787</v>
      </c>
      <c r="D117" t="s">
        <v>548</v>
      </c>
      <c r="E117">
        <v>8917000</v>
      </c>
      <c r="F117">
        <v>35400000</v>
      </c>
      <c r="G117">
        <v>1</v>
      </c>
    </row>
    <row r="118" spans="1:8" x14ac:dyDescent="0.2">
      <c r="A118">
        <v>116</v>
      </c>
      <c r="B118" t="s">
        <v>11</v>
      </c>
      <c r="C118" t="s">
        <v>11</v>
      </c>
      <c r="D118" t="s">
        <v>548</v>
      </c>
      <c r="E118">
        <v>9300000</v>
      </c>
      <c r="F118">
        <v>9466708.0800000001</v>
      </c>
      <c r="G118">
        <v>1</v>
      </c>
    </row>
    <row r="119" spans="1:8" x14ac:dyDescent="0.2">
      <c r="A119">
        <v>117</v>
      </c>
      <c r="B119" t="s">
        <v>12</v>
      </c>
      <c r="C119" t="s">
        <v>952</v>
      </c>
      <c r="D119" t="s">
        <v>548</v>
      </c>
      <c r="E119">
        <v>9300000</v>
      </c>
      <c r="F119">
        <v>9511293.75</v>
      </c>
      <c r="G119">
        <v>1</v>
      </c>
    </row>
    <row r="120" spans="1:8" x14ac:dyDescent="0.2">
      <c r="A120">
        <v>92</v>
      </c>
      <c r="B120" t="s">
        <v>103</v>
      </c>
      <c r="C120" t="s">
        <v>1030</v>
      </c>
      <c r="D120" t="s">
        <v>548</v>
      </c>
      <c r="E120">
        <v>9300000</v>
      </c>
      <c r="F120">
        <v>9523000</v>
      </c>
      <c r="G120">
        <v>1</v>
      </c>
    </row>
    <row r="121" spans="1:8" x14ac:dyDescent="0.2">
      <c r="A121">
        <v>88</v>
      </c>
      <c r="B121" t="s">
        <v>103</v>
      </c>
      <c r="C121" t="s">
        <v>1107</v>
      </c>
      <c r="D121" t="s">
        <v>548</v>
      </c>
      <c r="E121">
        <v>14321328.35</v>
      </c>
      <c r="F121">
        <v>14459040.5</v>
      </c>
      <c r="H121">
        <v>1</v>
      </c>
    </row>
    <row r="122" spans="1:8" x14ac:dyDescent="0.2">
      <c r="A122">
        <v>4</v>
      </c>
      <c r="B122" t="s">
        <v>74</v>
      </c>
      <c r="C122" t="s">
        <v>97</v>
      </c>
      <c r="D122" t="s">
        <v>603</v>
      </c>
      <c r="E122">
        <v>9260000</v>
      </c>
      <c r="F122">
        <v>9600000</v>
      </c>
      <c r="G122">
        <v>1</v>
      </c>
    </row>
    <row r="123" spans="1:8" x14ac:dyDescent="0.2">
      <c r="A123">
        <v>4</v>
      </c>
      <c r="B123" t="s">
        <v>74</v>
      </c>
      <c r="C123" t="s">
        <v>97</v>
      </c>
      <c r="D123" t="s">
        <v>603</v>
      </c>
      <c r="E123">
        <v>8020750</v>
      </c>
      <c r="F123">
        <v>11960631.045</v>
      </c>
      <c r="G123">
        <v>4</v>
      </c>
    </row>
    <row r="124" spans="1:8" x14ac:dyDescent="0.2">
      <c r="A124">
        <v>4</v>
      </c>
      <c r="B124" t="s">
        <v>74</v>
      </c>
      <c r="C124" t="s">
        <v>97</v>
      </c>
      <c r="D124" t="s">
        <v>603</v>
      </c>
      <c r="E124">
        <v>21128059.75</v>
      </c>
      <c r="F124">
        <v>21128059.75</v>
      </c>
      <c r="H124">
        <v>1</v>
      </c>
    </row>
    <row r="125" spans="1:8" x14ac:dyDescent="0.2">
      <c r="A125">
        <v>28</v>
      </c>
      <c r="B125" t="s">
        <v>74</v>
      </c>
      <c r="C125" t="s">
        <v>97</v>
      </c>
      <c r="D125" t="s">
        <v>603</v>
      </c>
      <c r="E125">
        <v>9300000</v>
      </c>
      <c r="F125">
        <v>9571842.5299999993</v>
      </c>
      <c r="G125">
        <v>1</v>
      </c>
    </row>
    <row r="126" spans="1:8" x14ac:dyDescent="0.2">
      <c r="A126">
        <v>87</v>
      </c>
      <c r="B126" t="s">
        <v>74</v>
      </c>
      <c r="C126" t="s">
        <v>97</v>
      </c>
      <c r="D126" t="s">
        <v>603</v>
      </c>
      <c r="E126">
        <v>9300000</v>
      </c>
      <c r="F126">
        <v>9410581.6999999993</v>
      </c>
      <c r="G126">
        <v>1</v>
      </c>
    </row>
    <row r="127" spans="1:8" x14ac:dyDescent="0.2">
      <c r="A127">
        <v>93</v>
      </c>
      <c r="B127" t="s">
        <v>74</v>
      </c>
      <c r="C127" t="s">
        <v>97</v>
      </c>
      <c r="D127" t="s">
        <v>603</v>
      </c>
      <c r="E127">
        <v>9085000</v>
      </c>
      <c r="F127">
        <v>24150000</v>
      </c>
      <c r="G127">
        <v>1</v>
      </c>
    </row>
    <row r="128" spans="1:8" x14ac:dyDescent="0.2">
      <c r="A128">
        <v>88</v>
      </c>
      <c r="B128" t="s">
        <v>74</v>
      </c>
      <c r="C128" t="s">
        <v>97</v>
      </c>
      <c r="D128" t="s">
        <v>603</v>
      </c>
      <c r="E128">
        <v>11625000</v>
      </c>
      <c r="F128">
        <v>12200049.845000001</v>
      </c>
      <c r="G128">
        <v>2</v>
      </c>
    </row>
    <row r="129" spans="1:8" x14ac:dyDescent="0.2">
      <c r="A129">
        <v>88</v>
      </c>
      <c r="B129" t="s">
        <v>74</v>
      </c>
      <c r="C129" t="s">
        <v>97</v>
      </c>
      <c r="D129" t="s">
        <v>603</v>
      </c>
      <c r="E129">
        <v>9300000</v>
      </c>
      <c r="F129">
        <v>9709426.5099999998</v>
      </c>
      <c r="G129">
        <v>1</v>
      </c>
    </row>
    <row r="130" spans="1:8" x14ac:dyDescent="0.2">
      <c r="A130">
        <v>88</v>
      </c>
      <c r="B130" t="s">
        <v>74</v>
      </c>
      <c r="C130" t="s">
        <v>97</v>
      </c>
      <c r="D130" t="s">
        <v>603</v>
      </c>
      <c r="E130">
        <v>20787241.052499998</v>
      </c>
      <c r="F130">
        <v>20930831.2225</v>
      </c>
      <c r="H130">
        <v>4</v>
      </c>
    </row>
    <row r="131" spans="1:8" x14ac:dyDescent="0.2">
      <c r="A131">
        <v>88</v>
      </c>
      <c r="B131" t="s">
        <v>74</v>
      </c>
      <c r="C131" t="s">
        <v>97</v>
      </c>
      <c r="D131" t="s">
        <v>603</v>
      </c>
      <c r="E131">
        <v>20326855.75</v>
      </c>
      <c r="F131">
        <v>20355739.504999999</v>
      </c>
      <c r="H131">
        <v>2</v>
      </c>
    </row>
    <row r="132" spans="1:8" x14ac:dyDescent="0.2">
      <c r="A132">
        <v>105</v>
      </c>
      <c r="B132" t="s">
        <v>74</v>
      </c>
      <c r="C132" t="s">
        <v>97</v>
      </c>
      <c r="D132" t="s">
        <v>603</v>
      </c>
      <c r="E132">
        <v>9263500</v>
      </c>
      <c r="F132">
        <v>9599973.5399999991</v>
      </c>
      <c r="G132">
        <v>2</v>
      </c>
    </row>
    <row r="133" spans="1:8" x14ac:dyDescent="0.2">
      <c r="A133">
        <v>4</v>
      </c>
      <c r="B133" t="s">
        <v>105</v>
      </c>
      <c r="C133" t="s">
        <v>108</v>
      </c>
      <c r="D133" t="s">
        <v>612</v>
      </c>
      <c r="E133">
        <v>9263500</v>
      </c>
      <c r="F133">
        <v>9600000</v>
      </c>
      <c r="G133">
        <v>2</v>
      </c>
    </row>
    <row r="134" spans="1:8" x14ac:dyDescent="0.2">
      <c r="A134">
        <v>4</v>
      </c>
      <c r="B134" t="s">
        <v>105</v>
      </c>
      <c r="C134" t="s">
        <v>108</v>
      </c>
      <c r="D134" t="s">
        <v>612</v>
      </c>
      <c r="E134">
        <v>9300000</v>
      </c>
      <c r="F134">
        <v>9600000</v>
      </c>
      <c r="G134">
        <v>3</v>
      </c>
    </row>
    <row r="135" spans="1:8" x14ac:dyDescent="0.2">
      <c r="A135">
        <v>93</v>
      </c>
      <c r="B135" t="s">
        <v>105</v>
      </c>
      <c r="C135" t="s">
        <v>108</v>
      </c>
      <c r="D135" t="s">
        <v>612</v>
      </c>
      <c r="E135">
        <v>9299500</v>
      </c>
      <c r="F135">
        <v>9599977.5950000007</v>
      </c>
      <c r="G135">
        <v>2</v>
      </c>
    </row>
    <row r="136" spans="1:8" x14ac:dyDescent="0.2">
      <c r="A136">
        <v>93</v>
      </c>
      <c r="B136" t="s">
        <v>105</v>
      </c>
      <c r="C136" t="s">
        <v>108</v>
      </c>
      <c r="D136" t="s">
        <v>612</v>
      </c>
      <c r="E136">
        <v>21354209.129999999</v>
      </c>
      <c r="F136">
        <v>21420787.920000002</v>
      </c>
      <c r="H136">
        <v>1</v>
      </c>
    </row>
    <row r="137" spans="1:8" x14ac:dyDescent="0.2">
      <c r="A137">
        <v>28</v>
      </c>
      <c r="B137" t="s">
        <v>13</v>
      </c>
      <c r="C137" t="s">
        <v>106</v>
      </c>
      <c r="D137" t="s">
        <v>621</v>
      </c>
      <c r="E137">
        <v>9286000</v>
      </c>
      <c r="F137">
        <v>9605866.8300000001</v>
      </c>
      <c r="G137">
        <v>1</v>
      </c>
    </row>
    <row r="138" spans="1:8" x14ac:dyDescent="0.2">
      <c r="A138">
        <v>28</v>
      </c>
      <c r="B138" t="s">
        <v>13</v>
      </c>
      <c r="C138" t="s">
        <v>106</v>
      </c>
      <c r="D138" t="s">
        <v>621</v>
      </c>
      <c r="E138">
        <v>9300000</v>
      </c>
      <c r="F138">
        <v>9606025.0299999993</v>
      </c>
      <c r="G138">
        <v>1</v>
      </c>
    </row>
    <row r="139" spans="1:8" x14ac:dyDescent="0.2">
      <c r="A139">
        <v>87</v>
      </c>
      <c r="B139" t="s">
        <v>13</v>
      </c>
      <c r="C139" t="s">
        <v>106</v>
      </c>
      <c r="D139" t="s">
        <v>621</v>
      </c>
      <c r="E139">
        <v>9300000</v>
      </c>
      <c r="F139">
        <v>9606024.2899999991</v>
      </c>
      <c r="G139">
        <v>1</v>
      </c>
    </row>
    <row r="140" spans="1:8" x14ac:dyDescent="0.2">
      <c r="A140">
        <v>93</v>
      </c>
      <c r="B140" t="s">
        <v>13</v>
      </c>
      <c r="C140" t="s">
        <v>106</v>
      </c>
      <c r="D140" t="s">
        <v>621</v>
      </c>
      <c r="E140">
        <v>7888500</v>
      </c>
      <c r="F140">
        <v>29136633.055</v>
      </c>
      <c r="G140">
        <v>2</v>
      </c>
    </row>
    <row r="141" spans="1:8" x14ac:dyDescent="0.2">
      <c r="A141">
        <v>93</v>
      </c>
      <c r="B141" t="s">
        <v>13</v>
      </c>
      <c r="C141" t="s">
        <v>106</v>
      </c>
      <c r="D141" t="s">
        <v>621</v>
      </c>
      <c r="E141">
        <v>9139333.3333333302</v>
      </c>
      <c r="F141">
        <v>15647500</v>
      </c>
      <c r="G141">
        <v>6</v>
      </c>
    </row>
    <row r="142" spans="1:8" x14ac:dyDescent="0.2">
      <c r="A142">
        <v>93</v>
      </c>
      <c r="B142" t="s">
        <v>13</v>
      </c>
      <c r="C142" t="s">
        <v>106</v>
      </c>
      <c r="D142" t="s">
        <v>621</v>
      </c>
      <c r="E142">
        <v>20470563.120000001</v>
      </c>
      <c r="F142">
        <v>20541520.510000002</v>
      </c>
      <c r="H142">
        <v>1</v>
      </c>
    </row>
    <row r="143" spans="1:8" x14ac:dyDescent="0.2">
      <c r="A143">
        <v>93</v>
      </c>
      <c r="B143" t="s">
        <v>13</v>
      </c>
      <c r="C143" t="s">
        <v>106</v>
      </c>
      <c r="D143" t="s">
        <v>621</v>
      </c>
      <c r="E143">
        <v>14705776.75</v>
      </c>
      <c r="F143">
        <v>14843753.5</v>
      </c>
      <c r="H143">
        <v>2</v>
      </c>
    </row>
    <row r="144" spans="1:8" x14ac:dyDescent="0.2">
      <c r="A144">
        <v>32</v>
      </c>
      <c r="B144" t="s">
        <v>13</v>
      </c>
      <c r="C144" t="s">
        <v>106</v>
      </c>
      <c r="D144" t="s">
        <v>621</v>
      </c>
      <c r="E144">
        <v>9300000</v>
      </c>
      <c r="F144">
        <v>9586264.25</v>
      </c>
      <c r="G144">
        <v>1</v>
      </c>
    </row>
    <row r="145" spans="1:8" x14ac:dyDescent="0.2">
      <c r="A145">
        <v>14</v>
      </c>
      <c r="B145" t="s">
        <v>103</v>
      </c>
      <c r="C145" t="s">
        <v>660</v>
      </c>
      <c r="D145" t="s">
        <v>661</v>
      </c>
      <c r="E145">
        <v>22594662.640000001</v>
      </c>
      <c r="F145">
        <v>22594662.640000001</v>
      </c>
      <c r="H145">
        <v>1</v>
      </c>
    </row>
    <row r="146" spans="1:8" x14ac:dyDescent="0.2">
      <c r="A146">
        <v>14</v>
      </c>
      <c r="B146" t="s">
        <v>103</v>
      </c>
      <c r="C146" t="s">
        <v>660</v>
      </c>
      <c r="D146" t="s">
        <v>661</v>
      </c>
      <c r="E146">
        <v>16475769.949999999</v>
      </c>
      <c r="F146">
        <v>16668477.48</v>
      </c>
      <c r="H146">
        <v>1</v>
      </c>
    </row>
    <row r="147" spans="1:8" x14ac:dyDescent="0.2">
      <c r="A147">
        <v>93</v>
      </c>
      <c r="B147" t="s">
        <v>103</v>
      </c>
      <c r="C147" t="s">
        <v>660</v>
      </c>
      <c r="D147" t="s">
        <v>661</v>
      </c>
      <c r="E147">
        <v>24089133.5</v>
      </c>
      <c r="F147">
        <v>24089133.5</v>
      </c>
      <c r="H147">
        <v>1</v>
      </c>
    </row>
    <row r="148" spans="1:8" x14ac:dyDescent="0.2">
      <c r="A148">
        <v>27</v>
      </c>
      <c r="B148" t="s">
        <v>103</v>
      </c>
      <c r="C148" t="s">
        <v>660</v>
      </c>
      <c r="D148" t="s">
        <v>661</v>
      </c>
      <c r="E148">
        <v>6902000</v>
      </c>
      <c r="F148">
        <v>50715000</v>
      </c>
      <c r="G148">
        <v>1</v>
      </c>
    </row>
    <row r="149" spans="1:8" x14ac:dyDescent="0.2">
      <c r="A149">
        <v>4</v>
      </c>
      <c r="B149" t="s">
        <v>11</v>
      </c>
      <c r="C149" t="s">
        <v>95</v>
      </c>
      <c r="D149" t="s">
        <v>662</v>
      </c>
      <c r="E149">
        <v>9094666.6666666698</v>
      </c>
      <c r="F149">
        <v>16641000</v>
      </c>
      <c r="G149">
        <v>3</v>
      </c>
    </row>
    <row r="150" spans="1:8" x14ac:dyDescent="0.2">
      <c r="A150">
        <v>4</v>
      </c>
      <c r="B150" t="s">
        <v>11</v>
      </c>
      <c r="C150" t="s">
        <v>95</v>
      </c>
      <c r="D150" t="s">
        <v>662</v>
      </c>
      <c r="E150">
        <v>8791000</v>
      </c>
      <c r="F150">
        <v>24291000</v>
      </c>
      <c r="G150">
        <v>1</v>
      </c>
    </row>
    <row r="151" spans="1:8" x14ac:dyDescent="0.2">
      <c r="A151">
        <v>93</v>
      </c>
      <c r="B151" t="s">
        <v>11</v>
      </c>
      <c r="C151" t="s">
        <v>95</v>
      </c>
      <c r="D151" t="s">
        <v>662</v>
      </c>
      <c r="E151">
        <v>6272000</v>
      </c>
      <c r="F151">
        <v>29503380.449999999</v>
      </c>
      <c r="G151">
        <v>1</v>
      </c>
    </row>
    <row r="152" spans="1:8" x14ac:dyDescent="0.2">
      <c r="A152">
        <v>93</v>
      </c>
      <c r="B152" t="s">
        <v>11</v>
      </c>
      <c r="C152" t="s">
        <v>95</v>
      </c>
      <c r="D152" t="s">
        <v>662</v>
      </c>
      <c r="E152">
        <v>6927250</v>
      </c>
      <c r="F152">
        <v>14026198.699999999</v>
      </c>
      <c r="G152">
        <v>4</v>
      </c>
    </row>
    <row r="153" spans="1:8" x14ac:dyDescent="0.2">
      <c r="A153">
        <v>96</v>
      </c>
      <c r="B153" t="s">
        <v>11</v>
      </c>
      <c r="C153" t="s">
        <v>95</v>
      </c>
      <c r="D153" t="s">
        <v>662</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105</v>
      </c>
      <c r="C156" t="s">
        <v>514</v>
      </c>
      <c r="D156" t="s">
        <v>672</v>
      </c>
      <c r="E156">
        <v>9293000</v>
      </c>
      <c r="F156">
        <v>9600000</v>
      </c>
      <c r="G156">
        <v>1</v>
      </c>
    </row>
    <row r="157" spans="1:8" x14ac:dyDescent="0.2">
      <c r="A157">
        <v>4</v>
      </c>
      <c r="B157" t="s">
        <v>105</v>
      </c>
      <c r="C157" t="s">
        <v>514</v>
      </c>
      <c r="D157" t="s">
        <v>672</v>
      </c>
      <c r="E157">
        <v>13950000</v>
      </c>
      <c r="F157">
        <v>14250000</v>
      </c>
      <c r="G157">
        <v>1</v>
      </c>
    </row>
    <row r="158" spans="1:8" x14ac:dyDescent="0.2">
      <c r="A158">
        <v>4</v>
      </c>
      <c r="B158" t="s">
        <v>105</v>
      </c>
      <c r="C158" t="s">
        <v>514</v>
      </c>
      <c r="D158" t="s">
        <v>672</v>
      </c>
      <c r="E158">
        <v>9300000</v>
      </c>
      <c r="F158">
        <v>9600000</v>
      </c>
      <c r="H158">
        <v>1</v>
      </c>
    </row>
    <row r="159" spans="1:8" x14ac:dyDescent="0.2">
      <c r="A159">
        <v>93</v>
      </c>
      <c r="B159" t="s">
        <v>105</v>
      </c>
      <c r="C159" t="s">
        <v>514</v>
      </c>
      <c r="D159" t="s">
        <v>672</v>
      </c>
      <c r="E159">
        <v>9221000</v>
      </c>
      <c r="F159">
        <v>14070000</v>
      </c>
      <c r="G159">
        <v>1</v>
      </c>
    </row>
    <row r="160" spans="1:8" x14ac:dyDescent="0.2">
      <c r="A160">
        <v>93</v>
      </c>
      <c r="B160" t="s">
        <v>105</v>
      </c>
      <c r="C160" t="s">
        <v>514</v>
      </c>
      <c r="D160" t="s">
        <v>672</v>
      </c>
      <c r="E160">
        <v>22490580.809999999</v>
      </c>
      <c r="F160">
        <v>22490580.809999999</v>
      </c>
      <c r="H160">
        <v>1</v>
      </c>
    </row>
    <row r="161" spans="1:8" x14ac:dyDescent="0.2">
      <c r="A161">
        <v>96</v>
      </c>
      <c r="B161" t="s">
        <v>105</v>
      </c>
      <c r="C161" t="s">
        <v>514</v>
      </c>
      <c r="D161" t="s">
        <v>672</v>
      </c>
      <c r="E161">
        <v>9300000</v>
      </c>
      <c r="F161">
        <v>9932686.8499999996</v>
      </c>
      <c r="G161">
        <v>1</v>
      </c>
    </row>
    <row r="162" spans="1:8" x14ac:dyDescent="0.2">
      <c r="A162">
        <v>121</v>
      </c>
      <c r="B162" t="s">
        <v>105</v>
      </c>
      <c r="C162" t="s">
        <v>514</v>
      </c>
      <c r="D162" t="s">
        <v>672</v>
      </c>
      <c r="E162">
        <v>14963346.279999999</v>
      </c>
      <c r="F162">
        <v>15101923.26</v>
      </c>
      <c r="H162">
        <v>1</v>
      </c>
    </row>
    <row r="163" spans="1:8" x14ac:dyDescent="0.2">
      <c r="A163">
        <v>4</v>
      </c>
      <c r="B163" t="s">
        <v>73</v>
      </c>
      <c r="C163" t="s">
        <v>665</v>
      </c>
      <c r="D163" t="s">
        <v>682</v>
      </c>
      <c r="E163">
        <v>9300000</v>
      </c>
      <c r="F163">
        <v>9600000</v>
      </c>
      <c r="G163">
        <v>1</v>
      </c>
    </row>
    <row r="164" spans="1:8" x14ac:dyDescent="0.2">
      <c r="A164">
        <v>28</v>
      </c>
      <c r="B164" t="s">
        <v>73</v>
      </c>
      <c r="C164" t="s">
        <v>665</v>
      </c>
      <c r="D164" t="s">
        <v>682</v>
      </c>
      <c r="E164">
        <v>9300000</v>
      </c>
      <c r="F164">
        <v>9606025.0299999993</v>
      </c>
      <c r="G164">
        <v>1</v>
      </c>
    </row>
    <row r="165" spans="1:8" x14ac:dyDescent="0.2">
      <c r="A165">
        <v>93</v>
      </c>
      <c r="B165" t="s">
        <v>73</v>
      </c>
      <c r="C165" t="s">
        <v>665</v>
      </c>
      <c r="D165" t="s">
        <v>682</v>
      </c>
      <c r="E165">
        <v>22391817.039999999</v>
      </c>
      <c r="F165">
        <v>22584883.100000001</v>
      </c>
      <c r="H165">
        <v>1</v>
      </c>
    </row>
    <row r="166" spans="1:8" x14ac:dyDescent="0.2">
      <c r="A166">
        <v>93</v>
      </c>
      <c r="B166" t="s">
        <v>73</v>
      </c>
      <c r="C166" t="s">
        <v>665</v>
      </c>
      <c r="D166" t="s">
        <v>682</v>
      </c>
      <c r="E166">
        <v>18490668.954999998</v>
      </c>
      <c r="F166">
        <v>18549126.620000001</v>
      </c>
      <c r="H166">
        <v>2</v>
      </c>
    </row>
    <row r="167" spans="1:8" x14ac:dyDescent="0.2">
      <c r="A167">
        <v>93</v>
      </c>
      <c r="B167" t="s">
        <v>103</v>
      </c>
      <c r="C167" t="s">
        <v>1030</v>
      </c>
      <c r="D167" t="s">
        <v>682</v>
      </c>
      <c r="E167">
        <v>21813810.760000002</v>
      </c>
      <c r="F167">
        <v>21876557.390000001</v>
      </c>
      <c r="H167">
        <v>1</v>
      </c>
    </row>
    <row r="168" spans="1:8" x14ac:dyDescent="0.2">
      <c r="A168">
        <v>32</v>
      </c>
      <c r="B168" t="s">
        <v>103</v>
      </c>
      <c r="C168" t="s">
        <v>1030</v>
      </c>
      <c r="D168" t="s">
        <v>682</v>
      </c>
      <c r="E168">
        <v>9234000</v>
      </c>
      <c r="F168">
        <v>15676082.550000001</v>
      </c>
      <c r="G168">
        <v>1</v>
      </c>
    </row>
    <row r="169" spans="1:8" x14ac:dyDescent="0.2">
      <c r="A169">
        <v>22</v>
      </c>
      <c r="B169" t="s">
        <v>103</v>
      </c>
      <c r="C169" t="s">
        <v>1030</v>
      </c>
      <c r="D169" t="s">
        <v>682</v>
      </c>
      <c r="E169">
        <v>8077000</v>
      </c>
      <c r="F169">
        <v>27327000</v>
      </c>
      <c r="G169">
        <v>1</v>
      </c>
    </row>
    <row r="170" spans="1:8" x14ac:dyDescent="0.2">
      <c r="A170">
        <v>92</v>
      </c>
      <c r="B170" t="s">
        <v>103</v>
      </c>
      <c r="C170" t="s">
        <v>1030</v>
      </c>
      <c r="D170" t="s">
        <v>682</v>
      </c>
      <c r="E170">
        <v>9293000</v>
      </c>
      <c r="F170">
        <v>9511000</v>
      </c>
      <c r="G170">
        <v>1</v>
      </c>
    </row>
    <row r="171" spans="1:8" x14ac:dyDescent="0.2">
      <c r="A171">
        <v>92</v>
      </c>
      <c r="B171" t="s">
        <v>103</v>
      </c>
      <c r="C171" t="s">
        <v>1030</v>
      </c>
      <c r="D171" t="s">
        <v>682</v>
      </c>
      <c r="E171">
        <v>9300000</v>
      </c>
      <c r="F171">
        <v>9523000</v>
      </c>
      <c r="G171">
        <v>1</v>
      </c>
    </row>
    <row r="172" spans="1:8" x14ac:dyDescent="0.2">
      <c r="A172">
        <v>93</v>
      </c>
      <c r="B172" t="s">
        <v>103</v>
      </c>
      <c r="C172" t="s">
        <v>1269</v>
      </c>
      <c r="D172" t="s">
        <v>682</v>
      </c>
      <c r="E172">
        <v>7448000</v>
      </c>
      <c r="F172">
        <v>30950000.969999999</v>
      </c>
      <c r="G172">
        <v>1</v>
      </c>
    </row>
    <row r="173" spans="1:8" x14ac:dyDescent="0.2">
      <c r="A173">
        <v>117</v>
      </c>
      <c r="B173" t="s">
        <v>103</v>
      </c>
      <c r="C173" t="s">
        <v>1269</v>
      </c>
      <c r="D173" t="s">
        <v>682</v>
      </c>
      <c r="E173">
        <v>9001000</v>
      </c>
      <c r="F173">
        <v>9511293.75</v>
      </c>
      <c r="G173">
        <v>1</v>
      </c>
    </row>
    <row r="174" spans="1:8" x14ac:dyDescent="0.2">
      <c r="A174">
        <v>93</v>
      </c>
      <c r="B174" t="s">
        <v>13</v>
      </c>
      <c r="C174" t="s">
        <v>682</v>
      </c>
      <c r="D174" t="s">
        <v>682</v>
      </c>
      <c r="E174">
        <v>7867000</v>
      </c>
      <c r="F174">
        <v>8117000</v>
      </c>
      <c r="G174">
        <v>1</v>
      </c>
    </row>
    <row r="175" spans="1:8" x14ac:dyDescent="0.2">
      <c r="A175">
        <v>4</v>
      </c>
      <c r="B175" t="s">
        <v>103</v>
      </c>
      <c r="C175" t="s">
        <v>109</v>
      </c>
      <c r="D175" t="s">
        <v>782</v>
      </c>
      <c r="E175">
        <v>9188000</v>
      </c>
      <c r="F175">
        <v>9645595.5199999996</v>
      </c>
      <c r="G175">
        <v>1</v>
      </c>
    </row>
    <row r="176" spans="1:8" x14ac:dyDescent="0.2">
      <c r="A176">
        <v>93</v>
      </c>
      <c r="B176" t="s">
        <v>103</v>
      </c>
      <c r="C176" t="s">
        <v>109</v>
      </c>
      <c r="D176" t="s">
        <v>782</v>
      </c>
      <c r="E176">
        <v>8878333.3333333302</v>
      </c>
      <c r="F176">
        <v>9836764.6166666709</v>
      </c>
      <c r="G176">
        <v>3</v>
      </c>
    </row>
    <row r="177" spans="1:8" x14ac:dyDescent="0.2">
      <c r="A177">
        <v>93</v>
      </c>
      <c r="B177" t="s">
        <v>103</v>
      </c>
      <c r="C177" t="s">
        <v>109</v>
      </c>
      <c r="D177" t="s">
        <v>782</v>
      </c>
      <c r="E177">
        <v>14199916.48</v>
      </c>
      <c r="F177">
        <v>14449832.93</v>
      </c>
      <c r="H177">
        <v>1</v>
      </c>
    </row>
    <row r="178" spans="1:8" x14ac:dyDescent="0.2">
      <c r="A178">
        <v>88</v>
      </c>
      <c r="B178" t="s">
        <v>103</v>
      </c>
      <c r="C178" t="s">
        <v>109</v>
      </c>
      <c r="D178" t="s">
        <v>782</v>
      </c>
      <c r="E178">
        <v>19636300.170000002</v>
      </c>
      <c r="F178">
        <v>19691072.239999998</v>
      </c>
      <c r="H178">
        <v>1</v>
      </c>
    </row>
    <row r="179" spans="1:8" x14ac:dyDescent="0.2">
      <c r="A179">
        <v>94</v>
      </c>
      <c r="B179" t="s">
        <v>103</v>
      </c>
      <c r="C179" t="s">
        <v>109</v>
      </c>
      <c r="D179" t="s">
        <v>782</v>
      </c>
      <c r="E179">
        <v>9269333.3333333302</v>
      </c>
      <c r="F179">
        <v>9653978.6699999999</v>
      </c>
      <c r="G179">
        <v>3</v>
      </c>
    </row>
    <row r="180" spans="1:8" x14ac:dyDescent="0.2">
      <c r="A180">
        <v>94</v>
      </c>
      <c r="B180" t="s">
        <v>103</v>
      </c>
      <c r="C180" t="s">
        <v>109</v>
      </c>
      <c r="D180" t="s">
        <v>782</v>
      </c>
      <c r="E180">
        <v>6975000</v>
      </c>
      <c r="F180">
        <v>14156039.875</v>
      </c>
      <c r="G180">
        <v>2</v>
      </c>
    </row>
    <row r="181" spans="1:8" x14ac:dyDescent="0.2">
      <c r="A181">
        <v>93</v>
      </c>
      <c r="B181" t="s">
        <v>11</v>
      </c>
      <c r="C181" t="s">
        <v>1108</v>
      </c>
      <c r="D181" t="s">
        <v>782</v>
      </c>
      <c r="E181">
        <v>9188000</v>
      </c>
      <c r="F181">
        <v>26312538.670000002</v>
      </c>
      <c r="G181">
        <v>1</v>
      </c>
    </row>
    <row r="182" spans="1:8" x14ac:dyDescent="0.2">
      <c r="A182">
        <v>32</v>
      </c>
      <c r="B182" t="s">
        <v>11</v>
      </c>
      <c r="C182" t="s">
        <v>1108</v>
      </c>
      <c r="D182" t="s">
        <v>782</v>
      </c>
      <c r="E182">
        <v>9234000</v>
      </c>
      <c r="F182">
        <v>16304255.35</v>
      </c>
      <c r="G182">
        <v>1</v>
      </c>
    </row>
    <row r="183" spans="1:8" x14ac:dyDescent="0.2">
      <c r="A183">
        <v>4</v>
      </c>
      <c r="B183" t="s">
        <v>73</v>
      </c>
      <c r="C183" t="s">
        <v>783</v>
      </c>
      <c r="D183" t="s">
        <v>784</v>
      </c>
      <c r="E183">
        <v>9300000</v>
      </c>
      <c r="F183">
        <v>9600000</v>
      </c>
      <c r="G183">
        <v>3</v>
      </c>
    </row>
    <row r="184" spans="1:8" x14ac:dyDescent="0.2">
      <c r="A184">
        <v>4</v>
      </c>
      <c r="B184" t="s">
        <v>73</v>
      </c>
      <c r="C184" t="s">
        <v>783</v>
      </c>
      <c r="D184" t="s">
        <v>784</v>
      </c>
      <c r="E184">
        <v>9057000</v>
      </c>
      <c r="F184">
        <v>9580000</v>
      </c>
      <c r="G184">
        <v>5</v>
      </c>
    </row>
    <row r="185" spans="1:8" x14ac:dyDescent="0.2">
      <c r="A185">
        <v>28</v>
      </c>
      <c r="B185" t="s">
        <v>73</v>
      </c>
      <c r="C185" t="s">
        <v>783</v>
      </c>
      <c r="D185" t="s">
        <v>784</v>
      </c>
      <c r="E185">
        <v>9300000</v>
      </c>
      <c r="F185">
        <v>9606025.0299999993</v>
      </c>
      <c r="G185">
        <v>1</v>
      </c>
    </row>
    <row r="186" spans="1:8" x14ac:dyDescent="0.2">
      <c r="A186">
        <v>87</v>
      </c>
      <c r="B186" t="s">
        <v>73</v>
      </c>
      <c r="C186" t="s">
        <v>783</v>
      </c>
      <c r="D186" t="s">
        <v>784</v>
      </c>
      <c r="E186">
        <v>9300000</v>
      </c>
      <c r="F186">
        <v>9508302.9800000004</v>
      </c>
      <c r="G186">
        <v>2</v>
      </c>
    </row>
    <row r="187" spans="1:8" x14ac:dyDescent="0.2">
      <c r="A187">
        <v>93</v>
      </c>
      <c r="B187" t="s">
        <v>73</v>
      </c>
      <c r="C187" t="s">
        <v>783</v>
      </c>
      <c r="D187" t="s">
        <v>784</v>
      </c>
      <c r="E187">
        <v>16422616</v>
      </c>
      <c r="F187">
        <v>16489265</v>
      </c>
      <c r="H187">
        <v>2</v>
      </c>
    </row>
    <row r="188" spans="1:8" x14ac:dyDescent="0.2">
      <c r="A188">
        <v>121</v>
      </c>
      <c r="B188" t="s">
        <v>73</v>
      </c>
      <c r="C188" t="s">
        <v>783</v>
      </c>
      <c r="D188" t="s">
        <v>784</v>
      </c>
      <c r="E188">
        <v>9127000</v>
      </c>
      <c r="F188">
        <v>9643202.5999999996</v>
      </c>
      <c r="G188">
        <v>1</v>
      </c>
    </row>
    <row r="189" spans="1:8" x14ac:dyDescent="0.2">
      <c r="A189">
        <v>105</v>
      </c>
      <c r="B189" t="s">
        <v>73</v>
      </c>
      <c r="C189" t="s">
        <v>783</v>
      </c>
      <c r="D189" t="s">
        <v>784</v>
      </c>
      <c r="E189">
        <v>9300000</v>
      </c>
      <c r="F189">
        <v>9599973.5399999991</v>
      </c>
      <c r="G189">
        <v>1</v>
      </c>
    </row>
    <row r="190" spans="1:8" x14ac:dyDescent="0.2">
      <c r="A190">
        <v>4</v>
      </c>
      <c r="B190" t="s">
        <v>74</v>
      </c>
      <c r="C190" t="s">
        <v>785</v>
      </c>
      <c r="D190" t="s">
        <v>785</v>
      </c>
      <c r="E190">
        <v>9300000</v>
      </c>
      <c r="F190">
        <v>9500000</v>
      </c>
      <c r="G190">
        <v>2</v>
      </c>
    </row>
    <row r="191" spans="1:8" x14ac:dyDescent="0.2">
      <c r="A191">
        <v>4</v>
      </c>
      <c r="B191" t="s">
        <v>74</v>
      </c>
      <c r="C191" t="s">
        <v>785</v>
      </c>
      <c r="D191" t="s">
        <v>785</v>
      </c>
      <c r="E191">
        <v>9247000</v>
      </c>
      <c r="F191">
        <v>9600000</v>
      </c>
      <c r="G191">
        <v>1</v>
      </c>
    </row>
    <row r="192" spans="1:8" x14ac:dyDescent="0.2">
      <c r="A192">
        <v>87</v>
      </c>
      <c r="B192" t="s">
        <v>74</v>
      </c>
      <c r="C192" t="s">
        <v>785</v>
      </c>
      <c r="D192" t="s">
        <v>785</v>
      </c>
      <c r="E192">
        <v>9227000</v>
      </c>
      <c r="F192">
        <v>9561171.8100000005</v>
      </c>
      <c r="G192">
        <v>1</v>
      </c>
    </row>
    <row r="193" spans="1:8" x14ac:dyDescent="0.2">
      <c r="A193">
        <v>93</v>
      </c>
      <c r="B193" t="s">
        <v>74</v>
      </c>
      <c r="C193" t="s">
        <v>785</v>
      </c>
      <c r="D193" t="s">
        <v>785</v>
      </c>
      <c r="E193">
        <v>25435000</v>
      </c>
      <c r="F193">
        <v>25435000</v>
      </c>
      <c r="H193">
        <v>1</v>
      </c>
    </row>
    <row r="194" spans="1:8" x14ac:dyDescent="0.2">
      <c r="A194">
        <v>88</v>
      </c>
      <c r="B194" t="s">
        <v>74</v>
      </c>
      <c r="C194" t="s">
        <v>785</v>
      </c>
      <c r="D194" t="s">
        <v>785</v>
      </c>
      <c r="E194">
        <v>9300000</v>
      </c>
      <c r="F194">
        <v>9620978.5999999996</v>
      </c>
      <c r="G194">
        <v>1</v>
      </c>
    </row>
    <row r="195" spans="1:8" x14ac:dyDescent="0.2">
      <c r="A195">
        <v>117</v>
      </c>
      <c r="B195" t="s">
        <v>74</v>
      </c>
      <c r="C195" t="s">
        <v>785</v>
      </c>
      <c r="D195" t="s">
        <v>785</v>
      </c>
      <c r="E195">
        <v>8203000</v>
      </c>
      <c r="F195">
        <v>9511293.75</v>
      </c>
      <c r="G195">
        <v>1</v>
      </c>
    </row>
    <row r="196" spans="1:8" x14ac:dyDescent="0.2">
      <c r="A196">
        <v>4</v>
      </c>
      <c r="B196" t="s">
        <v>74</v>
      </c>
      <c r="C196" t="s">
        <v>787</v>
      </c>
      <c r="D196" t="s">
        <v>788</v>
      </c>
      <c r="E196">
        <v>6975000</v>
      </c>
      <c r="F196">
        <v>11825000</v>
      </c>
      <c r="G196">
        <v>2</v>
      </c>
    </row>
    <row r="197" spans="1:8" x14ac:dyDescent="0.2">
      <c r="A197">
        <v>93</v>
      </c>
      <c r="B197" t="s">
        <v>74</v>
      </c>
      <c r="C197" t="s">
        <v>787</v>
      </c>
      <c r="D197" t="s">
        <v>788</v>
      </c>
      <c r="E197">
        <v>27695874.829999998</v>
      </c>
      <c r="F197">
        <v>27695874.829999998</v>
      </c>
      <c r="H197">
        <v>1</v>
      </c>
    </row>
    <row r="198" spans="1:8" x14ac:dyDescent="0.2">
      <c r="A198">
        <v>93</v>
      </c>
      <c r="B198" t="s">
        <v>74</v>
      </c>
      <c r="C198" t="s">
        <v>787</v>
      </c>
      <c r="D198" t="s">
        <v>788</v>
      </c>
      <c r="E198">
        <v>29784360.440000001</v>
      </c>
      <c r="F198">
        <v>30028468.469999999</v>
      </c>
      <c r="H198">
        <v>1</v>
      </c>
    </row>
    <row r="199" spans="1:8" x14ac:dyDescent="0.2">
      <c r="A199">
        <v>116</v>
      </c>
      <c r="B199" t="s">
        <v>74</v>
      </c>
      <c r="C199" t="s">
        <v>787</v>
      </c>
      <c r="D199" t="s">
        <v>788</v>
      </c>
      <c r="E199">
        <v>25394681.57</v>
      </c>
      <c r="F199">
        <v>25444312.859999999</v>
      </c>
      <c r="H199">
        <v>1</v>
      </c>
    </row>
    <row r="200" spans="1:8" x14ac:dyDescent="0.2">
      <c r="A200">
        <v>117</v>
      </c>
      <c r="B200" t="s">
        <v>74</v>
      </c>
      <c r="C200" t="s">
        <v>787</v>
      </c>
      <c r="D200" t="s">
        <v>788</v>
      </c>
      <c r="E200">
        <v>9100000</v>
      </c>
      <c r="F200">
        <v>9311293.75</v>
      </c>
      <c r="G200">
        <v>1</v>
      </c>
    </row>
    <row r="201" spans="1:8" x14ac:dyDescent="0.2">
      <c r="A201">
        <v>4</v>
      </c>
      <c r="B201" t="s">
        <v>105</v>
      </c>
      <c r="C201" t="s">
        <v>107</v>
      </c>
      <c r="D201" t="s">
        <v>531</v>
      </c>
      <c r="E201">
        <v>9300000</v>
      </c>
      <c r="F201">
        <v>9600000</v>
      </c>
      <c r="G201">
        <v>1</v>
      </c>
    </row>
    <row r="202" spans="1:8" x14ac:dyDescent="0.2">
      <c r="A202">
        <v>4</v>
      </c>
      <c r="B202" t="s">
        <v>105</v>
      </c>
      <c r="C202" t="s">
        <v>107</v>
      </c>
      <c r="D202" t="s">
        <v>531</v>
      </c>
      <c r="E202">
        <v>9293000</v>
      </c>
      <c r="F202">
        <v>9600000</v>
      </c>
      <c r="G202">
        <v>2</v>
      </c>
    </row>
    <row r="203" spans="1:8" x14ac:dyDescent="0.2">
      <c r="A203">
        <v>93</v>
      </c>
      <c r="B203" t="s">
        <v>105</v>
      </c>
      <c r="C203" t="s">
        <v>107</v>
      </c>
      <c r="D203" t="s">
        <v>531</v>
      </c>
      <c r="E203">
        <v>9260000</v>
      </c>
      <c r="F203">
        <v>21250000</v>
      </c>
      <c r="G203">
        <v>1</v>
      </c>
    </row>
    <row r="204" spans="1:8" x14ac:dyDescent="0.2">
      <c r="A204">
        <v>93</v>
      </c>
      <c r="B204" t="s">
        <v>105</v>
      </c>
      <c r="C204" t="s">
        <v>107</v>
      </c>
      <c r="D204" t="s">
        <v>531</v>
      </c>
      <c r="E204">
        <v>8154000</v>
      </c>
      <c r="F204">
        <v>22750000</v>
      </c>
      <c r="G204">
        <v>2</v>
      </c>
    </row>
    <row r="205" spans="1:8" x14ac:dyDescent="0.2">
      <c r="A205">
        <v>22</v>
      </c>
      <c r="B205" t="s">
        <v>105</v>
      </c>
      <c r="C205" t="s">
        <v>107</v>
      </c>
      <c r="D205" t="s">
        <v>531</v>
      </c>
      <c r="E205">
        <v>8937500</v>
      </c>
      <c r="F205">
        <v>15443792.300000001</v>
      </c>
      <c r="G205">
        <v>2</v>
      </c>
    </row>
    <row r="206" spans="1:8" x14ac:dyDescent="0.2">
      <c r="A206">
        <v>96</v>
      </c>
      <c r="B206" t="s">
        <v>105</v>
      </c>
      <c r="C206" t="s">
        <v>107</v>
      </c>
      <c r="D206" t="s">
        <v>531</v>
      </c>
      <c r="E206">
        <v>23708914.460000001</v>
      </c>
      <c r="F206">
        <v>23708914.460000001</v>
      </c>
      <c r="H206">
        <v>1</v>
      </c>
    </row>
    <row r="207" spans="1:8" x14ac:dyDescent="0.2">
      <c r="A207">
        <v>121</v>
      </c>
      <c r="B207" t="s">
        <v>105</v>
      </c>
      <c r="C207" t="s">
        <v>107</v>
      </c>
      <c r="D207" t="s">
        <v>531</v>
      </c>
      <c r="E207">
        <v>9127000</v>
      </c>
      <c r="F207">
        <v>9643202.5999999996</v>
      </c>
      <c r="G207">
        <v>1</v>
      </c>
    </row>
    <row r="208" spans="1:8" x14ac:dyDescent="0.2">
      <c r="A208">
        <v>4</v>
      </c>
      <c r="B208" t="s">
        <v>74</v>
      </c>
      <c r="C208" t="s">
        <v>74</v>
      </c>
      <c r="D208" t="s">
        <v>789</v>
      </c>
      <c r="E208">
        <v>9300000</v>
      </c>
      <c r="F208">
        <v>9600000</v>
      </c>
      <c r="G208">
        <v>1</v>
      </c>
    </row>
    <row r="209" spans="1:7" x14ac:dyDescent="0.2">
      <c r="A209">
        <v>93</v>
      </c>
      <c r="B209" t="s">
        <v>74</v>
      </c>
      <c r="C209" t="s">
        <v>74</v>
      </c>
      <c r="D209" t="s">
        <v>789</v>
      </c>
      <c r="E209">
        <v>9234000</v>
      </c>
      <c r="F209">
        <v>9675000</v>
      </c>
      <c r="G209">
        <v>2</v>
      </c>
    </row>
    <row r="210" spans="1:7" x14ac:dyDescent="0.2">
      <c r="A210">
        <v>88</v>
      </c>
      <c r="B210" t="s">
        <v>74</v>
      </c>
      <c r="C210" t="s">
        <v>74</v>
      </c>
      <c r="D210" t="s">
        <v>789</v>
      </c>
      <c r="E210">
        <v>9251666.6666666698</v>
      </c>
      <c r="F210">
        <v>9620432.4333333299</v>
      </c>
      <c r="G210">
        <v>3</v>
      </c>
    </row>
    <row r="211" spans="1:7" x14ac:dyDescent="0.2">
      <c r="A211">
        <v>88</v>
      </c>
      <c r="B211" t="s">
        <v>74</v>
      </c>
      <c r="C211" t="s">
        <v>74</v>
      </c>
      <c r="D211" t="s">
        <v>789</v>
      </c>
      <c r="E211">
        <v>9293000</v>
      </c>
      <c r="F211">
        <v>9620820.4000000004</v>
      </c>
      <c r="G211">
        <v>2</v>
      </c>
    </row>
    <row r="212" spans="1:7" x14ac:dyDescent="0.2">
      <c r="A212">
        <v>117</v>
      </c>
      <c r="B212" t="s">
        <v>74</v>
      </c>
      <c r="C212" t="s">
        <v>74</v>
      </c>
      <c r="D212" t="s">
        <v>789</v>
      </c>
      <c r="E212">
        <v>9273000</v>
      </c>
      <c r="F212">
        <v>9511293.75</v>
      </c>
      <c r="G212">
        <v>1</v>
      </c>
    </row>
    <row r="213" spans="1:7" x14ac:dyDescent="0.2">
      <c r="A213">
        <v>96</v>
      </c>
      <c r="B213" t="s">
        <v>74</v>
      </c>
      <c r="C213" t="s">
        <v>74</v>
      </c>
      <c r="D213" t="s">
        <v>789</v>
      </c>
      <c r="E213">
        <v>9300000</v>
      </c>
      <c r="F213">
        <v>9604557.5099999998</v>
      </c>
      <c r="G213">
        <v>1</v>
      </c>
    </row>
    <row r="214" spans="1:7" x14ac:dyDescent="0.2">
      <c r="A214">
        <v>4</v>
      </c>
      <c r="B214" t="s">
        <v>103</v>
      </c>
      <c r="C214" t="s">
        <v>109</v>
      </c>
      <c r="D214" t="s">
        <v>791</v>
      </c>
      <c r="E214">
        <v>9300000</v>
      </c>
      <c r="F214">
        <v>9806800</v>
      </c>
      <c r="G214">
        <v>1</v>
      </c>
    </row>
    <row r="215" spans="1:7" x14ac:dyDescent="0.2">
      <c r="A215">
        <v>93</v>
      </c>
      <c r="B215" t="s">
        <v>103</v>
      </c>
      <c r="C215" t="s">
        <v>109</v>
      </c>
      <c r="D215" t="s">
        <v>791</v>
      </c>
      <c r="E215">
        <v>9154400</v>
      </c>
      <c r="F215">
        <v>13550981.886</v>
      </c>
      <c r="G215">
        <v>5</v>
      </c>
    </row>
    <row r="216" spans="1:7" x14ac:dyDescent="0.2">
      <c r="A216">
        <v>93</v>
      </c>
      <c r="B216" t="s">
        <v>103</v>
      </c>
      <c r="C216" t="s">
        <v>109</v>
      </c>
      <c r="D216" t="s">
        <v>791</v>
      </c>
      <c r="E216">
        <v>13950000</v>
      </c>
      <c r="F216">
        <v>14200000</v>
      </c>
      <c r="G216">
        <v>1</v>
      </c>
    </row>
    <row r="217" spans="1:7" x14ac:dyDescent="0.2">
      <c r="A217">
        <v>27</v>
      </c>
      <c r="B217" t="s">
        <v>103</v>
      </c>
      <c r="C217" t="s">
        <v>109</v>
      </c>
      <c r="D217" t="s">
        <v>791</v>
      </c>
      <c r="E217">
        <v>9085000</v>
      </c>
      <c r="F217">
        <v>24548000</v>
      </c>
      <c r="G217">
        <v>1</v>
      </c>
    </row>
    <row r="218" spans="1:7" x14ac:dyDescent="0.2">
      <c r="A218">
        <v>22</v>
      </c>
      <c r="B218" t="s">
        <v>103</v>
      </c>
      <c r="C218" t="s">
        <v>109</v>
      </c>
      <c r="D218" t="s">
        <v>791</v>
      </c>
      <c r="E218">
        <v>8539000</v>
      </c>
      <c r="F218">
        <v>21622000</v>
      </c>
      <c r="G218">
        <v>1</v>
      </c>
    </row>
    <row r="219" spans="1:7" x14ac:dyDescent="0.2">
      <c r="A219">
        <v>22</v>
      </c>
      <c r="B219" t="s">
        <v>103</v>
      </c>
      <c r="C219" t="s">
        <v>109</v>
      </c>
      <c r="D219" t="s">
        <v>791</v>
      </c>
      <c r="E219">
        <v>8077000</v>
      </c>
      <c r="F219">
        <v>29628000</v>
      </c>
      <c r="G219">
        <v>1</v>
      </c>
    </row>
    <row r="220" spans="1:7" x14ac:dyDescent="0.2">
      <c r="A220">
        <v>96</v>
      </c>
      <c r="B220" t="s">
        <v>103</v>
      </c>
      <c r="C220" t="s">
        <v>109</v>
      </c>
      <c r="D220" t="s">
        <v>791</v>
      </c>
      <c r="E220">
        <v>8898500</v>
      </c>
      <c r="F220">
        <v>11736666.050000001</v>
      </c>
      <c r="G220">
        <v>2</v>
      </c>
    </row>
    <row r="221" spans="1:7" x14ac:dyDescent="0.2">
      <c r="A221">
        <v>105</v>
      </c>
      <c r="B221" t="s">
        <v>103</v>
      </c>
      <c r="C221" t="s">
        <v>109</v>
      </c>
      <c r="D221" t="s">
        <v>791</v>
      </c>
      <c r="E221">
        <v>9300000</v>
      </c>
      <c r="F221">
        <v>9599973.5399999991</v>
      </c>
      <c r="G221">
        <v>2</v>
      </c>
    </row>
    <row r="222" spans="1:7" x14ac:dyDescent="0.2">
      <c r="A222">
        <v>4</v>
      </c>
      <c r="B222" t="s">
        <v>11</v>
      </c>
      <c r="C222" t="s">
        <v>95</v>
      </c>
      <c r="D222" t="s">
        <v>793</v>
      </c>
      <c r="E222">
        <v>9182000</v>
      </c>
      <c r="F222">
        <v>9600000</v>
      </c>
      <c r="G222">
        <v>1</v>
      </c>
    </row>
    <row r="223" spans="1:7" x14ac:dyDescent="0.2">
      <c r="A223">
        <v>28</v>
      </c>
      <c r="B223" t="s">
        <v>11</v>
      </c>
      <c r="C223" t="s">
        <v>95</v>
      </c>
      <c r="D223" t="s">
        <v>793</v>
      </c>
      <c r="E223">
        <v>9300000</v>
      </c>
      <c r="F223">
        <v>9606025.0299999993</v>
      </c>
      <c r="G223">
        <v>1</v>
      </c>
    </row>
    <row r="224" spans="1:7" x14ac:dyDescent="0.2">
      <c r="A224">
        <v>117</v>
      </c>
      <c r="B224" t="s">
        <v>11</v>
      </c>
      <c r="C224" t="s">
        <v>95</v>
      </c>
      <c r="D224" t="s">
        <v>793</v>
      </c>
      <c r="E224">
        <v>9290000</v>
      </c>
      <c r="F224">
        <v>9511294.75</v>
      </c>
      <c r="G224">
        <v>2</v>
      </c>
    </row>
    <row r="225" spans="1:8" x14ac:dyDescent="0.2">
      <c r="A225">
        <v>121</v>
      </c>
      <c r="B225" t="s">
        <v>11</v>
      </c>
      <c r="C225" t="s">
        <v>95</v>
      </c>
      <c r="D225" t="s">
        <v>793</v>
      </c>
      <c r="E225">
        <v>9300000</v>
      </c>
      <c r="F225">
        <v>9645157.5</v>
      </c>
      <c r="G225">
        <v>1</v>
      </c>
    </row>
    <row r="226" spans="1:8" x14ac:dyDescent="0.2">
      <c r="A226">
        <v>4</v>
      </c>
      <c r="B226" t="s">
        <v>73</v>
      </c>
      <c r="C226" t="s">
        <v>794</v>
      </c>
      <c r="D226" t="s">
        <v>794</v>
      </c>
      <c r="E226">
        <v>9293000</v>
      </c>
      <c r="F226">
        <v>9600000</v>
      </c>
      <c r="G226">
        <v>2</v>
      </c>
    </row>
    <row r="227" spans="1:8" x14ac:dyDescent="0.2">
      <c r="A227">
        <v>28</v>
      </c>
      <c r="B227" t="s">
        <v>73</v>
      </c>
      <c r="C227" t="s">
        <v>794</v>
      </c>
      <c r="D227" t="s">
        <v>794</v>
      </c>
      <c r="E227">
        <v>6200000</v>
      </c>
      <c r="F227">
        <v>9497955.34333333</v>
      </c>
      <c r="G227">
        <v>3</v>
      </c>
    </row>
    <row r="228" spans="1:8" x14ac:dyDescent="0.2">
      <c r="A228">
        <v>93</v>
      </c>
      <c r="B228" t="s">
        <v>73</v>
      </c>
      <c r="C228" t="s">
        <v>794</v>
      </c>
      <c r="D228" t="s">
        <v>794</v>
      </c>
      <c r="E228">
        <v>9244000</v>
      </c>
      <c r="F228">
        <v>9775000</v>
      </c>
      <c r="G228">
        <v>2</v>
      </c>
    </row>
    <row r="229" spans="1:8" x14ac:dyDescent="0.2">
      <c r="A229">
        <v>93</v>
      </c>
      <c r="B229" t="s">
        <v>73</v>
      </c>
      <c r="C229" t="s">
        <v>794</v>
      </c>
      <c r="D229" t="s">
        <v>794</v>
      </c>
      <c r="E229">
        <v>9201000</v>
      </c>
      <c r="F229">
        <v>19700000</v>
      </c>
      <c r="G229">
        <v>1</v>
      </c>
    </row>
    <row r="230" spans="1:8" x14ac:dyDescent="0.2">
      <c r="A230">
        <v>93</v>
      </c>
      <c r="B230" t="s">
        <v>73</v>
      </c>
      <c r="C230" t="s">
        <v>794</v>
      </c>
      <c r="D230" t="s">
        <v>794</v>
      </c>
      <c r="E230">
        <v>18163801.030000001</v>
      </c>
      <c r="F230">
        <v>18199801.030000001</v>
      </c>
      <c r="H230">
        <v>1</v>
      </c>
    </row>
    <row r="231" spans="1:8" x14ac:dyDescent="0.2">
      <c r="A231">
        <v>121</v>
      </c>
      <c r="B231" t="s">
        <v>73</v>
      </c>
      <c r="C231" t="s">
        <v>794</v>
      </c>
      <c r="D231" t="s">
        <v>794</v>
      </c>
      <c r="E231">
        <v>13950000</v>
      </c>
      <c r="F231">
        <v>14422720</v>
      </c>
      <c r="G231">
        <v>1</v>
      </c>
    </row>
    <row r="232" spans="1:8" x14ac:dyDescent="0.2">
      <c r="A232">
        <v>105</v>
      </c>
      <c r="B232" t="s">
        <v>73</v>
      </c>
      <c r="C232" t="s">
        <v>794</v>
      </c>
      <c r="D232" t="s">
        <v>794</v>
      </c>
      <c r="E232">
        <v>13950000</v>
      </c>
      <c r="F232">
        <v>14391414.68</v>
      </c>
      <c r="G232">
        <v>1</v>
      </c>
    </row>
    <row r="233" spans="1:8" x14ac:dyDescent="0.2">
      <c r="A233">
        <v>28</v>
      </c>
      <c r="B233" t="s">
        <v>74</v>
      </c>
      <c r="C233" t="s">
        <v>74</v>
      </c>
      <c r="D233" t="s">
        <v>795</v>
      </c>
      <c r="E233">
        <v>9260000</v>
      </c>
      <c r="F233">
        <v>9605573.0299999993</v>
      </c>
      <c r="G233">
        <v>1</v>
      </c>
    </row>
    <row r="234" spans="1:8" x14ac:dyDescent="0.2">
      <c r="A234">
        <v>93</v>
      </c>
      <c r="B234" t="s">
        <v>74</v>
      </c>
      <c r="C234" t="s">
        <v>74</v>
      </c>
      <c r="D234" t="s">
        <v>795</v>
      </c>
      <c r="E234">
        <v>8497000</v>
      </c>
      <c r="F234">
        <v>25500000</v>
      </c>
      <c r="G234">
        <v>1</v>
      </c>
    </row>
    <row r="235" spans="1:8" x14ac:dyDescent="0.2">
      <c r="A235">
        <v>93</v>
      </c>
      <c r="B235" t="s">
        <v>74</v>
      </c>
      <c r="C235" t="s">
        <v>74</v>
      </c>
      <c r="D235" t="s">
        <v>795</v>
      </c>
      <c r="E235">
        <v>19985171.800000001</v>
      </c>
      <c r="F235">
        <v>20172286</v>
      </c>
      <c r="H235">
        <v>1</v>
      </c>
    </row>
    <row r="236" spans="1:8" x14ac:dyDescent="0.2">
      <c r="A236">
        <v>117</v>
      </c>
      <c r="B236" t="s">
        <v>74</v>
      </c>
      <c r="C236" t="s">
        <v>74</v>
      </c>
      <c r="D236" t="s">
        <v>795</v>
      </c>
      <c r="E236">
        <v>9300000</v>
      </c>
      <c r="F236">
        <v>9511293.75</v>
      </c>
      <c r="G236">
        <v>1</v>
      </c>
    </row>
    <row r="237" spans="1:8" x14ac:dyDescent="0.2">
      <c r="A237">
        <v>4</v>
      </c>
      <c r="B237" t="s">
        <v>74</v>
      </c>
      <c r="C237" t="s">
        <v>72</v>
      </c>
      <c r="D237" t="s">
        <v>796</v>
      </c>
      <c r="E237">
        <v>9221000</v>
      </c>
      <c r="F237">
        <v>9600000</v>
      </c>
      <c r="G237">
        <v>1</v>
      </c>
    </row>
    <row r="238" spans="1:8" x14ac:dyDescent="0.2">
      <c r="A238">
        <v>28</v>
      </c>
      <c r="B238" t="s">
        <v>74</v>
      </c>
      <c r="C238" t="s">
        <v>72</v>
      </c>
      <c r="D238" t="s">
        <v>796</v>
      </c>
      <c r="E238">
        <v>9300000</v>
      </c>
      <c r="F238">
        <v>9579294.375</v>
      </c>
      <c r="G238">
        <v>4</v>
      </c>
    </row>
    <row r="239" spans="1:8" x14ac:dyDescent="0.2">
      <c r="A239">
        <v>87</v>
      </c>
      <c r="B239" t="s">
        <v>74</v>
      </c>
      <c r="C239" t="s">
        <v>72</v>
      </c>
      <c r="D239" t="s">
        <v>796</v>
      </c>
      <c r="E239">
        <v>9292500</v>
      </c>
      <c r="F239">
        <v>9393490.4199999999</v>
      </c>
      <c r="G239">
        <v>4</v>
      </c>
    </row>
    <row r="240" spans="1:8" x14ac:dyDescent="0.2">
      <c r="A240">
        <v>93</v>
      </c>
      <c r="B240" t="s">
        <v>74</v>
      </c>
      <c r="C240" t="s">
        <v>72</v>
      </c>
      <c r="D240" t="s">
        <v>796</v>
      </c>
      <c r="E240">
        <v>16531734</v>
      </c>
      <c r="F240">
        <v>16631734</v>
      </c>
      <c r="H240">
        <v>1</v>
      </c>
    </row>
    <row r="241" spans="1:8" x14ac:dyDescent="0.2">
      <c r="A241">
        <v>88</v>
      </c>
      <c r="B241" t="s">
        <v>74</v>
      </c>
      <c r="C241" t="s">
        <v>72</v>
      </c>
      <c r="D241" t="s">
        <v>796</v>
      </c>
      <c r="E241">
        <v>9300000</v>
      </c>
      <c r="F241">
        <v>9620978.5999999996</v>
      </c>
      <c r="G241">
        <v>1</v>
      </c>
    </row>
    <row r="242" spans="1:8" x14ac:dyDescent="0.2">
      <c r="A242">
        <v>88</v>
      </c>
      <c r="B242" t="s">
        <v>74</v>
      </c>
      <c r="C242" t="s">
        <v>72</v>
      </c>
      <c r="D242" t="s">
        <v>796</v>
      </c>
      <c r="E242">
        <v>9300000</v>
      </c>
      <c r="F242">
        <v>9855697.25</v>
      </c>
      <c r="G242">
        <v>1</v>
      </c>
    </row>
    <row r="243" spans="1:8" x14ac:dyDescent="0.2">
      <c r="A243">
        <v>105</v>
      </c>
      <c r="B243" t="s">
        <v>74</v>
      </c>
      <c r="C243" t="s">
        <v>72</v>
      </c>
      <c r="D243" t="s">
        <v>796</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521</v>
      </c>
      <c r="D246" t="s">
        <v>521</v>
      </c>
      <c r="E246">
        <v>10637000</v>
      </c>
      <c r="F246">
        <v>11465000</v>
      </c>
      <c r="G246">
        <v>3</v>
      </c>
    </row>
    <row r="247" spans="1:8" x14ac:dyDescent="0.2">
      <c r="A247">
        <v>4</v>
      </c>
      <c r="B247" t="s">
        <v>73</v>
      </c>
      <c r="C247" t="s">
        <v>521</v>
      </c>
      <c r="D247" t="s">
        <v>521</v>
      </c>
      <c r="E247">
        <v>8398500</v>
      </c>
      <c r="F247">
        <v>13087500</v>
      </c>
      <c r="G247">
        <v>4</v>
      </c>
    </row>
    <row r="248" spans="1:8" x14ac:dyDescent="0.2">
      <c r="A248">
        <v>28</v>
      </c>
      <c r="B248" t="s">
        <v>73</v>
      </c>
      <c r="C248" t="s">
        <v>521</v>
      </c>
      <c r="D248" t="s">
        <v>521</v>
      </c>
      <c r="E248">
        <v>9022000</v>
      </c>
      <c r="F248">
        <v>9602883.6300000008</v>
      </c>
      <c r="G248">
        <v>2</v>
      </c>
    </row>
    <row r="249" spans="1:8" x14ac:dyDescent="0.2">
      <c r="A249">
        <v>93</v>
      </c>
      <c r="B249" t="s">
        <v>73</v>
      </c>
      <c r="C249" t="s">
        <v>521</v>
      </c>
      <c r="D249" t="s">
        <v>521</v>
      </c>
      <c r="E249">
        <v>9126000</v>
      </c>
      <c r="F249">
        <v>13824500</v>
      </c>
      <c r="G249">
        <v>2</v>
      </c>
    </row>
    <row r="250" spans="1:8" x14ac:dyDescent="0.2">
      <c r="A250">
        <v>93</v>
      </c>
      <c r="B250" t="s">
        <v>73</v>
      </c>
      <c r="C250" t="s">
        <v>521</v>
      </c>
      <c r="D250" t="s">
        <v>521</v>
      </c>
      <c r="E250">
        <v>9094333.3333333302</v>
      </c>
      <c r="F250">
        <v>13733333.3333333</v>
      </c>
      <c r="G250">
        <v>3</v>
      </c>
    </row>
    <row r="251" spans="1:8" x14ac:dyDescent="0.2">
      <c r="A251">
        <v>93</v>
      </c>
      <c r="B251" t="s">
        <v>73</v>
      </c>
      <c r="C251" t="s">
        <v>521</v>
      </c>
      <c r="D251" t="s">
        <v>521</v>
      </c>
      <c r="E251">
        <v>24354615.384615399</v>
      </c>
      <c r="F251">
        <v>24354615.384615399</v>
      </c>
      <c r="H251">
        <v>104</v>
      </c>
    </row>
    <row r="252" spans="1:8" x14ac:dyDescent="0.2">
      <c r="A252">
        <v>93</v>
      </c>
      <c r="B252" t="s">
        <v>73</v>
      </c>
      <c r="C252" t="s">
        <v>521</v>
      </c>
      <c r="D252" t="s">
        <v>521</v>
      </c>
      <c r="E252">
        <v>20545000</v>
      </c>
      <c r="F252">
        <v>20545000</v>
      </c>
      <c r="H252">
        <v>1</v>
      </c>
    </row>
    <row r="253" spans="1:8" x14ac:dyDescent="0.2">
      <c r="A253">
        <v>27</v>
      </c>
      <c r="B253" t="s">
        <v>73</v>
      </c>
      <c r="C253" t="s">
        <v>521</v>
      </c>
      <c r="D253" t="s">
        <v>521</v>
      </c>
      <c r="E253">
        <v>8245000</v>
      </c>
      <c r="F253">
        <v>33807500</v>
      </c>
      <c r="G253">
        <v>2</v>
      </c>
    </row>
    <row r="254" spans="1:8" x14ac:dyDescent="0.2">
      <c r="A254">
        <v>4</v>
      </c>
      <c r="B254" t="s">
        <v>11</v>
      </c>
      <c r="C254" t="s">
        <v>99</v>
      </c>
      <c r="D254" t="s">
        <v>800</v>
      </c>
      <c r="E254">
        <v>9300000</v>
      </c>
      <c r="F254">
        <v>9500000</v>
      </c>
      <c r="G254">
        <v>1</v>
      </c>
    </row>
    <row r="255" spans="1:8" x14ac:dyDescent="0.2">
      <c r="A255">
        <v>28</v>
      </c>
      <c r="B255" t="s">
        <v>11</v>
      </c>
      <c r="C255" t="s">
        <v>99</v>
      </c>
      <c r="D255" t="s">
        <v>800</v>
      </c>
      <c r="E255">
        <v>9300000</v>
      </c>
      <c r="F255">
        <v>9877473.1333333291</v>
      </c>
      <c r="G255">
        <v>3</v>
      </c>
    </row>
    <row r="256" spans="1:8" x14ac:dyDescent="0.2">
      <c r="A256">
        <v>28</v>
      </c>
      <c r="B256" t="s">
        <v>11</v>
      </c>
      <c r="C256" t="s">
        <v>99</v>
      </c>
      <c r="D256" t="s">
        <v>800</v>
      </c>
      <c r="E256">
        <v>11625000</v>
      </c>
      <c r="F256">
        <v>11994818.789999999</v>
      </c>
      <c r="G256">
        <v>2</v>
      </c>
    </row>
    <row r="257" spans="1:8" x14ac:dyDescent="0.2">
      <c r="A257">
        <v>93</v>
      </c>
      <c r="B257" t="s">
        <v>103</v>
      </c>
      <c r="C257" t="s">
        <v>799</v>
      </c>
      <c r="D257" t="s">
        <v>800</v>
      </c>
      <c r="E257">
        <v>9280000</v>
      </c>
      <c r="F257">
        <v>21335137.640000001</v>
      </c>
      <c r="G257">
        <v>1</v>
      </c>
    </row>
    <row r="258" spans="1:8" x14ac:dyDescent="0.2">
      <c r="A258">
        <v>32</v>
      </c>
      <c r="B258" t="s">
        <v>103</v>
      </c>
      <c r="C258" t="s">
        <v>799</v>
      </c>
      <c r="D258" t="s">
        <v>800</v>
      </c>
      <c r="E258">
        <v>9227000</v>
      </c>
      <c r="F258">
        <v>9601216.7699999996</v>
      </c>
      <c r="G258">
        <v>1</v>
      </c>
    </row>
    <row r="259" spans="1:8" x14ac:dyDescent="0.2">
      <c r="A259">
        <v>93</v>
      </c>
      <c r="B259" t="s">
        <v>11</v>
      </c>
      <c r="C259" t="s">
        <v>878</v>
      </c>
      <c r="D259" t="s">
        <v>800</v>
      </c>
      <c r="E259">
        <v>7699000</v>
      </c>
      <c r="F259">
        <v>36195100</v>
      </c>
      <c r="G259">
        <v>1</v>
      </c>
    </row>
    <row r="260" spans="1:8" x14ac:dyDescent="0.2">
      <c r="A260">
        <v>96</v>
      </c>
      <c r="B260" t="s">
        <v>11</v>
      </c>
      <c r="C260" t="s">
        <v>878</v>
      </c>
      <c r="D260" t="s">
        <v>800</v>
      </c>
      <c r="E260">
        <v>4650000</v>
      </c>
      <c r="F260">
        <v>9608564</v>
      </c>
      <c r="G260">
        <v>2</v>
      </c>
    </row>
    <row r="261" spans="1:8" x14ac:dyDescent="0.2">
      <c r="A261">
        <v>4</v>
      </c>
      <c r="B261" t="s">
        <v>12</v>
      </c>
      <c r="C261" t="s">
        <v>882</v>
      </c>
      <c r="D261" t="s">
        <v>800</v>
      </c>
      <c r="E261">
        <v>9300000</v>
      </c>
      <c r="F261">
        <v>9644202.6600000001</v>
      </c>
      <c r="G261">
        <v>1</v>
      </c>
    </row>
    <row r="262" spans="1:8" x14ac:dyDescent="0.2">
      <c r="A262">
        <v>4</v>
      </c>
      <c r="B262" t="s">
        <v>12</v>
      </c>
      <c r="C262" t="s">
        <v>882</v>
      </c>
      <c r="D262" t="s">
        <v>800</v>
      </c>
      <c r="E262">
        <v>8788000</v>
      </c>
      <c r="F262">
        <v>9222182.5150000006</v>
      </c>
      <c r="G262">
        <v>2</v>
      </c>
    </row>
    <row r="263" spans="1:8" x14ac:dyDescent="0.2">
      <c r="A263">
        <v>32</v>
      </c>
      <c r="B263" t="s">
        <v>12</v>
      </c>
      <c r="C263" t="s">
        <v>882</v>
      </c>
      <c r="D263" t="s">
        <v>800</v>
      </c>
      <c r="E263">
        <v>8665000</v>
      </c>
      <c r="F263">
        <v>11079410.609999999</v>
      </c>
      <c r="G263">
        <v>1</v>
      </c>
    </row>
    <row r="264" spans="1:8" x14ac:dyDescent="0.2">
      <c r="A264">
        <v>27</v>
      </c>
      <c r="B264" t="s">
        <v>12</v>
      </c>
      <c r="C264" t="s">
        <v>1265</v>
      </c>
      <c r="D264" t="s">
        <v>800</v>
      </c>
      <c r="E264">
        <v>7238000</v>
      </c>
      <c r="F264">
        <v>36348000</v>
      </c>
      <c r="G264">
        <v>1</v>
      </c>
    </row>
    <row r="265" spans="1:8" x14ac:dyDescent="0.2">
      <c r="A265">
        <v>93</v>
      </c>
      <c r="B265" t="s">
        <v>103</v>
      </c>
      <c r="C265" t="s">
        <v>109</v>
      </c>
      <c r="D265" t="s">
        <v>801</v>
      </c>
      <c r="E265">
        <v>9276500</v>
      </c>
      <c r="F265">
        <v>10524951.205</v>
      </c>
      <c r="G265">
        <v>2</v>
      </c>
    </row>
    <row r="266" spans="1:8" x14ac:dyDescent="0.2">
      <c r="A266">
        <v>93</v>
      </c>
      <c r="B266" t="s">
        <v>103</v>
      </c>
      <c r="C266" t="s">
        <v>109</v>
      </c>
      <c r="D266" t="s">
        <v>801</v>
      </c>
      <c r="E266">
        <v>9247000</v>
      </c>
      <c r="F266">
        <v>18889547.609999999</v>
      </c>
      <c r="G266">
        <v>1</v>
      </c>
    </row>
    <row r="267" spans="1:8" x14ac:dyDescent="0.2">
      <c r="A267">
        <v>93</v>
      </c>
      <c r="B267" t="s">
        <v>103</v>
      </c>
      <c r="C267" t="s">
        <v>109</v>
      </c>
      <c r="D267" t="s">
        <v>801</v>
      </c>
      <c r="E267">
        <v>16736000.630000001</v>
      </c>
      <c r="F267">
        <v>16791945.145</v>
      </c>
      <c r="H267">
        <v>2</v>
      </c>
    </row>
    <row r="268" spans="1:8" x14ac:dyDescent="0.2">
      <c r="A268">
        <v>88</v>
      </c>
      <c r="B268" t="s">
        <v>103</v>
      </c>
      <c r="C268" t="s">
        <v>109</v>
      </c>
      <c r="D268" t="s">
        <v>801</v>
      </c>
      <c r="E268">
        <v>9244000</v>
      </c>
      <c r="F268">
        <v>10120856.99</v>
      </c>
      <c r="G268">
        <v>2</v>
      </c>
    </row>
    <row r="269" spans="1:8" x14ac:dyDescent="0.2">
      <c r="A269">
        <v>88</v>
      </c>
      <c r="B269" t="s">
        <v>103</v>
      </c>
      <c r="C269" t="s">
        <v>109</v>
      </c>
      <c r="D269" t="s">
        <v>801</v>
      </c>
      <c r="E269">
        <v>21872317.899999999</v>
      </c>
      <c r="F269">
        <v>22053311.280000001</v>
      </c>
      <c r="H269">
        <v>1</v>
      </c>
    </row>
    <row r="270" spans="1:8" x14ac:dyDescent="0.2">
      <c r="A270">
        <v>22</v>
      </c>
      <c r="B270" t="s">
        <v>103</v>
      </c>
      <c r="C270" t="s">
        <v>109</v>
      </c>
      <c r="D270" t="s">
        <v>801</v>
      </c>
      <c r="E270">
        <v>6986000</v>
      </c>
      <c r="F270">
        <v>25336000</v>
      </c>
      <c r="G270">
        <v>1</v>
      </c>
    </row>
    <row r="271" spans="1:8" x14ac:dyDescent="0.2">
      <c r="A271">
        <v>105</v>
      </c>
      <c r="B271" t="s">
        <v>103</v>
      </c>
      <c r="C271" t="s">
        <v>109</v>
      </c>
      <c r="D271" t="s">
        <v>801</v>
      </c>
      <c r="E271">
        <v>13950000</v>
      </c>
      <c r="F271">
        <v>14391414.68</v>
      </c>
      <c r="G271">
        <v>1</v>
      </c>
    </row>
    <row r="272" spans="1:8" x14ac:dyDescent="0.2">
      <c r="A272">
        <v>4</v>
      </c>
      <c r="B272" t="s">
        <v>105</v>
      </c>
      <c r="C272" t="s">
        <v>105</v>
      </c>
      <c r="D272" t="s">
        <v>105</v>
      </c>
      <c r="E272">
        <v>9201000</v>
      </c>
      <c r="F272">
        <v>9600000</v>
      </c>
      <c r="G272">
        <v>1</v>
      </c>
    </row>
    <row r="273" spans="1:8" x14ac:dyDescent="0.2">
      <c r="A273">
        <v>93</v>
      </c>
      <c r="B273" t="s">
        <v>105</v>
      </c>
      <c r="C273" t="s">
        <v>105</v>
      </c>
      <c r="D273" t="s">
        <v>105</v>
      </c>
      <c r="E273">
        <v>8718500</v>
      </c>
      <c r="F273">
        <v>9067000</v>
      </c>
      <c r="G273">
        <v>2</v>
      </c>
    </row>
    <row r="274" spans="1:8" x14ac:dyDescent="0.2">
      <c r="A274">
        <v>93</v>
      </c>
      <c r="B274" t="s">
        <v>105</v>
      </c>
      <c r="C274" t="s">
        <v>105</v>
      </c>
      <c r="D274" t="s">
        <v>105</v>
      </c>
      <c r="E274">
        <v>24295619.030000001</v>
      </c>
      <c r="F274">
        <v>24295619.030000001</v>
      </c>
      <c r="H274">
        <v>2</v>
      </c>
    </row>
    <row r="275" spans="1:8" x14ac:dyDescent="0.2">
      <c r="A275">
        <v>22</v>
      </c>
      <c r="B275" t="s">
        <v>105</v>
      </c>
      <c r="C275" t="s">
        <v>105</v>
      </c>
      <c r="D275" t="s">
        <v>105</v>
      </c>
      <c r="E275">
        <v>8161000</v>
      </c>
      <c r="F275">
        <v>36761000</v>
      </c>
      <c r="G275">
        <v>1</v>
      </c>
    </row>
    <row r="276" spans="1:8" x14ac:dyDescent="0.2">
      <c r="A276">
        <v>27</v>
      </c>
      <c r="B276" t="s">
        <v>11</v>
      </c>
      <c r="C276" t="s">
        <v>11</v>
      </c>
      <c r="D276" t="s">
        <v>877</v>
      </c>
      <c r="E276">
        <v>7238000</v>
      </c>
      <c r="F276">
        <v>46977000</v>
      </c>
      <c r="G276">
        <v>1</v>
      </c>
    </row>
    <row r="277" spans="1:8" x14ac:dyDescent="0.2">
      <c r="A277">
        <v>28</v>
      </c>
      <c r="B277" t="s">
        <v>11</v>
      </c>
      <c r="C277" t="s">
        <v>798</v>
      </c>
      <c r="D277" t="s">
        <v>798</v>
      </c>
      <c r="E277">
        <v>13950000</v>
      </c>
      <c r="F277">
        <v>14387047.619999999</v>
      </c>
      <c r="G277">
        <v>1</v>
      </c>
    </row>
    <row r="278" spans="1:8" x14ac:dyDescent="0.2">
      <c r="A278">
        <v>28</v>
      </c>
      <c r="B278" t="s">
        <v>11</v>
      </c>
      <c r="C278" t="s">
        <v>798</v>
      </c>
      <c r="D278" t="s">
        <v>798</v>
      </c>
      <c r="E278">
        <v>8161000</v>
      </c>
      <c r="F278">
        <v>9593154.3300000001</v>
      </c>
      <c r="G278">
        <v>1</v>
      </c>
    </row>
    <row r="279" spans="1:8" x14ac:dyDescent="0.2">
      <c r="A279">
        <v>93</v>
      </c>
      <c r="B279" t="s">
        <v>11</v>
      </c>
      <c r="C279" t="s">
        <v>798</v>
      </c>
      <c r="D279" t="s">
        <v>798</v>
      </c>
      <c r="E279">
        <v>7196000</v>
      </c>
      <c r="F279">
        <v>31739206.559999999</v>
      </c>
      <c r="G279">
        <v>1</v>
      </c>
    </row>
    <row r="280" spans="1:8" x14ac:dyDescent="0.2">
      <c r="A280">
        <v>101</v>
      </c>
      <c r="B280" t="s">
        <v>11</v>
      </c>
      <c r="C280" t="s">
        <v>798</v>
      </c>
      <c r="D280" t="s">
        <v>798</v>
      </c>
      <c r="E280">
        <v>29428790.539999999</v>
      </c>
      <c r="F280">
        <v>29428790.539999999</v>
      </c>
      <c r="H280">
        <v>1</v>
      </c>
    </row>
    <row r="281" spans="1:8" x14ac:dyDescent="0.2">
      <c r="A281">
        <v>4</v>
      </c>
      <c r="B281" t="s">
        <v>12</v>
      </c>
      <c r="C281" t="s">
        <v>12</v>
      </c>
      <c r="D281" t="s">
        <v>879</v>
      </c>
      <c r="E281">
        <v>9267000</v>
      </c>
      <c r="F281">
        <v>23834000</v>
      </c>
      <c r="G281">
        <v>1</v>
      </c>
    </row>
    <row r="282" spans="1:8" x14ac:dyDescent="0.2">
      <c r="A282">
        <v>28</v>
      </c>
      <c r="B282" t="s">
        <v>12</v>
      </c>
      <c r="C282" t="s">
        <v>12</v>
      </c>
      <c r="D282" t="s">
        <v>879</v>
      </c>
      <c r="E282">
        <v>7531000</v>
      </c>
      <c r="F282">
        <v>29394461.52</v>
      </c>
      <c r="G282">
        <v>1</v>
      </c>
    </row>
    <row r="283" spans="1:8" x14ac:dyDescent="0.2">
      <c r="A283">
        <v>93</v>
      </c>
      <c r="B283" t="s">
        <v>12</v>
      </c>
      <c r="C283" t="s">
        <v>12</v>
      </c>
      <c r="D283" t="s">
        <v>879</v>
      </c>
      <c r="E283">
        <v>9200000</v>
      </c>
      <c r="F283">
        <v>9550000</v>
      </c>
      <c r="G283">
        <v>1</v>
      </c>
    </row>
    <row r="284" spans="1:8" x14ac:dyDescent="0.2">
      <c r="A284">
        <v>93</v>
      </c>
      <c r="B284" t="s">
        <v>12</v>
      </c>
      <c r="C284" t="s">
        <v>12</v>
      </c>
      <c r="D284" t="s">
        <v>879</v>
      </c>
      <c r="E284">
        <v>7406000</v>
      </c>
      <c r="F284">
        <v>9840724.2799999993</v>
      </c>
      <c r="G284">
        <v>1</v>
      </c>
    </row>
    <row r="285" spans="1:8" x14ac:dyDescent="0.2">
      <c r="A285">
        <v>27</v>
      </c>
      <c r="B285" t="s">
        <v>12</v>
      </c>
      <c r="C285" t="s">
        <v>12</v>
      </c>
      <c r="D285" t="s">
        <v>879</v>
      </c>
      <c r="E285">
        <v>7867000</v>
      </c>
      <c r="F285">
        <v>54635000</v>
      </c>
      <c r="G285">
        <v>1</v>
      </c>
    </row>
    <row r="286" spans="1:8" x14ac:dyDescent="0.2">
      <c r="A286">
        <v>32</v>
      </c>
      <c r="B286" t="s">
        <v>12</v>
      </c>
      <c r="C286" t="s">
        <v>12</v>
      </c>
      <c r="D286" t="s">
        <v>879</v>
      </c>
      <c r="E286">
        <v>8020000</v>
      </c>
      <c r="F286">
        <v>8310602.7400000002</v>
      </c>
      <c r="G286">
        <v>1</v>
      </c>
    </row>
    <row r="287" spans="1:8" x14ac:dyDescent="0.2">
      <c r="A287">
        <v>22</v>
      </c>
      <c r="B287" t="s">
        <v>12</v>
      </c>
      <c r="C287" t="s">
        <v>12</v>
      </c>
      <c r="D287" t="s">
        <v>879</v>
      </c>
      <c r="E287">
        <v>7678500</v>
      </c>
      <c r="F287">
        <v>62264000</v>
      </c>
      <c r="G287">
        <v>2</v>
      </c>
    </row>
    <row r="288" spans="1:8" x14ac:dyDescent="0.2">
      <c r="A288">
        <v>96</v>
      </c>
      <c r="B288" t="s">
        <v>12</v>
      </c>
      <c r="C288" t="s">
        <v>12</v>
      </c>
      <c r="D288" t="s">
        <v>879</v>
      </c>
      <c r="E288">
        <v>9280000</v>
      </c>
      <c r="F288">
        <v>9612677</v>
      </c>
      <c r="G288">
        <v>1</v>
      </c>
    </row>
    <row r="289" spans="1:8" x14ac:dyDescent="0.2">
      <c r="A289">
        <v>108</v>
      </c>
      <c r="B289" t="s">
        <v>12</v>
      </c>
      <c r="C289" t="s">
        <v>12</v>
      </c>
      <c r="D289" t="s">
        <v>879</v>
      </c>
      <c r="E289">
        <v>9300000</v>
      </c>
      <c r="F289">
        <v>9530000</v>
      </c>
      <c r="G289">
        <v>1</v>
      </c>
    </row>
    <row r="290" spans="1:8" x14ac:dyDescent="0.2">
      <c r="A290">
        <v>4</v>
      </c>
      <c r="B290" t="s">
        <v>12</v>
      </c>
      <c r="C290" t="s">
        <v>376</v>
      </c>
      <c r="D290" t="s">
        <v>376</v>
      </c>
      <c r="E290">
        <v>9965000</v>
      </c>
      <c r="F290">
        <v>28851333.333333299</v>
      </c>
      <c r="G290">
        <v>3</v>
      </c>
    </row>
    <row r="291" spans="1:8" x14ac:dyDescent="0.2">
      <c r="A291">
        <v>93</v>
      </c>
      <c r="B291" t="s">
        <v>12</v>
      </c>
      <c r="C291" t="s">
        <v>376</v>
      </c>
      <c r="D291" t="s">
        <v>376</v>
      </c>
      <c r="E291">
        <v>6608000</v>
      </c>
      <c r="F291">
        <v>42525000</v>
      </c>
      <c r="G291">
        <v>1</v>
      </c>
    </row>
    <row r="292" spans="1:8" x14ac:dyDescent="0.2">
      <c r="A292">
        <v>32</v>
      </c>
      <c r="B292" t="s">
        <v>12</v>
      </c>
      <c r="C292" t="s">
        <v>376</v>
      </c>
      <c r="D292" t="s">
        <v>376</v>
      </c>
      <c r="E292">
        <v>9293000</v>
      </c>
      <c r="F292">
        <v>9611594.1500000004</v>
      </c>
      <c r="G292">
        <v>1</v>
      </c>
    </row>
    <row r="293" spans="1:8" x14ac:dyDescent="0.2">
      <c r="A293">
        <v>22</v>
      </c>
      <c r="B293" t="s">
        <v>12</v>
      </c>
      <c r="C293" t="s">
        <v>376</v>
      </c>
      <c r="D293" t="s">
        <v>376</v>
      </c>
      <c r="E293">
        <v>9043000</v>
      </c>
      <c r="F293">
        <v>53343000</v>
      </c>
      <c r="G293">
        <v>1</v>
      </c>
    </row>
    <row r="294" spans="1:8" x14ac:dyDescent="0.2">
      <c r="A294">
        <v>27</v>
      </c>
      <c r="B294" t="s">
        <v>12</v>
      </c>
      <c r="C294" t="s">
        <v>376</v>
      </c>
      <c r="D294" t="s">
        <v>880</v>
      </c>
      <c r="E294">
        <v>8875000</v>
      </c>
      <c r="F294">
        <v>51987000</v>
      </c>
      <c r="G294">
        <v>1</v>
      </c>
    </row>
    <row r="295" spans="1:8" x14ac:dyDescent="0.2">
      <c r="A295">
        <v>108</v>
      </c>
      <c r="B295" t="s">
        <v>12</v>
      </c>
      <c r="C295" t="s">
        <v>376</v>
      </c>
      <c r="D295" t="s">
        <v>880</v>
      </c>
      <c r="E295">
        <v>9200000</v>
      </c>
      <c r="F295">
        <v>9430000</v>
      </c>
      <c r="G295">
        <v>1</v>
      </c>
    </row>
    <row r="296" spans="1:8" x14ac:dyDescent="0.2">
      <c r="A296">
        <v>93</v>
      </c>
      <c r="B296" t="s">
        <v>74</v>
      </c>
      <c r="C296" t="s">
        <v>74</v>
      </c>
      <c r="D296" t="s">
        <v>883</v>
      </c>
      <c r="E296">
        <v>9300000</v>
      </c>
      <c r="F296">
        <v>9650000</v>
      </c>
      <c r="G296">
        <v>1</v>
      </c>
    </row>
    <row r="297" spans="1:8" x14ac:dyDescent="0.2">
      <c r="A297">
        <v>27</v>
      </c>
      <c r="B297" t="s">
        <v>74</v>
      </c>
      <c r="C297" t="s">
        <v>74</v>
      </c>
      <c r="D297" t="s">
        <v>883</v>
      </c>
      <c r="E297">
        <v>9182000</v>
      </c>
      <c r="F297">
        <v>25205000</v>
      </c>
      <c r="G297">
        <v>1</v>
      </c>
    </row>
    <row r="298" spans="1:8" x14ac:dyDescent="0.2">
      <c r="A298">
        <v>93</v>
      </c>
      <c r="B298" t="s">
        <v>74</v>
      </c>
      <c r="C298" t="s">
        <v>72</v>
      </c>
      <c r="D298" t="s">
        <v>885</v>
      </c>
      <c r="E298">
        <v>9300000</v>
      </c>
      <c r="F298">
        <v>9550000</v>
      </c>
      <c r="G298">
        <v>1</v>
      </c>
    </row>
    <row r="299" spans="1:8" x14ac:dyDescent="0.2">
      <c r="A299">
        <v>93</v>
      </c>
      <c r="B299" t="s">
        <v>74</v>
      </c>
      <c r="C299" t="s">
        <v>72</v>
      </c>
      <c r="D299" t="s">
        <v>885</v>
      </c>
      <c r="E299">
        <v>15164098.949999999</v>
      </c>
      <c r="F299">
        <v>15448197.9</v>
      </c>
      <c r="H299">
        <v>1</v>
      </c>
    </row>
    <row r="300" spans="1:8" x14ac:dyDescent="0.2">
      <c r="A300">
        <v>93</v>
      </c>
      <c r="B300" t="s">
        <v>74</v>
      </c>
      <c r="C300" t="s">
        <v>72</v>
      </c>
      <c r="D300" t="s">
        <v>885</v>
      </c>
      <c r="E300">
        <v>21882840.280000001</v>
      </c>
      <c r="F300">
        <v>21882840.280000001</v>
      </c>
      <c r="H300">
        <v>1</v>
      </c>
    </row>
    <row r="301" spans="1:8" x14ac:dyDescent="0.2">
      <c r="A301">
        <v>87</v>
      </c>
      <c r="B301" t="s">
        <v>103</v>
      </c>
      <c r="C301" t="s">
        <v>109</v>
      </c>
      <c r="D301" t="s">
        <v>886</v>
      </c>
      <c r="E301">
        <v>9285000</v>
      </c>
      <c r="F301">
        <v>9376399.1699999999</v>
      </c>
      <c r="G301">
        <v>1</v>
      </c>
    </row>
    <row r="302" spans="1:8" x14ac:dyDescent="0.2">
      <c r="A302">
        <v>88</v>
      </c>
      <c r="B302" t="s">
        <v>103</v>
      </c>
      <c r="C302" t="s">
        <v>109</v>
      </c>
      <c r="D302" t="s">
        <v>886</v>
      </c>
      <c r="E302">
        <v>9300000</v>
      </c>
      <c r="F302">
        <v>9884934.0999999996</v>
      </c>
      <c r="G302">
        <v>3</v>
      </c>
    </row>
    <row r="303" spans="1:8" x14ac:dyDescent="0.2">
      <c r="A303">
        <v>88</v>
      </c>
      <c r="B303" t="s">
        <v>103</v>
      </c>
      <c r="C303" t="s">
        <v>109</v>
      </c>
      <c r="D303" t="s">
        <v>886</v>
      </c>
      <c r="E303">
        <v>10062250</v>
      </c>
      <c r="F303">
        <v>11329696.300000001</v>
      </c>
      <c r="G303">
        <v>4</v>
      </c>
    </row>
    <row r="304" spans="1:8" x14ac:dyDescent="0.2">
      <c r="A304">
        <v>4</v>
      </c>
      <c r="B304" t="s">
        <v>11</v>
      </c>
      <c r="C304" t="s">
        <v>95</v>
      </c>
      <c r="D304" t="s">
        <v>887</v>
      </c>
      <c r="E304">
        <v>9263500</v>
      </c>
      <c r="F304">
        <v>16715000</v>
      </c>
      <c r="G304">
        <v>2</v>
      </c>
    </row>
    <row r="305" spans="1:8" x14ac:dyDescent="0.2">
      <c r="A305">
        <v>4</v>
      </c>
      <c r="B305" t="s">
        <v>11</v>
      </c>
      <c r="C305" t="s">
        <v>95</v>
      </c>
      <c r="D305" t="s">
        <v>887</v>
      </c>
      <c r="E305">
        <v>9293000</v>
      </c>
      <c r="F305">
        <v>9600000</v>
      </c>
      <c r="G305">
        <v>1</v>
      </c>
    </row>
    <row r="306" spans="1:8" x14ac:dyDescent="0.2">
      <c r="A306">
        <v>87</v>
      </c>
      <c r="B306" t="s">
        <v>11</v>
      </c>
      <c r="C306" t="s">
        <v>95</v>
      </c>
      <c r="D306" t="s">
        <v>887</v>
      </c>
      <c r="E306">
        <v>8833000</v>
      </c>
      <c r="F306">
        <v>26680638.969999999</v>
      </c>
      <c r="G306">
        <v>1</v>
      </c>
    </row>
    <row r="307" spans="1:8" x14ac:dyDescent="0.2">
      <c r="A307">
        <v>93</v>
      </c>
      <c r="B307" t="s">
        <v>11</v>
      </c>
      <c r="C307" t="s">
        <v>95</v>
      </c>
      <c r="D307" t="s">
        <v>887</v>
      </c>
      <c r="E307">
        <v>6902000</v>
      </c>
      <c r="F307">
        <v>11700000</v>
      </c>
      <c r="G307">
        <v>1</v>
      </c>
    </row>
    <row r="308" spans="1:8" x14ac:dyDescent="0.2">
      <c r="A308">
        <v>93</v>
      </c>
      <c r="B308" t="s">
        <v>11</v>
      </c>
      <c r="C308" t="s">
        <v>95</v>
      </c>
      <c r="D308" t="s">
        <v>887</v>
      </c>
      <c r="E308">
        <v>6818000</v>
      </c>
      <c r="F308">
        <v>28005000</v>
      </c>
      <c r="G308">
        <v>1</v>
      </c>
    </row>
    <row r="309" spans="1:8" x14ac:dyDescent="0.2">
      <c r="A309">
        <v>27</v>
      </c>
      <c r="B309" t="s">
        <v>11</v>
      </c>
      <c r="C309" t="s">
        <v>95</v>
      </c>
      <c r="D309" t="s">
        <v>887</v>
      </c>
      <c r="E309">
        <v>9241000</v>
      </c>
      <c r="F309">
        <v>26516000</v>
      </c>
      <c r="G309">
        <v>1</v>
      </c>
    </row>
    <row r="310" spans="1:8" x14ac:dyDescent="0.2">
      <c r="A310">
        <v>27</v>
      </c>
      <c r="B310" t="s">
        <v>11</v>
      </c>
      <c r="C310" t="s">
        <v>95</v>
      </c>
      <c r="D310" t="s">
        <v>887</v>
      </c>
      <c r="E310">
        <v>9241000</v>
      </c>
      <c r="F310">
        <v>27118000</v>
      </c>
      <c r="G310">
        <v>1</v>
      </c>
    </row>
    <row r="311" spans="1:8" x14ac:dyDescent="0.2">
      <c r="A311">
        <v>117</v>
      </c>
      <c r="B311" t="s">
        <v>11</v>
      </c>
      <c r="C311" t="s">
        <v>95</v>
      </c>
      <c r="D311" t="s">
        <v>887</v>
      </c>
      <c r="E311">
        <v>9300000</v>
      </c>
      <c r="F311">
        <v>9551293.75</v>
      </c>
      <c r="G311">
        <v>1</v>
      </c>
    </row>
    <row r="312" spans="1:8" x14ac:dyDescent="0.2">
      <c r="A312">
        <v>22</v>
      </c>
      <c r="B312" t="s">
        <v>11</v>
      </c>
      <c r="C312" t="s">
        <v>95</v>
      </c>
      <c r="D312" t="s">
        <v>887</v>
      </c>
      <c r="E312">
        <v>8119000</v>
      </c>
      <c r="F312">
        <v>35319000</v>
      </c>
      <c r="G312">
        <v>1</v>
      </c>
    </row>
    <row r="313" spans="1:8" x14ac:dyDescent="0.2">
      <c r="A313">
        <v>121</v>
      </c>
      <c r="B313" t="s">
        <v>11</v>
      </c>
      <c r="C313" t="s">
        <v>95</v>
      </c>
      <c r="D313" t="s">
        <v>887</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890</v>
      </c>
      <c r="D322" t="s">
        <v>890</v>
      </c>
      <c r="E322">
        <v>10832333.3333333</v>
      </c>
      <c r="F322">
        <v>11189262.053333299</v>
      </c>
      <c r="G322">
        <v>3</v>
      </c>
    </row>
    <row r="323" spans="1:7" x14ac:dyDescent="0.2">
      <c r="A323">
        <v>28</v>
      </c>
      <c r="B323" t="s">
        <v>73</v>
      </c>
      <c r="C323" t="s">
        <v>890</v>
      </c>
      <c r="D323" t="s">
        <v>890</v>
      </c>
      <c r="E323">
        <v>9807111.1111111101</v>
      </c>
      <c r="F323">
        <v>10114775.73</v>
      </c>
      <c r="G323">
        <v>9</v>
      </c>
    </row>
    <row r="324" spans="1:7" x14ac:dyDescent="0.2">
      <c r="A324">
        <v>116</v>
      </c>
      <c r="B324" t="s">
        <v>73</v>
      </c>
      <c r="C324" t="s">
        <v>890</v>
      </c>
      <c r="D324" t="s">
        <v>890</v>
      </c>
      <c r="E324">
        <v>9300000</v>
      </c>
      <c r="F324">
        <v>9466708.0800000001</v>
      </c>
      <c r="G324">
        <v>1</v>
      </c>
    </row>
    <row r="325" spans="1:7" x14ac:dyDescent="0.2">
      <c r="A325">
        <v>32</v>
      </c>
      <c r="B325" t="s">
        <v>73</v>
      </c>
      <c r="C325" t="s">
        <v>890</v>
      </c>
      <c r="D325" t="s">
        <v>890</v>
      </c>
      <c r="E325">
        <v>9275000</v>
      </c>
      <c r="F325">
        <v>10819359.01</v>
      </c>
      <c r="G325">
        <v>2</v>
      </c>
    </row>
    <row r="326" spans="1:7" x14ac:dyDescent="0.2">
      <c r="A326">
        <v>32</v>
      </c>
      <c r="B326" t="s">
        <v>73</v>
      </c>
      <c r="C326" t="s">
        <v>890</v>
      </c>
      <c r="D326" t="s">
        <v>890</v>
      </c>
      <c r="E326">
        <v>9293000</v>
      </c>
      <c r="F326">
        <v>12977338.140000001</v>
      </c>
      <c r="G326">
        <v>1</v>
      </c>
    </row>
    <row r="327" spans="1:7" x14ac:dyDescent="0.2">
      <c r="A327">
        <v>96</v>
      </c>
      <c r="B327" t="s">
        <v>73</v>
      </c>
      <c r="C327" t="s">
        <v>890</v>
      </c>
      <c r="D327" t="s">
        <v>890</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103</v>
      </c>
      <c r="C334" t="s">
        <v>1030</v>
      </c>
      <c r="D334" t="s">
        <v>86</v>
      </c>
      <c r="E334">
        <v>9260000</v>
      </c>
      <c r="F334">
        <v>9531000</v>
      </c>
      <c r="G334">
        <v>1</v>
      </c>
    </row>
    <row r="335" spans="1:7" x14ac:dyDescent="0.2">
      <c r="A335">
        <v>4</v>
      </c>
      <c r="B335" t="s">
        <v>74</v>
      </c>
      <c r="C335" t="s">
        <v>87</v>
      </c>
      <c r="D335" t="s">
        <v>892</v>
      </c>
      <c r="E335">
        <v>6975000</v>
      </c>
      <c r="F335">
        <v>11825000</v>
      </c>
      <c r="G335">
        <v>2</v>
      </c>
    </row>
    <row r="336" spans="1:7" x14ac:dyDescent="0.2">
      <c r="A336">
        <v>28</v>
      </c>
      <c r="B336" t="s">
        <v>74</v>
      </c>
      <c r="C336" t="s">
        <v>87</v>
      </c>
      <c r="D336" t="s">
        <v>892</v>
      </c>
      <c r="E336">
        <v>9300000</v>
      </c>
      <c r="F336">
        <v>9606025.0299999993</v>
      </c>
      <c r="G336">
        <v>1</v>
      </c>
    </row>
    <row r="337" spans="1:8" x14ac:dyDescent="0.2">
      <c r="A337">
        <v>28</v>
      </c>
      <c r="B337" t="s">
        <v>74</v>
      </c>
      <c r="C337" t="s">
        <v>87</v>
      </c>
      <c r="D337" t="s">
        <v>892</v>
      </c>
      <c r="E337">
        <v>7993500</v>
      </c>
      <c r="F337">
        <v>9591261.5800000001</v>
      </c>
      <c r="G337">
        <v>2</v>
      </c>
    </row>
    <row r="338" spans="1:8" x14ac:dyDescent="0.2">
      <c r="A338">
        <v>93</v>
      </c>
      <c r="B338" t="s">
        <v>74</v>
      </c>
      <c r="C338" t="s">
        <v>87</v>
      </c>
      <c r="D338" t="s">
        <v>892</v>
      </c>
      <c r="E338">
        <v>6200000</v>
      </c>
      <c r="F338">
        <v>10122337.3533333</v>
      </c>
      <c r="G338">
        <v>3</v>
      </c>
    </row>
    <row r="339" spans="1:8" x14ac:dyDescent="0.2">
      <c r="A339">
        <v>88</v>
      </c>
      <c r="B339" t="s">
        <v>74</v>
      </c>
      <c r="C339" t="s">
        <v>87</v>
      </c>
      <c r="D339" t="s">
        <v>892</v>
      </c>
      <c r="E339">
        <v>13950000</v>
      </c>
      <c r="F339">
        <v>14406767.9</v>
      </c>
      <c r="G339">
        <v>1</v>
      </c>
    </row>
    <row r="340" spans="1:8" x14ac:dyDescent="0.2">
      <c r="A340">
        <v>4</v>
      </c>
      <c r="B340" t="s">
        <v>103</v>
      </c>
      <c r="C340" t="s">
        <v>109</v>
      </c>
      <c r="D340" t="s">
        <v>893</v>
      </c>
      <c r="E340">
        <v>9300000</v>
      </c>
      <c r="F340">
        <v>9600000</v>
      </c>
      <c r="G340">
        <v>1</v>
      </c>
    </row>
    <row r="341" spans="1:8" x14ac:dyDescent="0.2">
      <c r="A341">
        <v>4</v>
      </c>
      <c r="B341" t="s">
        <v>103</v>
      </c>
      <c r="C341" t="s">
        <v>109</v>
      </c>
      <c r="D341" t="s">
        <v>893</v>
      </c>
      <c r="E341">
        <v>9300000</v>
      </c>
      <c r="F341">
        <v>9782382.0800000001</v>
      </c>
      <c r="G341">
        <v>1</v>
      </c>
    </row>
    <row r="342" spans="1:8" x14ac:dyDescent="0.2">
      <c r="A342">
        <v>28</v>
      </c>
      <c r="B342" t="s">
        <v>103</v>
      </c>
      <c r="C342" t="s">
        <v>109</v>
      </c>
      <c r="D342" t="s">
        <v>893</v>
      </c>
      <c r="E342">
        <v>9300000</v>
      </c>
      <c r="F342">
        <v>9606025.0299999993</v>
      </c>
      <c r="G342">
        <v>1</v>
      </c>
    </row>
    <row r="343" spans="1:8" x14ac:dyDescent="0.2">
      <c r="A343">
        <v>87</v>
      </c>
      <c r="B343" t="s">
        <v>103</v>
      </c>
      <c r="C343" t="s">
        <v>109</v>
      </c>
      <c r="D343" t="s">
        <v>893</v>
      </c>
      <c r="E343">
        <v>7993000</v>
      </c>
      <c r="F343">
        <v>15795001.699999999</v>
      </c>
      <c r="G343">
        <v>1</v>
      </c>
    </row>
    <row r="344" spans="1:8" x14ac:dyDescent="0.2">
      <c r="A344">
        <v>93</v>
      </c>
      <c r="B344" t="s">
        <v>103</v>
      </c>
      <c r="C344" t="s">
        <v>109</v>
      </c>
      <c r="D344" t="s">
        <v>893</v>
      </c>
      <c r="E344">
        <v>10289250</v>
      </c>
      <c r="F344">
        <v>13361477.755000001</v>
      </c>
      <c r="G344">
        <v>4</v>
      </c>
    </row>
    <row r="345" spans="1:8" x14ac:dyDescent="0.2">
      <c r="A345">
        <v>93</v>
      </c>
      <c r="B345" t="s">
        <v>103</v>
      </c>
      <c r="C345" t="s">
        <v>109</v>
      </c>
      <c r="D345" t="s">
        <v>893</v>
      </c>
      <c r="E345">
        <v>15649768.045</v>
      </c>
      <c r="F345">
        <v>15699768.045</v>
      </c>
      <c r="H345">
        <v>2</v>
      </c>
    </row>
    <row r="346" spans="1:8" x14ac:dyDescent="0.2">
      <c r="A346">
        <v>88</v>
      </c>
      <c r="B346" t="s">
        <v>103</v>
      </c>
      <c r="C346" t="s">
        <v>109</v>
      </c>
      <c r="D346" t="s">
        <v>893</v>
      </c>
      <c r="E346">
        <v>9300000</v>
      </c>
      <c r="F346">
        <v>9620978.5999999996</v>
      </c>
      <c r="G346">
        <v>1</v>
      </c>
    </row>
    <row r="347" spans="1:8" x14ac:dyDescent="0.2">
      <c r="A347">
        <v>88</v>
      </c>
      <c r="B347" t="s">
        <v>103</v>
      </c>
      <c r="C347" t="s">
        <v>109</v>
      </c>
      <c r="D347" t="s">
        <v>893</v>
      </c>
      <c r="E347">
        <v>19898773.649999999</v>
      </c>
      <c r="F347">
        <v>19898773.649999999</v>
      </c>
      <c r="H347">
        <v>1</v>
      </c>
    </row>
    <row r="348" spans="1:8" x14ac:dyDescent="0.2">
      <c r="A348">
        <v>88</v>
      </c>
      <c r="B348" t="s">
        <v>103</v>
      </c>
      <c r="C348" t="s">
        <v>109</v>
      </c>
      <c r="D348" t="s">
        <v>893</v>
      </c>
      <c r="E348">
        <v>17813494.614999998</v>
      </c>
      <c r="F348">
        <v>17920603.649999999</v>
      </c>
      <c r="H348">
        <v>2</v>
      </c>
    </row>
    <row r="349" spans="1:8" x14ac:dyDescent="0.2">
      <c r="A349">
        <v>93</v>
      </c>
      <c r="B349" t="s">
        <v>11</v>
      </c>
      <c r="C349" t="s">
        <v>104</v>
      </c>
      <c r="D349" t="s">
        <v>894</v>
      </c>
      <c r="E349">
        <v>23872499.899999999</v>
      </c>
      <c r="F349">
        <v>23936111</v>
      </c>
      <c r="H349">
        <v>1</v>
      </c>
    </row>
    <row r="350" spans="1:8" x14ac:dyDescent="0.2">
      <c r="A350">
        <v>26</v>
      </c>
      <c r="B350" t="s">
        <v>11</v>
      </c>
      <c r="C350" t="s">
        <v>104</v>
      </c>
      <c r="D350" t="s">
        <v>894</v>
      </c>
      <c r="E350">
        <v>9001000</v>
      </c>
      <c r="F350">
        <v>12186990</v>
      </c>
      <c r="G350">
        <v>1</v>
      </c>
    </row>
    <row r="351" spans="1:8" x14ac:dyDescent="0.2">
      <c r="A351">
        <v>22</v>
      </c>
      <c r="B351" t="s">
        <v>11</v>
      </c>
      <c r="C351" t="s">
        <v>792</v>
      </c>
      <c r="D351" t="s">
        <v>894</v>
      </c>
      <c r="E351">
        <v>9221000</v>
      </c>
      <c r="F351">
        <v>30931037.030000001</v>
      </c>
      <c r="G351">
        <v>1</v>
      </c>
    </row>
    <row r="352" spans="1:8" x14ac:dyDescent="0.2">
      <c r="A352">
        <v>4</v>
      </c>
      <c r="B352" t="s">
        <v>103</v>
      </c>
      <c r="C352" t="s">
        <v>799</v>
      </c>
      <c r="D352" t="s">
        <v>894</v>
      </c>
      <c r="E352">
        <v>9188000</v>
      </c>
      <c r="F352">
        <v>9600000</v>
      </c>
      <c r="G352">
        <v>1</v>
      </c>
    </row>
    <row r="353" spans="1:8" x14ac:dyDescent="0.2">
      <c r="A353">
        <v>93</v>
      </c>
      <c r="B353" t="s">
        <v>11</v>
      </c>
      <c r="C353" t="s">
        <v>83</v>
      </c>
      <c r="D353" t="s">
        <v>103</v>
      </c>
      <c r="E353">
        <v>9241000</v>
      </c>
      <c r="F353">
        <v>13477640.689999999</v>
      </c>
      <c r="G353">
        <v>1</v>
      </c>
    </row>
    <row r="354" spans="1:8" x14ac:dyDescent="0.2">
      <c r="A354">
        <v>117</v>
      </c>
      <c r="B354" t="s">
        <v>11</v>
      </c>
      <c r="C354" t="s">
        <v>83</v>
      </c>
      <c r="D354" t="s">
        <v>103</v>
      </c>
      <c r="E354">
        <v>8077000</v>
      </c>
      <c r="F354">
        <v>9511293.75</v>
      </c>
      <c r="G354">
        <v>1</v>
      </c>
    </row>
    <row r="355" spans="1:8" x14ac:dyDescent="0.2">
      <c r="A355">
        <v>96</v>
      </c>
      <c r="B355" t="s">
        <v>11</v>
      </c>
      <c r="C355" t="s">
        <v>83</v>
      </c>
      <c r="D355" t="s">
        <v>103</v>
      </c>
      <c r="E355">
        <v>9260000</v>
      </c>
      <c r="F355">
        <v>9604558</v>
      </c>
      <c r="G355">
        <v>1</v>
      </c>
    </row>
    <row r="356" spans="1:8" x14ac:dyDescent="0.2">
      <c r="A356">
        <v>93</v>
      </c>
      <c r="B356" t="s">
        <v>11</v>
      </c>
      <c r="C356" t="s">
        <v>11</v>
      </c>
      <c r="D356" t="s">
        <v>103</v>
      </c>
      <c r="E356">
        <v>7741000</v>
      </c>
      <c r="F356">
        <v>67300000</v>
      </c>
      <c r="G356">
        <v>1</v>
      </c>
    </row>
    <row r="357" spans="1:8" x14ac:dyDescent="0.2">
      <c r="A357">
        <v>27</v>
      </c>
      <c r="B357" t="s">
        <v>11</v>
      </c>
      <c r="C357" t="s">
        <v>11</v>
      </c>
      <c r="D357" t="s">
        <v>103</v>
      </c>
      <c r="E357">
        <v>7699000</v>
      </c>
      <c r="F357">
        <v>55270000</v>
      </c>
      <c r="G357">
        <v>1</v>
      </c>
    </row>
    <row r="358" spans="1:8" x14ac:dyDescent="0.2">
      <c r="A358">
        <v>27</v>
      </c>
      <c r="B358" t="s">
        <v>11</v>
      </c>
      <c r="C358" t="s">
        <v>11</v>
      </c>
      <c r="D358" t="s">
        <v>895</v>
      </c>
      <c r="E358">
        <v>9227000</v>
      </c>
      <c r="F358">
        <v>21542000</v>
      </c>
      <c r="G358">
        <v>1</v>
      </c>
    </row>
    <row r="359" spans="1:8" x14ac:dyDescent="0.2">
      <c r="A359">
        <v>28</v>
      </c>
      <c r="B359" t="s">
        <v>11</v>
      </c>
      <c r="C359" t="s">
        <v>104</v>
      </c>
      <c r="D359" t="s">
        <v>896</v>
      </c>
      <c r="E359">
        <v>9300000</v>
      </c>
      <c r="F359">
        <v>9606025.0299999993</v>
      </c>
      <c r="G359">
        <v>1</v>
      </c>
    </row>
    <row r="360" spans="1:8" x14ac:dyDescent="0.2">
      <c r="A360">
        <v>93</v>
      </c>
      <c r="B360" t="s">
        <v>11</v>
      </c>
      <c r="C360" t="s">
        <v>104</v>
      </c>
      <c r="D360" t="s">
        <v>896</v>
      </c>
      <c r="E360">
        <v>9280000</v>
      </c>
      <c r="F360">
        <v>9750000</v>
      </c>
      <c r="G360">
        <v>1</v>
      </c>
    </row>
    <row r="361" spans="1:8" x14ac:dyDescent="0.2">
      <c r="A361">
        <v>93</v>
      </c>
      <c r="B361" t="s">
        <v>11</v>
      </c>
      <c r="C361" t="s">
        <v>104</v>
      </c>
      <c r="D361" t="s">
        <v>896</v>
      </c>
      <c r="E361">
        <v>7573000</v>
      </c>
      <c r="F361">
        <v>35003000</v>
      </c>
      <c r="G361">
        <v>1</v>
      </c>
    </row>
    <row r="362" spans="1:8" x14ac:dyDescent="0.2">
      <c r="A362">
        <v>93</v>
      </c>
      <c r="B362" t="s">
        <v>11</v>
      </c>
      <c r="C362" t="s">
        <v>104</v>
      </c>
      <c r="D362" t="s">
        <v>897</v>
      </c>
      <c r="E362">
        <v>8035000</v>
      </c>
      <c r="F362">
        <v>27000000</v>
      </c>
      <c r="G362">
        <v>1</v>
      </c>
    </row>
    <row r="363" spans="1:8" x14ac:dyDescent="0.2">
      <c r="A363">
        <v>32</v>
      </c>
      <c r="B363" t="s">
        <v>11</v>
      </c>
      <c r="C363" t="s">
        <v>104</v>
      </c>
      <c r="D363" t="s">
        <v>897</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792</v>
      </c>
      <c r="D372" t="s">
        <v>72</v>
      </c>
      <c r="E372">
        <v>13950000</v>
      </c>
      <c r="F372">
        <v>14345425.789999999</v>
      </c>
      <c r="G372">
        <v>1</v>
      </c>
    </row>
    <row r="373" spans="1:8" x14ac:dyDescent="0.2">
      <c r="A373">
        <v>4</v>
      </c>
      <c r="B373" t="s">
        <v>11</v>
      </c>
      <c r="C373" t="s">
        <v>95</v>
      </c>
      <c r="D373" t="s">
        <v>899</v>
      </c>
      <c r="E373">
        <v>8119000</v>
      </c>
      <c r="F373">
        <v>9600000</v>
      </c>
      <c r="G373">
        <v>1</v>
      </c>
    </row>
    <row r="374" spans="1:8" x14ac:dyDescent="0.2">
      <c r="A374">
        <v>4</v>
      </c>
      <c r="B374" t="s">
        <v>11</v>
      </c>
      <c r="C374" t="s">
        <v>95</v>
      </c>
      <c r="D374" t="s">
        <v>899</v>
      </c>
      <c r="E374">
        <v>9300000</v>
      </c>
      <c r="F374">
        <v>9600000</v>
      </c>
      <c r="G374">
        <v>1</v>
      </c>
    </row>
    <row r="375" spans="1:8" x14ac:dyDescent="0.2">
      <c r="A375">
        <v>93</v>
      </c>
      <c r="B375" t="s">
        <v>11</v>
      </c>
      <c r="C375" t="s">
        <v>95</v>
      </c>
      <c r="D375" t="s">
        <v>899</v>
      </c>
      <c r="E375">
        <v>8909000</v>
      </c>
      <c r="F375">
        <v>18445000</v>
      </c>
      <c r="G375">
        <v>2</v>
      </c>
    </row>
    <row r="376" spans="1:8" x14ac:dyDescent="0.2">
      <c r="A376">
        <v>93</v>
      </c>
      <c r="B376" t="s">
        <v>11</v>
      </c>
      <c r="C376" t="s">
        <v>95</v>
      </c>
      <c r="D376" t="s">
        <v>899</v>
      </c>
      <c r="E376">
        <v>8536600</v>
      </c>
      <c r="F376">
        <v>21863340.897999998</v>
      </c>
      <c r="G376">
        <v>5</v>
      </c>
    </row>
    <row r="377" spans="1:8" x14ac:dyDescent="0.2">
      <c r="A377">
        <v>93</v>
      </c>
      <c r="B377" t="s">
        <v>11</v>
      </c>
      <c r="C377" t="s">
        <v>95</v>
      </c>
      <c r="D377" t="s">
        <v>899</v>
      </c>
      <c r="E377">
        <v>16956718.303333301</v>
      </c>
      <c r="F377">
        <v>17125651.603333302</v>
      </c>
      <c r="H377">
        <v>3</v>
      </c>
    </row>
    <row r="378" spans="1:8" x14ac:dyDescent="0.2">
      <c r="A378">
        <v>93</v>
      </c>
      <c r="B378" t="s">
        <v>11</v>
      </c>
      <c r="C378" t="s">
        <v>95</v>
      </c>
      <c r="D378" t="s">
        <v>899</v>
      </c>
      <c r="E378">
        <v>20038062.5</v>
      </c>
      <c r="F378">
        <v>20192862.5</v>
      </c>
      <c r="H378">
        <v>2</v>
      </c>
    </row>
    <row r="379" spans="1:8" x14ac:dyDescent="0.2">
      <c r="A379">
        <v>116</v>
      </c>
      <c r="B379" t="s">
        <v>11</v>
      </c>
      <c r="C379" t="s">
        <v>95</v>
      </c>
      <c r="D379" t="s">
        <v>899</v>
      </c>
      <c r="E379">
        <v>18252476.07</v>
      </c>
      <c r="F379">
        <v>18297417.859999999</v>
      </c>
      <c r="H379">
        <v>1</v>
      </c>
    </row>
    <row r="380" spans="1:8" x14ac:dyDescent="0.2">
      <c r="A380">
        <v>117</v>
      </c>
      <c r="B380" t="s">
        <v>11</v>
      </c>
      <c r="C380" t="s">
        <v>95</v>
      </c>
      <c r="D380" t="s">
        <v>899</v>
      </c>
      <c r="E380">
        <v>9300000</v>
      </c>
      <c r="F380">
        <v>9511293.75</v>
      </c>
      <c r="G380">
        <v>1</v>
      </c>
    </row>
    <row r="381" spans="1:8" x14ac:dyDescent="0.2">
      <c r="A381">
        <v>4</v>
      </c>
      <c r="B381" t="s">
        <v>11</v>
      </c>
      <c r="C381" t="s">
        <v>95</v>
      </c>
      <c r="D381" t="s">
        <v>900</v>
      </c>
      <c r="E381">
        <v>9213500</v>
      </c>
      <c r="F381">
        <v>9600000</v>
      </c>
      <c r="G381">
        <v>2</v>
      </c>
    </row>
    <row r="382" spans="1:8" x14ac:dyDescent="0.2">
      <c r="A382">
        <v>4</v>
      </c>
      <c r="B382" t="s">
        <v>11</v>
      </c>
      <c r="C382" t="s">
        <v>95</v>
      </c>
      <c r="D382" t="s">
        <v>900</v>
      </c>
      <c r="E382">
        <v>9264666.6666666698</v>
      </c>
      <c r="F382">
        <v>14218333.3333333</v>
      </c>
      <c r="G382">
        <v>3</v>
      </c>
    </row>
    <row r="383" spans="1:8" x14ac:dyDescent="0.2">
      <c r="A383">
        <v>28</v>
      </c>
      <c r="B383" t="s">
        <v>11</v>
      </c>
      <c r="C383" t="s">
        <v>95</v>
      </c>
      <c r="D383" t="s">
        <v>900</v>
      </c>
      <c r="E383">
        <v>9221000</v>
      </c>
      <c r="F383">
        <v>9570949.8300000001</v>
      </c>
      <c r="G383">
        <v>1</v>
      </c>
    </row>
    <row r="384" spans="1:8" x14ac:dyDescent="0.2">
      <c r="A384">
        <v>28</v>
      </c>
      <c r="B384" t="s">
        <v>11</v>
      </c>
      <c r="C384" t="s">
        <v>95</v>
      </c>
      <c r="D384" t="s">
        <v>900</v>
      </c>
      <c r="E384">
        <v>9182000</v>
      </c>
      <c r="F384">
        <v>9604691.6300000008</v>
      </c>
      <c r="G384">
        <v>1</v>
      </c>
    </row>
    <row r="385" spans="1:8" x14ac:dyDescent="0.2">
      <c r="A385">
        <v>93</v>
      </c>
      <c r="B385" t="s">
        <v>11</v>
      </c>
      <c r="C385" t="s">
        <v>95</v>
      </c>
      <c r="D385" t="s">
        <v>900</v>
      </c>
      <c r="E385">
        <v>17419189.010000002</v>
      </c>
      <c r="F385">
        <v>17573720.219999999</v>
      </c>
      <c r="H385">
        <v>2</v>
      </c>
    </row>
    <row r="386" spans="1:8" x14ac:dyDescent="0.2">
      <c r="A386">
        <v>93</v>
      </c>
      <c r="B386" t="s">
        <v>11</v>
      </c>
      <c r="C386" t="s">
        <v>95</v>
      </c>
      <c r="D386" t="s">
        <v>900</v>
      </c>
      <c r="E386">
        <v>17987202</v>
      </c>
      <c r="F386">
        <v>18035780</v>
      </c>
      <c r="H386">
        <v>1</v>
      </c>
    </row>
    <row r="387" spans="1:8" x14ac:dyDescent="0.2">
      <c r="A387">
        <v>88</v>
      </c>
      <c r="B387" t="s">
        <v>11</v>
      </c>
      <c r="C387" t="s">
        <v>95</v>
      </c>
      <c r="D387" t="s">
        <v>900</v>
      </c>
      <c r="E387">
        <v>9241000</v>
      </c>
      <c r="F387">
        <v>9760940.9399999995</v>
      </c>
      <c r="G387">
        <v>1</v>
      </c>
    </row>
    <row r="388" spans="1:8" x14ac:dyDescent="0.2">
      <c r="A388">
        <v>88</v>
      </c>
      <c r="B388" t="s">
        <v>11</v>
      </c>
      <c r="C388" t="s">
        <v>95</v>
      </c>
      <c r="D388" t="s">
        <v>900</v>
      </c>
      <c r="E388">
        <v>17343140.096666701</v>
      </c>
      <c r="F388">
        <v>17461368.763333298</v>
      </c>
      <c r="H388">
        <v>3</v>
      </c>
    </row>
    <row r="389" spans="1:8" x14ac:dyDescent="0.2">
      <c r="A389">
        <v>32</v>
      </c>
      <c r="B389" t="s">
        <v>11</v>
      </c>
      <c r="C389" t="s">
        <v>95</v>
      </c>
      <c r="D389" t="s">
        <v>900</v>
      </c>
      <c r="E389">
        <v>9188000</v>
      </c>
      <c r="F389">
        <v>15593066.65</v>
      </c>
      <c r="G389">
        <v>1</v>
      </c>
    </row>
    <row r="390" spans="1:8" x14ac:dyDescent="0.2">
      <c r="A390">
        <v>117</v>
      </c>
      <c r="B390" t="s">
        <v>11</v>
      </c>
      <c r="C390" t="s">
        <v>95</v>
      </c>
      <c r="D390" t="s">
        <v>900</v>
      </c>
      <c r="E390">
        <v>9286000</v>
      </c>
      <c r="F390">
        <v>9511293.75</v>
      </c>
      <c r="G390">
        <v>1</v>
      </c>
    </row>
    <row r="391" spans="1:8" x14ac:dyDescent="0.2">
      <c r="A391">
        <v>117</v>
      </c>
      <c r="B391" t="s">
        <v>11</v>
      </c>
      <c r="C391" t="s">
        <v>95</v>
      </c>
      <c r="D391" t="s">
        <v>900</v>
      </c>
      <c r="E391">
        <v>16769846.66</v>
      </c>
      <c r="F391">
        <v>16812371.66</v>
      </c>
      <c r="H391">
        <v>2</v>
      </c>
    </row>
    <row r="392" spans="1:8" x14ac:dyDescent="0.2">
      <c r="A392">
        <v>4</v>
      </c>
      <c r="B392" t="s">
        <v>11</v>
      </c>
      <c r="C392" t="s">
        <v>84</v>
      </c>
      <c r="D392" t="s">
        <v>901</v>
      </c>
      <c r="E392">
        <v>6975000</v>
      </c>
      <c r="F392">
        <v>14150000</v>
      </c>
      <c r="G392">
        <v>2</v>
      </c>
    </row>
    <row r="393" spans="1:8" x14ac:dyDescent="0.2">
      <c r="A393">
        <v>4</v>
      </c>
      <c r="B393" t="s">
        <v>11</v>
      </c>
      <c r="C393" t="s">
        <v>84</v>
      </c>
      <c r="D393" t="s">
        <v>901</v>
      </c>
      <c r="E393">
        <v>9300000</v>
      </c>
      <c r="F393">
        <v>9600000</v>
      </c>
      <c r="G393">
        <v>2</v>
      </c>
    </row>
    <row r="394" spans="1:8" x14ac:dyDescent="0.2">
      <c r="A394">
        <v>117</v>
      </c>
      <c r="B394" t="s">
        <v>11</v>
      </c>
      <c r="C394" t="s">
        <v>84</v>
      </c>
      <c r="D394" t="s">
        <v>901</v>
      </c>
      <c r="E394">
        <v>4650000</v>
      </c>
      <c r="F394">
        <v>9511293.75</v>
      </c>
      <c r="G394">
        <v>2</v>
      </c>
    </row>
    <row r="395" spans="1:8" x14ac:dyDescent="0.2">
      <c r="A395">
        <v>96</v>
      </c>
      <c r="B395" t="s">
        <v>11</v>
      </c>
      <c r="C395" t="s">
        <v>84</v>
      </c>
      <c r="D395" t="s">
        <v>901</v>
      </c>
      <c r="E395">
        <v>6236500</v>
      </c>
      <c r="F395">
        <v>11218426.324999999</v>
      </c>
      <c r="G395">
        <v>2</v>
      </c>
    </row>
    <row r="396" spans="1:8" x14ac:dyDescent="0.2">
      <c r="A396">
        <v>121</v>
      </c>
      <c r="B396" t="s">
        <v>11</v>
      </c>
      <c r="C396" t="s">
        <v>84</v>
      </c>
      <c r="D396" t="s">
        <v>901</v>
      </c>
      <c r="E396">
        <v>9254000</v>
      </c>
      <c r="F396">
        <v>9644637.6999999993</v>
      </c>
      <c r="G396">
        <v>2</v>
      </c>
    </row>
    <row r="397" spans="1:8" x14ac:dyDescent="0.2">
      <c r="A397">
        <v>121</v>
      </c>
      <c r="B397" t="s">
        <v>11</v>
      </c>
      <c r="C397" t="s">
        <v>84</v>
      </c>
      <c r="D397" t="s">
        <v>901</v>
      </c>
      <c r="E397">
        <v>18331974.25</v>
      </c>
      <c r="F397">
        <v>18336974.25</v>
      </c>
      <c r="H397">
        <v>1</v>
      </c>
    </row>
    <row r="398" spans="1:8" x14ac:dyDescent="0.2">
      <c r="A398">
        <v>105</v>
      </c>
      <c r="B398" t="s">
        <v>11</v>
      </c>
      <c r="C398" t="s">
        <v>84</v>
      </c>
      <c r="D398" t="s">
        <v>901</v>
      </c>
      <c r="E398">
        <v>9300000</v>
      </c>
      <c r="F398">
        <v>9599973.5399999991</v>
      </c>
      <c r="G398">
        <v>1</v>
      </c>
    </row>
    <row r="399" spans="1:8" x14ac:dyDescent="0.2">
      <c r="A399">
        <v>4</v>
      </c>
      <c r="B399" t="s">
        <v>11</v>
      </c>
      <c r="C399" t="s">
        <v>95</v>
      </c>
      <c r="D399" t="s">
        <v>902</v>
      </c>
      <c r="E399">
        <v>9260000</v>
      </c>
      <c r="F399">
        <v>9600000</v>
      </c>
      <c r="G399">
        <v>1</v>
      </c>
    </row>
    <row r="400" spans="1:8" x14ac:dyDescent="0.2">
      <c r="A400">
        <v>4</v>
      </c>
      <c r="B400" t="s">
        <v>11</v>
      </c>
      <c r="C400" t="s">
        <v>95</v>
      </c>
      <c r="D400" t="s">
        <v>902</v>
      </c>
      <c r="E400">
        <v>9286000</v>
      </c>
      <c r="F400">
        <v>9965000</v>
      </c>
      <c r="G400">
        <v>1</v>
      </c>
    </row>
    <row r="401" spans="1:8" x14ac:dyDescent="0.2">
      <c r="A401">
        <v>28</v>
      </c>
      <c r="B401" t="s">
        <v>11</v>
      </c>
      <c r="C401" t="s">
        <v>95</v>
      </c>
      <c r="D401" t="s">
        <v>902</v>
      </c>
      <c r="E401">
        <v>8987000</v>
      </c>
      <c r="F401">
        <v>19287208.195</v>
      </c>
      <c r="G401">
        <v>2</v>
      </c>
    </row>
    <row r="402" spans="1:8" x14ac:dyDescent="0.2">
      <c r="A402">
        <v>93</v>
      </c>
      <c r="B402" t="s">
        <v>11</v>
      </c>
      <c r="C402" t="s">
        <v>95</v>
      </c>
      <c r="D402" t="s">
        <v>902</v>
      </c>
      <c r="E402">
        <v>8006500</v>
      </c>
      <c r="F402">
        <v>43837000.155000001</v>
      </c>
      <c r="G402">
        <v>2</v>
      </c>
    </row>
    <row r="403" spans="1:8" x14ac:dyDescent="0.2">
      <c r="A403">
        <v>27</v>
      </c>
      <c r="B403" t="s">
        <v>11</v>
      </c>
      <c r="C403" t="s">
        <v>95</v>
      </c>
      <c r="D403" t="s">
        <v>902</v>
      </c>
      <c r="E403">
        <v>7426500</v>
      </c>
      <c r="F403">
        <v>27506000</v>
      </c>
      <c r="G403">
        <v>2</v>
      </c>
    </row>
    <row r="404" spans="1:8" x14ac:dyDescent="0.2">
      <c r="A404">
        <v>96</v>
      </c>
      <c r="B404" t="s">
        <v>11</v>
      </c>
      <c r="C404" t="s">
        <v>95</v>
      </c>
      <c r="D404" t="s">
        <v>902</v>
      </c>
      <c r="E404">
        <v>9280000</v>
      </c>
      <c r="F404">
        <v>9604557.5099999998</v>
      </c>
      <c r="G404">
        <v>1</v>
      </c>
    </row>
    <row r="405" spans="1:8" x14ac:dyDescent="0.2">
      <c r="A405">
        <v>121</v>
      </c>
      <c r="B405" t="s">
        <v>11</v>
      </c>
      <c r="C405" t="s">
        <v>95</v>
      </c>
      <c r="D405" t="s">
        <v>902</v>
      </c>
      <c r="E405">
        <v>9300000</v>
      </c>
      <c r="F405">
        <v>9645157.5</v>
      </c>
      <c r="G405">
        <v>1</v>
      </c>
    </row>
    <row r="406" spans="1:8" x14ac:dyDescent="0.2">
      <c r="A406">
        <v>28</v>
      </c>
      <c r="B406" t="s">
        <v>74</v>
      </c>
      <c r="C406" t="s">
        <v>75</v>
      </c>
      <c r="D406" t="s">
        <v>903</v>
      </c>
      <c r="E406">
        <v>9300000</v>
      </c>
      <c r="F406">
        <v>9602670.5700000003</v>
      </c>
      <c r="G406">
        <v>1</v>
      </c>
    </row>
    <row r="407" spans="1:8" x14ac:dyDescent="0.2">
      <c r="A407">
        <v>93</v>
      </c>
      <c r="B407" t="s">
        <v>74</v>
      </c>
      <c r="C407" t="s">
        <v>75</v>
      </c>
      <c r="D407" t="s">
        <v>903</v>
      </c>
      <c r="E407">
        <v>6975000</v>
      </c>
      <c r="F407">
        <v>12084235</v>
      </c>
      <c r="G407">
        <v>2</v>
      </c>
    </row>
    <row r="408" spans="1:8" x14ac:dyDescent="0.2">
      <c r="A408">
        <v>93</v>
      </c>
      <c r="B408" t="s">
        <v>74</v>
      </c>
      <c r="C408" t="s">
        <v>75</v>
      </c>
      <c r="D408" t="s">
        <v>903</v>
      </c>
      <c r="E408">
        <v>9217500</v>
      </c>
      <c r="F408">
        <v>15825000</v>
      </c>
      <c r="G408">
        <v>2</v>
      </c>
    </row>
    <row r="409" spans="1:8" x14ac:dyDescent="0.2">
      <c r="A409">
        <v>93</v>
      </c>
      <c r="B409" t="s">
        <v>74</v>
      </c>
      <c r="C409" t="s">
        <v>75</v>
      </c>
      <c r="D409" t="s">
        <v>903</v>
      </c>
      <c r="E409">
        <v>15469513.039999999</v>
      </c>
      <c r="F409">
        <v>15521681.16</v>
      </c>
      <c r="H409">
        <v>1</v>
      </c>
    </row>
    <row r="410" spans="1:8" x14ac:dyDescent="0.2">
      <c r="A410">
        <v>88</v>
      </c>
      <c r="B410" t="s">
        <v>74</v>
      </c>
      <c r="C410" t="s">
        <v>75</v>
      </c>
      <c r="D410" t="s">
        <v>903</v>
      </c>
      <c r="E410">
        <v>9263500</v>
      </c>
      <c r="F410">
        <v>9746949.2349999994</v>
      </c>
      <c r="G410">
        <v>2</v>
      </c>
    </row>
    <row r="411" spans="1:8" x14ac:dyDescent="0.2">
      <c r="A411">
        <v>4</v>
      </c>
      <c r="B411" t="s">
        <v>105</v>
      </c>
      <c r="C411" t="s">
        <v>884</v>
      </c>
      <c r="D411" t="s">
        <v>884</v>
      </c>
      <c r="E411">
        <v>10563666.6666667</v>
      </c>
      <c r="F411">
        <v>11150000</v>
      </c>
      <c r="G411">
        <v>3</v>
      </c>
    </row>
    <row r="412" spans="1:8" x14ac:dyDescent="0.2">
      <c r="A412">
        <v>4</v>
      </c>
      <c r="B412" t="s">
        <v>105</v>
      </c>
      <c r="C412" t="s">
        <v>884</v>
      </c>
      <c r="D412" t="s">
        <v>884</v>
      </c>
      <c r="E412">
        <v>8361000</v>
      </c>
      <c r="F412">
        <v>14021666.6666667</v>
      </c>
      <c r="G412">
        <v>6</v>
      </c>
    </row>
    <row r="413" spans="1:8" x14ac:dyDescent="0.2">
      <c r="A413">
        <v>4</v>
      </c>
      <c r="B413" t="s">
        <v>105</v>
      </c>
      <c r="C413" t="s">
        <v>884</v>
      </c>
      <c r="D413" t="s">
        <v>884</v>
      </c>
      <c r="E413">
        <v>14804379.02</v>
      </c>
      <c r="F413">
        <v>14804379.02</v>
      </c>
      <c r="H413">
        <v>1</v>
      </c>
    </row>
    <row r="414" spans="1:8" x14ac:dyDescent="0.2">
      <c r="A414">
        <v>93</v>
      </c>
      <c r="B414" t="s">
        <v>105</v>
      </c>
      <c r="C414" t="s">
        <v>884</v>
      </c>
      <c r="D414" t="s">
        <v>884</v>
      </c>
      <c r="E414">
        <v>9214000</v>
      </c>
      <c r="F414">
        <v>19434000</v>
      </c>
      <c r="G414">
        <v>1</v>
      </c>
    </row>
    <row r="415" spans="1:8" x14ac:dyDescent="0.2">
      <c r="A415">
        <v>93</v>
      </c>
      <c r="B415" t="s">
        <v>105</v>
      </c>
      <c r="C415" t="s">
        <v>884</v>
      </c>
      <c r="D415" t="s">
        <v>884</v>
      </c>
      <c r="E415">
        <v>24686302</v>
      </c>
      <c r="F415">
        <v>24734780</v>
      </c>
      <c r="H415">
        <v>1</v>
      </c>
    </row>
    <row r="416" spans="1:8" x14ac:dyDescent="0.2">
      <c r="A416">
        <v>32</v>
      </c>
      <c r="B416" t="s">
        <v>105</v>
      </c>
      <c r="C416" t="s">
        <v>884</v>
      </c>
      <c r="D416" t="s">
        <v>884</v>
      </c>
      <c r="E416">
        <v>20506207.892999999</v>
      </c>
      <c r="F416">
        <v>20506207.892999999</v>
      </c>
      <c r="H416">
        <v>10</v>
      </c>
    </row>
    <row r="417" spans="1:8" x14ac:dyDescent="0.2">
      <c r="A417">
        <v>4</v>
      </c>
      <c r="B417" t="s">
        <v>105</v>
      </c>
      <c r="C417" t="s">
        <v>884</v>
      </c>
      <c r="D417" t="s">
        <v>904</v>
      </c>
      <c r="E417">
        <v>9796125</v>
      </c>
      <c r="F417">
        <v>10181250</v>
      </c>
      <c r="G417">
        <v>8</v>
      </c>
    </row>
    <row r="418" spans="1:8" x14ac:dyDescent="0.2">
      <c r="A418">
        <v>4</v>
      </c>
      <c r="B418" t="s">
        <v>105</v>
      </c>
      <c r="C418" t="s">
        <v>884</v>
      </c>
      <c r="D418" t="s">
        <v>904</v>
      </c>
      <c r="E418">
        <v>9228333.3333333302</v>
      </c>
      <c r="F418">
        <v>10033333.3333333</v>
      </c>
      <c r="G418">
        <v>3</v>
      </c>
    </row>
    <row r="419" spans="1:8" x14ac:dyDescent="0.2">
      <c r="A419">
        <v>101</v>
      </c>
      <c r="B419" t="s">
        <v>105</v>
      </c>
      <c r="C419" t="s">
        <v>884</v>
      </c>
      <c r="D419" t="s">
        <v>904</v>
      </c>
      <c r="E419">
        <v>9300000</v>
      </c>
      <c r="F419">
        <v>9557000</v>
      </c>
      <c r="G419">
        <v>1</v>
      </c>
    </row>
    <row r="420" spans="1:8" x14ac:dyDescent="0.2">
      <c r="A420">
        <v>4</v>
      </c>
      <c r="B420" t="s">
        <v>105</v>
      </c>
      <c r="C420" t="s">
        <v>488</v>
      </c>
      <c r="D420" t="s">
        <v>905</v>
      </c>
      <c r="E420">
        <v>8898500</v>
      </c>
      <c r="F420">
        <v>16820000</v>
      </c>
      <c r="G420">
        <v>2</v>
      </c>
    </row>
    <row r="421" spans="1:8" x14ac:dyDescent="0.2">
      <c r="A421">
        <v>117</v>
      </c>
      <c r="B421" t="s">
        <v>105</v>
      </c>
      <c r="C421" t="s">
        <v>488</v>
      </c>
      <c r="D421" t="s">
        <v>905</v>
      </c>
      <c r="E421">
        <v>6975000</v>
      </c>
      <c r="F421">
        <v>14298868.15</v>
      </c>
      <c r="G421">
        <v>2</v>
      </c>
    </row>
    <row r="422" spans="1:8" x14ac:dyDescent="0.2">
      <c r="A422">
        <v>101</v>
      </c>
      <c r="B422" t="s">
        <v>105</v>
      </c>
      <c r="C422" t="s">
        <v>488</v>
      </c>
      <c r="D422" t="s">
        <v>905</v>
      </c>
      <c r="E422">
        <v>9300000</v>
      </c>
      <c r="F422">
        <v>9542000</v>
      </c>
      <c r="G422">
        <v>5</v>
      </c>
    </row>
    <row r="423" spans="1:8" x14ac:dyDescent="0.2">
      <c r="A423">
        <v>28</v>
      </c>
      <c r="B423" t="s">
        <v>73</v>
      </c>
      <c r="C423" t="s">
        <v>888</v>
      </c>
      <c r="D423" t="s">
        <v>906</v>
      </c>
      <c r="E423">
        <v>9234000</v>
      </c>
      <c r="F423">
        <v>9605279.2300000004</v>
      </c>
      <c r="G423">
        <v>1</v>
      </c>
    </row>
    <row r="424" spans="1:8" x14ac:dyDescent="0.2">
      <c r="A424">
        <v>87</v>
      </c>
      <c r="B424" t="s">
        <v>73</v>
      </c>
      <c r="C424" t="s">
        <v>888</v>
      </c>
      <c r="D424" t="s">
        <v>906</v>
      </c>
      <c r="E424">
        <v>8329000</v>
      </c>
      <c r="F424">
        <v>9606024.2899999991</v>
      </c>
      <c r="G424">
        <v>1</v>
      </c>
    </row>
    <row r="425" spans="1:8" x14ac:dyDescent="0.2">
      <c r="A425">
        <v>27</v>
      </c>
      <c r="B425" t="s">
        <v>73</v>
      </c>
      <c r="C425" t="s">
        <v>888</v>
      </c>
      <c r="D425" t="s">
        <v>906</v>
      </c>
      <c r="E425">
        <v>8749000</v>
      </c>
      <c r="F425">
        <v>14269000</v>
      </c>
      <c r="G425">
        <v>1</v>
      </c>
    </row>
    <row r="426" spans="1:8" x14ac:dyDescent="0.2">
      <c r="A426">
        <v>105</v>
      </c>
      <c r="B426" t="s">
        <v>73</v>
      </c>
      <c r="C426" t="s">
        <v>888</v>
      </c>
      <c r="D426" t="s">
        <v>906</v>
      </c>
      <c r="E426">
        <v>9300000</v>
      </c>
      <c r="F426">
        <v>9599973.5399999991</v>
      </c>
      <c r="G426">
        <v>2</v>
      </c>
    </row>
    <row r="427" spans="1:8" x14ac:dyDescent="0.2">
      <c r="A427">
        <v>4</v>
      </c>
      <c r="B427" t="s">
        <v>105</v>
      </c>
      <c r="C427" t="s">
        <v>105</v>
      </c>
      <c r="D427" t="s">
        <v>907</v>
      </c>
      <c r="E427">
        <v>11588500</v>
      </c>
      <c r="F427">
        <v>11925000</v>
      </c>
      <c r="G427">
        <v>2</v>
      </c>
    </row>
    <row r="428" spans="1:8" x14ac:dyDescent="0.2">
      <c r="A428">
        <v>4</v>
      </c>
      <c r="B428" t="s">
        <v>105</v>
      </c>
      <c r="C428" t="s">
        <v>105</v>
      </c>
      <c r="D428" t="s">
        <v>907</v>
      </c>
      <c r="E428">
        <v>9105500</v>
      </c>
      <c r="F428">
        <v>9595750</v>
      </c>
      <c r="G428">
        <v>4</v>
      </c>
    </row>
    <row r="429" spans="1:8" x14ac:dyDescent="0.2">
      <c r="A429">
        <v>4</v>
      </c>
      <c r="B429" t="s">
        <v>105</v>
      </c>
      <c r="C429" t="s">
        <v>105</v>
      </c>
      <c r="D429" t="s">
        <v>907</v>
      </c>
      <c r="E429">
        <v>18840566.030000001</v>
      </c>
      <c r="F429">
        <v>18840566.030000001</v>
      </c>
      <c r="H429">
        <v>1</v>
      </c>
    </row>
    <row r="430" spans="1:8" x14ac:dyDescent="0.2">
      <c r="A430">
        <v>87</v>
      </c>
      <c r="B430" t="s">
        <v>105</v>
      </c>
      <c r="C430" t="s">
        <v>105</v>
      </c>
      <c r="D430" t="s">
        <v>907</v>
      </c>
      <c r="E430">
        <v>9300000</v>
      </c>
      <c r="F430">
        <v>9606024.2899999991</v>
      </c>
      <c r="G430">
        <v>1</v>
      </c>
    </row>
    <row r="431" spans="1:8" x14ac:dyDescent="0.2">
      <c r="A431">
        <v>93</v>
      </c>
      <c r="B431" t="s">
        <v>105</v>
      </c>
      <c r="C431" t="s">
        <v>105</v>
      </c>
      <c r="D431" t="s">
        <v>907</v>
      </c>
      <c r="E431">
        <v>9234000</v>
      </c>
      <c r="F431">
        <v>9650000</v>
      </c>
      <c r="G431">
        <v>1</v>
      </c>
    </row>
    <row r="432" spans="1:8" x14ac:dyDescent="0.2">
      <c r="A432">
        <v>101</v>
      </c>
      <c r="B432" t="s">
        <v>105</v>
      </c>
      <c r="C432" t="s">
        <v>105</v>
      </c>
      <c r="D432" t="s">
        <v>907</v>
      </c>
      <c r="E432">
        <v>9136000</v>
      </c>
      <c r="F432">
        <v>9396800</v>
      </c>
      <c r="G432">
        <v>5</v>
      </c>
    </row>
    <row r="433" spans="1:8" x14ac:dyDescent="0.2">
      <c r="A433">
        <v>4</v>
      </c>
      <c r="B433" t="s">
        <v>74</v>
      </c>
      <c r="C433" t="s">
        <v>786</v>
      </c>
      <c r="D433" t="s">
        <v>908</v>
      </c>
      <c r="E433">
        <v>9299000</v>
      </c>
      <c r="F433">
        <v>9542857.1428571399</v>
      </c>
      <c r="G433">
        <v>7</v>
      </c>
    </row>
    <row r="434" spans="1:8" x14ac:dyDescent="0.2">
      <c r="A434">
        <v>4</v>
      </c>
      <c r="B434" t="s">
        <v>74</v>
      </c>
      <c r="C434" t="s">
        <v>786</v>
      </c>
      <c r="D434" t="s">
        <v>908</v>
      </c>
      <c r="E434">
        <v>9283500</v>
      </c>
      <c r="F434">
        <v>9637500</v>
      </c>
      <c r="G434">
        <v>4</v>
      </c>
    </row>
    <row r="435" spans="1:8" x14ac:dyDescent="0.2">
      <c r="A435">
        <v>87</v>
      </c>
      <c r="B435" t="s">
        <v>74</v>
      </c>
      <c r="C435" t="s">
        <v>786</v>
      </c>
      <c r="D435" t="s">
        <v>908</v>
      </c>
      <c r="E435">
        <v>9001000</v>
      </c>
      <c r="F435">
        <v>9571841.7899999991</v>
      </c>
      <c r="G435">
        <v>1</v>
      </c>
    </row>
    <row r="436" spans="1:8" x14ac:dyDescent="0.2">
      <c r="A436">
        <v>93</v>
      </c>
      <c r="B436" t="s">
        <v>74</v>
      </c>
      <c r="C436" t="s">
        <v>786</v>
      </c>
      <c r="D436" t="s">
        <v>908</v>
      </c>
      <c r="E436">
        <v>9182000</v>
      </c>
      <c r="F436">
        <v>15731034.93</v>
      </c>
      <c r="G436">
        <v>1</v>
      </c>
    </row>
    <row r="437" spans="1:8" x14ac:dyDescent="0.2">
      <c r="A437">
        <v>93</v>
      </c>
      <c r="B437" t="s">
        <v>74</v>
      </c>
      <c r="C437" t="s">
        <v>786</v>
      </c>
      <c r="D437" t="s">
        <v>908</v>
      </c>
      <c r="E437">
        <v>9247000</v>
      </c>
      <c r="F437">
        <v>16320000</v>
      </c>
      <c r="G437">
        <v>1</v>
      </c>
    </row>
    <row r="438" spans="1:8" x14ac:dyDescent="0.2">
      <c r="A438">
        <v>88</v>
      </c>
      <c r="B438" t="s">
        <v>74</v>
      </c>
      <c r="C438" t="s">
        <v>786</v>
      </c>
      <c r="D438" t="s">
        <v>908</v>
      </c>
      <c r="E438">
        <v>9300000</v>
      </c>
      <c r="F438">
        <v>9620978.5999999996</v>
      </c>
      <c r="G438">
        <v>1</v>
      </c>
    </row>
    <row r="439" spans="1:8" x14ac:dyDescent="0.2">
      <c r="A439">
        <v>4</v>
      </c>
      <c r="B439" t="s">
        <v>105</v>
      </c>
      <c r="C439" t="s">
        <v>105</v>
      </c>
      <c r="D439" t="s">
        <v>909</v>
      </c>
      <c r="E439">
        <v>9300000</v>
      </c>
      <c r="F439">
        <v>9600000</v>
      </c>
      <c r="G439">
        <v>1</v>
      </c>
    </row>
    <row r="440" spans="1:8" x14ac:dyDescent="0.2">
      <c r="A440">
        <v>101</v>
      </c>
      <c r="B440" t="s">
        <v>105</v>
      </c>
      <c r="C440" t="s">
        <v>105</v>
      </c>
      <c r="D440" t="s">
        <v>909</v>
      </c>
      <c r="E440">
        <v>9300000</v>
      </c>
      <c r="F440">
        <v>9557000</v>
      </c>
      <c r="G440">
        <v>3</v>
      </c>
    </row>
    <row r="441" spans="1:8" x14ac:dyDescent="0.2">
      <c r="A441">
        <v>93</v>
      </c>
      <c r="B441" t="s">
        <v>11</v>
      </c>
      <c r="C441" t="s">
        <v>95</v>
      </c>
      <c r="D441" t="s">
        <v>910</v>
      </c>
      <c r="E441">
        <v>8559666.6666666698</v>
      </c>
      <c r="F441">
        <v>17452490.723333299</v>
      </c>
      <c r="G441">
        <v>3</v>
      </c>
    </row>
    <row r="442" spans="1:8" x14ac:dyDescent="0.2">
      <c r="A442">
        <v>88</v>
      </c>
      <c r="B442" t="s">
        <v>11</v>
      </c>
      <c r="C442" t="s">
        <v>95</v>
      </c>
      <c r="D442" t="s">
        <v>910</v>
      </c>
      <c r="E442">
        <v>9300000</v>
      </c>
      <c r="F442">
        <v>9620978.5999999996</v>
      </c>
      <c r="G442">
        <v>1</v>
      </c>
    </row>
    <row r="443" spans="1:8" x14ac:dyDescent="0.2">
      <c r="A443">
        <v>4</v>
      </c>
      <c r="B443" t="s">
        <v>105</v>
      </c>
      <c r="C443" t="s">
        <v>884</v>
      </c>
      <c r="D443" t="s">
        <v>911</v>
      </c>
      <c r="E443">
        <v>9282333.3333333302</v>
      </c>
      <c r="F443">
        <v>9600000</v>
      </c>
      <c r="G443">
        <v>3</v>
      </c>
    </row>
    <row r="444" spans="1:8" x14ac:dyDescent="0.2">
      <c r="A444">
        <v>4</v>
      </c>
      <c r="B444" t="s">
        <v>105</v>
      </c>
      <c r="C444" t="s">
        <v>884</v>
      </c>
      <c r="D444" t="s">
        <v>911</v>
      </c>
      <c r="E444">
        <v>7964857.1428571399</v>
      </c>
      <c r="F444">
        <v>12471428.571428601</v>
      </c>
      <c r="G444">
        <v>7</v>
      </c>
    </row>
    <row r="445" spans="1:8" x14ac:dyDescent="0.2">
      <c r="A445">
        <v>4</v>
      </c>
      <c r="B445" t="s">
        <v>105</v>
      </c>
      <c r="C445" t="s">
        <v>884</v>
      </c>
      <c r="D445" t="s">
        <v>911</v>
      </c>
      <c r="E445">
        <v>15697397.220000001</v>
      </c>
      <c r="F445">
        <v>15697397.220000001</v>
      </c>
      <c r="H445">
        <v>1</v>
      </c>
    </row>
    <row r="446" spans="1:8" x14ac:dyDescent="0.2">
      <c r="A446">
        <v>93</v>
      </c>
      <c r="B446" t="s">
        <v>105</v>
      </c>
      <c r="C446" t="s">
        <v>884</v>
      </c>
      <c r="D446" t="s">
        <v>911</v>
      </c>
      <c r="E446">
        <v>9234000</v>
      </c>
      <c r="F446">
        <v>9550000</v>
      </c>
      <c r="G446">
        <v>1</v>
      </c>
    </row>
    <row r="447" spans="1:8" x14ac:dyDescent="0.2">
      <c r="A447">
        <v>93</v>
      </c>
      <c r="B447" t="s">
        <v>105</v>
      </c>
      <c r="C447" t="s">
        <v>884</v>
      </c>
      <c r="D447" t="s">
        <v>911</v>
      </c>
      <c r="E447">
        <v>14340975.48</v>
      </c>
      <c r="F447">
        <v>14508536.4</v>
      </c>
      <c r="H447">
        <v>1</v>
      </c>
    </row>
    <row r="448" spans="1:8" x14ac:dyDescent="0.2">
      <c r="A448">
        <v>93</v>
      </c>
      <c r="B448" t="s">
        <v>11</v>
      </c>
      <c r="C448" t="s">
        <v>104</v>
      </c>
      <c r="D448" t="s">
        <v>949</v>
      </c>
      <c r="E448">
        <v>21914982.420000002</v>
      </c>
      <c r="F448">
        <v>21978869.359999999</v>
      </c>
      <c r="H448">
        <v>1</v>
      </c>
    </row>
    <row r="449" spans="1:8" x14ac:dyDescent="0.2">
      <c r="A449">
        <v>88</v>
      </c>
      <c r="B449" t="s">
        <v>11</v>
      </c>
      <c r="C449" t="s">
        <v>104</v>
      </c>
      <c r="D449" t="s">
        <v>949</v>
      </c>
      <c r="E449">
        <v>9300000</v>
      </c>
      <c r="F449">
        <v>9675237.7599999998</v>
      </c>
      <c r="G449">
        <v>1</v>
      </c>
    </row>
    <row r="450" spans="1:8" x14ac:dyDescent="0.2">
      <c r="A450">
        <v>117</v>
      </c>
      <c r="B450" t="s">
        <v>11</v>
      </c>
      <c r="C450" t="s">
        <v>104</v>
      </c>
      <c r="D450" t="s">
        <v>949</v>
      </c>
      <c r="E450">
        <v>9085000</v>
      </c>
      <c r="F450">
        <v>9511293.75</v>
      </c>
      <c r="G450">
        <v>1</v>
      </c>
    </row>
    <row r="451" spans="1:8" x14ac:dyDescent="0.2">
      <c r="A451">
        <v>4</v>
      </c>
      <c r="B451" t="s">
        <v>73</v>
      </c>
      <c r="C451" t="s">
        <v>622</v>
      </c>
      <c r="D451" t="s">
        <v>949</v>
      </c>
      <c r="E451">
        <v>4650000</v>
      </c>
      <c r="F451">
        <v>9600000</v>
      </c>
      <c r="G451">
        <v>2</v>
      </c>
    </row>
    <row r="452" spans="1:8" x14ac:dyDescent="0.2">
      <c r="A452">
        <v>28</v>
      </c>
      <c r="B452" t="s">
        <v>73</v>
      </c>
      <c r="C452" t="s">
        <v>622</v>
      </c>
      <c r="D452" t="s">
        <v>949</v>
      </c>
      <c r="E452">
        <v>9260000</v>
      </c>
      <c r="F452">
        <v>9605573.0299999993</v>
      </c>
      <c r="G452">
        <v>1</v>
      </c>
    </row>
    <row r="453" spans="1:8" x14ac:dyDescent="0.2">
      <c r="A453">
        <v>93</v>
      </c>
      <c r="B453" t="s">
        <v>73</v>
      </c>
      <c r="C453" t="s">
        <v>622</v>
      </c>
      <c r="D453" t="s">
        <v>949</v>
      </c>
      <c r="E453">
        <v>9300000</v>
      </c>
      <c r="F453">
        <v>9600000</v>
      </c>
      <c r="G453">
        <v>1</v>
      </c>
    </row>
    <row r="454" spans="1:8" x14ac:dyDescent="0.2">
      <c r="A454">
        <v>93</v>
      </c>
      <c r="B454" t="s">
        <v>73</v>
      </c>
      <c r="C454" t="s">
        <v>622</v>
      </c>
      <c r="D454" t="s">
        <v>949</v>
      </c>
      <c r="E454">
        <v>9300000</v>
      </c>
      <c r="F454">
        <v>9650000</v>
      </c>
      <c r="G454">
        <v>1</v>
      </c>
    </row>
    <row r="455" spans="1:8" x14ac:dyDescent="0.2">
      <c r="A455">
        <v>93</v>
      </c>
      <c r="B455" t="s">
        <v>11</v>
      </c>
      <c r="C455" t="s">
        <v>878</v>
      </c>
      <c r="D455" t="s">
        <v>949</v>
      </c>
      <c r="E455">
        <v>8623000</v>
      </c>
      <c r="F455">
        <v>19311642.670000002</v>
      </c>
      <c r="G455">
        <v>1</v>
      </c>
    </row>
    <row r="456" spans="1:8" x14ac:dyDescent="0.2">
      <c r="A456">
        <v>116</v>
      </c>
      <c r="B456" t="s">
        <v>11</v>
      </c>
      <c r="C456" t="s">
        <v>878</v>
      </c>
      <c r="D456" t="s">
        <v>949</v>
      </c>
      <c r="E456">
        <v>17228591.68</v>
      </c>
      <c r="F456">
        <v>17278990.760000002</v>
      </c>
      <c r="H456">
        <v>1</v>
      </c>
    </row>
    <row r="457" spans="1:8" x14ac:dyDescent="0.2">
      <c r="A457">
        <v>32</v>
      </c>
      <c r="B457" t="s">
        <v>11</v>
      </c>
      <c r="C457" t="s">
        <v>898</v>
      </c>
      <c r="D457" t="s">
        <v>949</v>
      </c>
      <c r="E457">
        <v>8917000</v>
      </c>
      <c r="F457">
        <v>22915514.07</v>
      </c>
      <c r="G457">
        <v>1</v>
      </c>
    </row>
    <row r="458" spans="1:8" x14ac:dyDescent="0.2">
      <c r="A458">
        <v>117</v>
      </c>
      <c r="B458" t="s">
        <v>11</v>
      </c>
      <c r="C458" t="s">
        <v>898</v>
      </c>
      <c r="D458" t="s">
        <v>949</v>
      </c>
      <c r="E458">
        <v>9293000</v>
      </c>
      <c r="F458">
        <v>9511293.75</v>
      </c>
      <c r="G458">
        <v>1</v>
      </c>
    </row>
    <row r="459" spans="1:8" x14ac:dyDescent="0.2">
      <c r="A459">
        <v>117</v>
      </c>
      <c r="B459" t="s">
        <v>11</v>
      </c>
      <c r="C459" t="s">
        <v>898</v>
      </c>
      <c r="D459" t="s">
        <v>949</v>
      </c>
      <c r="E459">
        <v>9267000</v>
      </c>
      <c r="F459">
        <v>9511293.75</v>
      </c>
      <c r="G459">
        <v>1</v>
      </c>
    </row>
    <row r="460" spans="1:8" x14ac:dyDescent="0.2">
      <c r="A460">
        <v>22</v>
      </c>
      <c r="B460" t="s">
        <v>11</v>
      </c>
      <c r="C460" t="s">
        <v>898</v>
      </c>
      <c r="D460" t="s">
        <v>949</v>
      </c>
      <c r="E460">
        <v>7573000</v>
      </c>
      <c r="F460">
        <v>29013817.43</v>
      </c>
      <c r="G460">
        <v>1</v>
      </c>
    </row>
    <row r="461" spans="1:8" x14ac:dyDescent="0.2">
      <c r="A461">
        <v>4</v>
      </c>
      <c r="B461" t="s">
        <v>12</v>
      </c>
      <c r="C461" t="s">
        <v>1265</v>
      </c>
      <c r="D461" t="s">
        <v>949</v>
      </c>
      <c r="E461">
        <v>6020000</v>
      </c>
      <c r="F461">
        <v>60000000</v>
      </c>
      <c r="G461">
        <v>1</v>
      </c>
    </row>
    <row r="462" spans="1:8" x14ac:dyDescent="0.2">
      <c r="A462">
        <v>4</v>
      </c>
      <c r="B462" t="s">
        <v>11</v>
      </c>
      <c r="C462" t="s">
        <v>84</v>
      </c>
      <c r="D462" t="s">
        <v>950</v>
      </c>
      <c r="E462">
        <v>9286800</v>
      </c>
      <c r="F462">
        <v>9580000</v>
      </c>
      <c r="G462">
        <v>5</v>
      </c>
    </row>
    <row r="463" spans="1:8" x14ac:dyDescent="0.2">
      <c r="A463">
        <v>4</v>
      </c>
      <c r="B463" t="s">
        <v>11</v>
      </c>
      <c r="C463" t="s">
        <v>84</v>
      </c>
      <c r="D463" t="s">
        <v>950</v>
      </c>
      <c r="E463">
        <v>9057250</v>
      </c>
      <c r="F463">
        <v>9550000</v>
      </c>
      <c r="G463">
        <v>4</v>
      </c>
    </row>
    <row r="464" spans="1:8" x14ac:dyDescent="0.2">
      <c r="A464">
        <v>105</v>
      </c>
      <c r="B464" t="s">
        <v>11</v>
      </c>
      <c r="C464" t="s">
        <v>84</v>
      </c>
      <c r="D464" t="s">
        <v>950</v>
      </c>
      <c r="E464">
        <v>9300000</v>
      </c>
      <c r="F464">
        <v>9599973.5399999991</v>
      </c>
      <c r="G464">
        <v>1</v>
      </c>
    </row>
    <row r="465" spans="1:8" x14ac:dyDescent="0.2">
      <c r="A465">
        <v>28</v>
      </c>
      <c r="B465" t="s">
        <v>73</v>
      </c>
      <c r="C465" t="s">
        <v>890</v>
      </c>
      <c r="D465" t="s">
        <v>953</v>
      </c>
      <c r="E465">
        <v>11592000</v>
      </c>
      <c r="F465">
        <v>11994445.890000001</v>
      </c>
      <c r="G465">
        <v>2</v>
      </c>
    </row>
    <row r="466" spans="1:8" x14ac:dyDescent="0.2">
      <c r="A466">
        <v>28</v>
      </c>
      <c r="B466" t="s">
        <v>73</v>
      </c>
      <c r="C466" t="s">
        <v>890</v>
      </c>
      <c r="D466" t="s">
        <v>953</v>
      </c>
      <c r="E466">
        <v>9241000</v>
      </c>
      <c r="F466">
        <v>9605358.3300000001</v>
      </c>
      <c r="G466">
        <v>1</v>
      </c>
    </row>
    <row r="467" spans="1:8" x14ac:dyDescent="0.2">
      <c r="A467">
        <v>87</v>
      </c>
      <c r="B467" t="s">
        <v>73</v>
      </c>
      <c r="C467" t="s">
        <v>890</v>
      </c>
      <c r="D467" t="s">
        <v>953</v>
      </c>
      <c r="E467">
        <v>9300000</v>
      </c>
      <c r="F467">
        <v>9410581.6699999999</v>
      </c>
      <c r="G467">
        <v>1</v>
      </c>
    </row>
    <row r="468" spans="1:8" x14ac:dyDescent="0.2">
      <c r="A468">
        <v>32</v>
      </c>
      <c r="B468" t="s">
        <v>73</v>
      </c>
      <c r="C468" t="s">
        <v>890</v>
      </c>
      <c r="D468" t="s">
        <v>953</v>
      </c>
      <c r="E468">
        <v>9300000</v>
      </c>
      <c r="F468">
        <v>10095156.83</v>
      </c>
      <c r="G468">
        <v>1</v>
      </c>
    </row>
    <row r="469" spans="1:8" x14ac:dyDescent="0.2">
      <c r="A469">
        <v>117</v>
      </c>
      <c r="B469" t="s">
        <v>73</v>
      </c>
      <c r="C469" t="s">
        <v>890</v>
      </c>
      <c r="D469" t="s">
        <v>953</v>
      </c>
      <c r="E469">
        <v>9300000</v>
      </c>
      <c r="F469">
        <v>9511293.75</v>
      </c>
      <c r="G469">
        <v>1</v>
      </c>
    </row>
    <row r="470" spans="1:8" x14ac:dyDescent="0.2">
      <c r="A470">
        <v>117</v>
      </c>
      <c r="B470" t="s">
        <v>73</v>
      </c>
      <c r="C470" t="s">
        <v>890</v>
      </c>
      <c r="D470" t="s">
        <v>953</v>
      </c>
      <c r="E470">
        <v>4650000</v>
      </c>
      <c r="F470">
        <v>9511293.75</v>
      </c>
      <c r="G470">
        <v>2</v>
      </c>
    </row>
    <row r="471" spans="1:8" x14ac:dyDescent="0.2">
      <c r="A471">
        <v>96</v>
      </c>
      <c r="B471" t="s">
        <v>73</v>
      </c>
      <c r="C471" t="s">
        <v>890</v>
      </c>
      <c r="D471" t="s">
        <v>953</v>
      </c>
      <c r="E471">
        <v>9300000</v>
      </c>
      <c r="F471">
        <v>9604558</v>
      </c>
      <c r="G471">
        <v>1</v>
      </c>
    </row>
    <row r="472" spans="1:8" x14ac:dyDescent="0.2">
      <c r="A472">
        <v>4</v>
      </c>
      <c r="B472" t="s">
        <v>74</v>
      </c>
      <c r="C472" t="s">
        <v>786</v>
      </c>
      <c r="D472" t="s">
        <v>955</v>
      </c>
      <c r="E472">
        <v>9300000</v>
      </c>
      <c r="F472">
        <v>9584000</v>
      </c>
      <c r="G472">
        <v>1</v>
      </c>
    </row>
    <row r="473" spans="1:8" x14ac:dyDescent="0.2">
      <c r="A473">
        <v>4</v>
      </c>
      <c r="B473" t="s">
        <v>74</v>
      </c>
      <c r="C473" t="s">
        <v>786</v>
      </c>
      <c r="D473" t="s">
        <v>955</v>
      </c>
      <c r="E473">
        <v>6975000</v>
      </c>
      <c r="F473">
        <v>14250000</v>
      </c>
      <c r="G473">
        <v>2</v>
      </c>
    </row>
    <row r="474" spans="1:8" x14ac:dyDescent="0.2">
      <c r="A474">
        <v>28</v>
      </c>
      <c r="B474" t="s">
        <v>74</v>
      </c>
      <c r="C474" t="s">
        <v>786</v>
      </c>
      <c r="D474" t="s">
        <v>955</v>
      </c>
      <c r="E474">
        <v>9300000</v>
      </c>
      <c r="F474">
        <v>9606025.0299999993</v>
      </c>
      <c r="G474">
        <v>1</v>
      </c>
    </row>
    <row r="475" spans="1:8" x14ac:dyDescent="0.2">
      <c r="A475">
        <v>93</v>
      </c>
      <c r="B475" t="s">
        <v>74</v>
      </c>
      <c r="C475" t="s">
        <v>786</v>
      </c>
      <c r="D475" t="s">
        <v>955</v>
      </c>
      <c r="E475">
        <v>9188000</v>
      </c>
      <c r="F475">
        <v>9500000</v>
      </c>
      <c r="G475">
        <v>1</v>
      </c>
    </row>
    <row r="476" spans="1:8" x14ac:dyDescent="0.2">
      <c r="A476">
        <v>93</v>
      </c>
      <c r="B476" t="s">
        <v>74</v>
      </c>
      <c r="C476" t="s">
        <v>786</v>
      </c>
      <c r="D476" t="s">
        <v>955</v>
      </c>
      <c r="E476">
        <v>9300000</v>
      </c>
      <c r="F476">
        <v>9550000</v>
      </c>
      <c r="G476">
        <v>1</v>
      </c>
    </row>
    <row r="477" spans="1:8" x14ac:dyDescent="0.2">
      <c r="A477">
        <v>88</v>
      </c>
      <c r="B477" t="s">
        <v>74</v>
      </c>
      <c r="C477" t="s">
        <v>786</v>
      </c>
      <c r="D477" t="s">
        <v>955</v>
      </c>
      <c r="E477">
        <v>22620725.75</v>
      </c>
      <c r="F477">
        <v>22620725.75</v>
      </c>
      <c r="H477">
        <v>1</v>
      </c>
    </row>
    <row r="478" spans="1:8" x14ac:dyDescent="0.2">
      <c r="A478">
        <v>4</v>
      </c>
      <c r="B478" t="s">
        <v>105</v>
      </c>
      <c r="C478" t="s">
        <v>884</v>
      </c>
      <c r="D478" t="s">
        <v>956</v>
      </c>
      <c r="E478">
        <v>19895427.100000001</v>
      </c>
      <c r="F478">
        <v>19895427.100000001</v>
      </c>
      <c r="H478">
        <v>2</v>
      </c>
    </row>
    <row r="479" spans="1:8" x14ac:dyDescent="0.2">
      <c r="A479">
        <v>88</v>
      </c>
      <c r="B479" t="s">
        <v>105</v>
      </c>
      <c r="C479" t="s">
        <v>884</v>
      </c>
      <c r="D479" t="s">
        <v>956</v>
      </c>
      <c r="E479">
        <v>9221000</v>
      </c>
      <c r="F479">
        <v>9620085.9000000004</v>
      </c>
      <c r="G479">
        <v>1</v>
      </c>
    </row>
    <row r="480" spans="1:8" x14ac:dyDescent="0.2">
      <c r="A480">
        <v>32</v>
      </c>
      <c r="B480" t="s">
        <v>105</v>
      </c>
      <c r="C480" t="s">
        <v>884</v>
      </c>
      <c r="D480" t="s">
        <v>956</v>
      </c>
      <c r="E480">
        <v>24667402.760000002</v>
      </c>
      <c r="F480">
        <v>24667402.760000002</v>
      </c>
      <c r="H480">
        <v>1</v>
      </c>
    </row>
    <row r="481" spans="1:8" x14ac:dyDescent="0.2">
      <c r="A481">
        <v>4</v>
      </c>
      <c r="B481" t="s">
        <v>105</v>
      </c>
      <c r="C481" t="s">
        <v>108</v>
      </c>
      <c r="D481" t="s">
        <v>957</v>
      </c>
      <c r="E481">
        <v>9262666.6666666698</v>
      </c>
      <c r="F481">
        <v>9600000</v>
      </c>
      <c r="G481">
        <v>3</v>
      </c>
    </row>
    <row r="482" spans="1:8" x14ac:dyDescent="0.2">
      <c r="A482">
        <v>4</v>
      </c>
      <c r="B482" t="s">
        <v>105</v>
      </c>
      <c r="C482" t="s">
        <v>108</v>
      </c>
      <c r="D482" t="s">
        <v>957</v>
      </c>
      <c r="E482">
        <v>9267000</v>
      </c>
      <c r="F482">
        <v>9600000</v>
      </c>
      <c r="G482">
        <v>1</v>
      </c>
    </row>
    <row r="483" spans="1:8" x14ac:dyDescent="0.2">
      <c r="A483">
        <v>93</v>
      </c>
      <c r="B483" t="s">
        <v>105</v>
      </c>
      <c r="C483" t="s">
        <v>108</v>
      </c>
      <c r="D483" t="s">
        <v>957</v>
      </c>
      <c r="E483">
        <v>9300000</v>
      </c>
      <c r="F483">
        <v>9600000</v>
      </c>
      <c r="G483">
        <v>1</v>
      </c>
    </row>
    <row r="484" spans="1:8" x14ac:dyDescent="0.2">
      <c r="A484">
        <v>93</v>
      </c>
      <c r="B484" t="s">
        <v>105</v>
      </c>
      <c r="C484" t="s">
        <v>108</v>
      </c>
      <c r="D484" t="s">
        <v>957</v>
      </c>
      <c r="E484">
        <v>20934502</v>
      </c>
      <c r="F484">
        <v>20982780</v>
      </c>
      <c r="H484">
        <v>1</v>
      </c>
    </row>
    <row r="485" spans="1:8" x14ac:dyDescent="0.2">
      <c r="A485">
        <v>4</v>
      </c>
      <c r="B485" t="s">
        <v>103</v>
      </c>
      <c r="C485" t="s">
        <v>109</v>
      </c>
      <c r="D485" t="s">
        <v>958</v>
      </c>
      <c r="E485">
        <v>9300000</v>
      </c>
      <c r="F485">
        <v>9600000</v>
      </c>
      <c r="G485">
        <v>1</v>
      </c>
    </row>
    <row r="486" spans="1:8" x14ac:dyDescent="0.2">
      <c r="A486">
        <v>93</v>
      </c>
      <c r="B486" t="s">
        <v>103</v>
      </c>
      <c r="C486" t="s">
        <v>109</v>
      </c>
      <c r="D486" t="s">
        <v>958</v>
      </c>
      <c r="E486">
        <v>9300000</v>
      </c>
      <c r="F486">
        <v>9679075.125</v>
      </c>
      <c r="G486">
        <v>2</v>
      </c>
    </row>
    <row r="487" spans="1:8" x14ac:dyDescent="0.2">
      <c r="A487">
        <v>93</v>
      </c>
      <c r="B487" t="s">
        <v>103</v>
      </c>
      <c r="C487" t="s">
        <v>109</v>
      </c>
      <c r="D487" t="s">
        <v>958</v>
      </c>
      <c r="E487">
        <v>9293000</v>
      </c>
      <c r="F487">
        <v>9854933.0800000001</v>
      </c>
      <c r="G487">
        <v>1</v>
      </c>
    </row>
    <row r="488" spans="1:8" x14ac:dyDescent="0.2">
      <c r="A488">
        <v>88</v>
      </c>
      <c r="B488" t="s">
        <v>103</v>
      </c>
      <c r="C488" t="s">
        <v>109</v>
      </c>
      <c r="D488" t="s">
        <v>958</v>
      </c>
      <c r="E488">
        <v>9300000</v>
      </c>
      <c r="F488">
        <v>9620978.5999999996</v>
      </c>
      <c r="G488">
        <v>1</v>
      </c>
    </row>
    <row r="489" spans="1:8" x14ac:dyDescent="0.2">
      <c r="A489">
        <v>94</v>
      </c>
      <c r="B489" t="s">
        <v>103</v>
      </c>
      <c r="C489" t="s">
        <v>109</v>
      </c>
      <c r="D489" t="s">
        <v>958</v>
      </c>
      <c r="E489">
        <v>9127000</v>
      </c>
      <c r="F489">
        <v>9580209</v>
      </c>
      <c r="G489">
        <v>1</v>
      </c>
    </row>
    <row r="490" spans="1:8" x14ac:dyDescent="0.2">
      <c r="A490">
        <v>93</v>
      </c>
      <c r="B490" t="s">
        <v>12</v>
      </c>
      <c r="C490" t="s">
        <v>12</v>
      </c>
      <c r="D490" t="s">
        <v>959</v>
      </c>
      <c r="E490">
        <v>42840052.219999999</v>
      </c>
      <c r="F490">
        <v>43083884.960000001</v>
      </c>
      <c r="H490">
        <v>1</v>
      </c>
    </row>
    <row r="491" spans="1:8" x14ac:dyDescent="0.2">
      <c r="A491">
        <v>27</v>
      </c>
      <c r="B491" t="s">
        <v>12</v>
      </c>
      <c r="C491" t="s">
        <v>12</v>
      </c>
      <c r="D491" t="s">
        <v>959</v>
      </c>
      <c r="E491">
        <v>9182000</v>
      </c>
      <c r="F491">
        <v>42000000</v>
      </c>
      <c r="G491">
        <v>1</v>
      </c>
    </row>
    <row r="492" spans="1:8" x14ac:dyDescent="0.2">
      <c r="A492">
        <v>117</v>
      </c>
      <c r="B492" t="s">
        <v>12</v>
      </c>
      <c r="C492" t="s">
        <v>12</v>
      </c>
      <c r="D492" t="s">
        <v>959</v>
      </c>
      <c r="E492">
        <v>9085000</v>
      </c>
      <c r="F492">
        <v>9511293.75</v>
      </c>
      <c r="G492">
        <v>1</v>
      </c>
    </row>
    <row r="493" spans="1:8" x14ac:dyDescent="0.2">
      <c r="A493">
        <v>22</v>
      </c>
      <c r="B493" t="s">
        <v>12</v>
      </c>
      <c r="C493" t="s">
        <v>12</v>
      </c>
      <c r="D493" t="s">
        <v>959</v>
      </c>
      <c r="E493">
        <v>8917000</v>
      </c>
      <c r="F493">
        <v>39517000</v>
      </c>
      <c r="G493">
        <v>1</v>
      </c>
    </row>
    <row r="494" spans="1:8" x14ac:dyDescent="0.2">
      <c r="A494">
        <v>93</v>
      </c>
      <c r="B494" t="s">
        <v>11</v>
      </c>
      <c r="C494" t="s">
        <v>898</v>
      </c>
      <c r="D494" t="s">
        <v>898</v>
      </c>
      <c r="E494">
        <v>9247000</v>
      </c>
      <c r="F494">
        <v>22072121.02</v>
      </c>
      <c r="G494">
        <v>1</v>
      </c>
    </row>
    <row r="495" spans="1:8" x14ac:dyDescent="0.2">
      <c r="A495">
        <v>93</v>
      </c>
      <c r="B495" t="s">
        <v>11</v>
      </c>
      <c r="C495" t="s">
        <v>898</v>
      </c>
      <c r="D495" t="s">
        <v>898</v>
      </c>
      <c r="E495">
        <v>8707000</v>
      </c>
      <c r="F495">
        <v>17580000.960000001</v>
      </c>
      <c r="G495">
        <v>1</v>
      </c>
    </row>
    <row r="496" spans="1:8" x14ac:dyDescent="0.2">
      <c r="A496">
        <v>4</v>
      </c>
      <c r="B496" t="s">
        <v>103</v>
      </c>
      <c r="C496" t="s">
        <v>109</v>
      </c>
      <c r="D496" t="s">
        <v>960</v>
      </c>
      <c r="E496">
        <v>13950000</v>
      </c>
      <c r="F496">
        <v>14250000</v>
      </c>
      <c r="G496">
        <v>1</v>
      </c>
    </row>
    <row r="497" spans="1:8" x14ac:dyDescent="0.2">
      <c r="A497">
        <v>93</v>
      </c>
      <c r="B497" t="s">
        <v>103</v>
      </c>
      <c r="C497" t="s">
        <v>109</v>
      </c>
      <c r="D497" t="s">
        <v>960</v>
      </c>
      <c r="E497">
        <v>9277000</v>
      </c>
      <c r="F497">
        <v>11688975.175000001</v>
      </c>
      <c r="G497">
        <v>2</v>
      </c>
    </row>
    <row r="498" spans="1:8" x14ac:dyDescent="0.2">
      <c r="A498">
        <v>88</v>
      </c>
      <c r="B498" t="s">
        <v>103</v>
      </c>
      <c r="C498" t="s">
        <v>109</v>
      </c>
      <c r="D498" t="s">
        <v>960</v>
      </c>
      <c r="E498">
        <v>9280000</v>
      </c>
      <c r="F498">
        <v>9691067.1099999994</v>
      </c>
      <c r="G498">
        <v>2</v>
      </c>
    </row>
    <row r="499" spans="1:8" x14ac:dyDescent="0.2">
      <c r="A499">
        <v>4</v>
      </c>
      <c r="B499" t="s">
        <v>11</v>
      </c>
      <c r="C499" t="s">
        <v>523</v>
      </c>
      <c r="D499" t="s">
        <v>961</v>
      </c>
      <c r="E499">
        <v>9300000</v>
      </c>
      <c r="F499">
        <v>9600000</v>
      </c>
      <c r="G499">
        <v>1</v>
      </c>
    </row>
    <row r="500" spans="1:8" x14ac:dyDescent="0.2">
      <c r="A500">
        <v>26</v>
      </c>
      <c r="B500" t="s">
        <v>11</v>
      </c>
      <c r="C500" t="s">
        <v>523</v>
      </c>
      <c r="D500" t="s">
        <v>961</v>
      </c>
      <c r="E500">
        <v>9085000</v>
      </c>
      <c r="F500">
        <v>12181952.92</v>
      </c>
      <c r="G500">
        <v>1</v>
      </c>
    </row>
    <row r="501" spans="1:8" x14ac:dyDescent="0.2">
      <c r="A501">
        <v>96</v>
      </c>
      <c r="B501" t="s">
        <v>11</v>
      </c>
      <c r="C501" t="s">
        <v>523</v>
      </c>
      <c r="D501" t="s">
        <v>961</v>
      </c>
      <c r="E501">
        <v>6975000</v>
      </c>
      <c r="F501">
        <v>11996122.5</v>
      </c>
      <c r="G501">
        <v>2</v>
      </c>
    </row>
    <row r="502" spans="1:8" x14ac:dyDescent="0.2">
      <c r="A502">
        <v>93</v>
      </c>
      <c r="B502" t="s">
        <v>11</v>
      </c>
      <c r="C502" t="s">
        <v>83</v>
      </c>
      <c r="D502" t="s">
        <v>962</v>
      </c>
      <c r="E502">
        <v>9241000</v>
      </c>
      <c r="F502">
        <v>21793377.170000002</v>
      </c>
      <c r="G502">
        <v>1</v>
      </c>
    </row>
    <row r="503" spans="1:8" x14ac:dyDescent="0.2">
      <c r="A503">
        <v>93</v>
      </c>
      <c r="B503" t="s">
        <v>11</v>
      </c>
      <c r="C503" t="s">
        <v>83</v>
      </c>
      <c r="D503" t="s">
        <v>962</v>
      </c>
      <c r="E503">
        <v>8959000</v>
      </c>
      <c r="F503">
        <v>32002758.010000002</v>
      </c>
      <c r="H503">
        <v>1</v>
      </c>
    </row>
    <row r="504" spans="1:8" x14ac:dyDescent="0.2">
      <c r="A504">
        <v>22</v>
      </c>
      <c r="B504" t="s">
        <v>11</v>
      </c>
      <c r="C504" t="s">
        <v>83</v>
      </c>
      <c r="D504" t="s">
        <v>962</v>
      </c>
      <c r="E504">
        <v>7867000</v>
      </c>
      <c r="F504">
        <v>71767000</v>
      </c>
      <c r="G504">
        <v>1</v>
      </c>
    </row>
    <row r="505" spans="1:8" x14ac:dyDescent="0.2">
      <c r="A505">
        <v>4</v>
      </c>
      <c r="B505" t="s">
        <v>11</v>
      </c>
      <c r="C505" t="s">
        <v>84</v>
      </c>
      <c r="D505" t="s">
        <v>993</v>
      </c>
      <c r="E505">
        <v>8137500</v>
      </c>
      <c r="F505">
        <v>11925000</v>
      </c>
      <c r="G505">
        <v>4</v>
      </c>
    </row>
    <row r="506" spans="1:8" x14ac:dyDescent="0.2">
      <c r="A506">
        <v>93</v>
      </c>
      <c r="B506" t="s">
        <v>11</v>
      </c>
      <c r="C506" t="s">
        <v>84</v>
      </c>
      <c r="D506" t="s">
        <v>993</v>
      </c>
      <c r="E506">
        <v>16559294.66</v>
      </c>
      <c r="F506">
        <v>16643690.33</v>
      </c>
      <c r="H506">
        <v>2</v>
      </c>
    </row>
    <row r="507" spans="1:8" x14ac:dyDescent="0.2">
      <c r="A507">
        <v>121</v>
      </c>
      <c r="B507" t="s">
        <v>11</v>
      </c>
      <c r="C507" t="s">
        <v>84</v>
      </c>
      <c r="D507" t="s">
        <v>993</v>
      </c>
      <c r="E507">
        <v>19084280.125</v>
      </c>
      <c r="F507">
        <v>19089280.125</v>
      </c>
      <c r="H507">
        <v>2</v>
      </c>
    </row>
    <row r="508" spans="1:8" x14ac:dyDescent="0.2">
      <c r="A508">
        <v>4</v>
      </c>
      <c r="B508" t="s">
        <v>105</v>
      </c>
      <c r="C508" t="s">
        <v>107</v>
      </c>
      <c r="D508" t="s">
        <v>994</v>
      </c>
      <c r="E508">
        <v>9273000</v>
      </c>
      <c r="F508">
        <v>9500000</v>
      </c>
      <c r="G508">
        <v>1</v>
      </c>
    </row>
    <row r="509" spans="1:8" x14ac:dyDescent="0.2">
      <c r="A509">
        <v>93</v>
      </c>
      <c r="B509" t="s">
        <v>105</v>
      </c>
      <c r="C509" t="s">
        <v>107</v>
      </c>
      <c r="D509" t="s">
        <v>994</v>
      </c>
      <c r="E509">
        <v>8959000</v>
      </c>
      <c r="F509">
        <v>9550000</v>
      </c>
      <c r="G509">
        <v>1</v>
      </c>
    </row>
    <row r="510" spans="1:8" x14ac:dyDescent="0.2">
      <c r="A510">
        <v>93</v>
      </c>
      <c r="B510" t="s">
        <v>105</v>
      </c>
      <c r="C510" t="s">
        <v>107</v>
      </c>
      <c r="D510" t="s">
        <v>994</v>
      </c>
      <c r="E510">
        <v>23256703.879999999</v>
      </c>
      <c r="F510">
        <v>23355591.379999999</v>
      </c>
      <c r="H510">
        <v>1</v>
      </c>
    </row>
    <row r="511" spans="1:8" x14ac:dyDescent="0.2">
      <c r="A511">
        <v>22</v>
      </c>
      <c r="B511" t="s">
        <v>105</v>
      </c>
      <c r="C511" t="s">
        <v>107</v>
      </c>
      <c r="D511" t="s">
        <v>994</v>
      </c>
      <c r="E511">
        <v>6608000</v>
      </c>
      <c r="F511">
        <v>30058000</v>
      </c>
      <c r="G511">
        <v>1</v>
      </c>
    </row>
    <row r="512" spans="1:8" x14ac:dyDescent="0.2">
      <c r="A512">
        <v>93</v>
      </c>
      <c r="B512" t="s">
        <v>11</v>
      </c>
      <c r="C512" t="s">
        <v>104</v>
      </c>
      <c r="D512" t="s">
        <v>995</v>
      </c>
      <c r="E512">
        <v>9214000</v>
      </c>
      <c r="F512">
        <v>21582030.93</v>
      </c>
      <c r="G512">
        <v>1</v>
      </c>
    </row>
    <row r="513" spans="1:8" x14ac:dyDescent="0.2">
      <c r="A513">
        <v>32</v>
      </c>
      <c r="B513" t="s">
        <v>11</v>
      </c>
      <c r="C513" t="s">
        <v>104</v>
      </c>
      <c r="D513" t="s">
        <v>995</v>
      </c>
      <c r="E513">
        <v>9300000</v>
      </c>
      <c r="F513">
        <v>11561139.945</v>
      </c>
      <c r="G513">
        <v>2</v>
      </c>
    </row>
    <row r="514" spans="1:8" x14ac:dyDescent="0.2">
      <c r="A514">
        <v>32</v>
      </c>
      <c r="B514" t="s">
        <v>11</v>
      </c>
      <c r="C514" t="s">
        <v>104</v>
      </c>
      <c r="D514" t="s">
        <v>995</v>
      </c>
      <c r="E514">
        <v>23710197</v>
      </c>
      <c r="F514">
        <v>23710197</v>
      </c>
      <c r="H514">
        <v>1</v>
      </c>
    </row>
    <row r="515" spans="1:8" x14ac:dyDescent="0.2">
      <c r="A515">
        <v>117</v>
      </c>
      <c r="B515" t="s">
        <v>11</v>
      </c>
      <c r="C515" t="s">
        <v>104</v>
      </c>
      <c r="D515" t="s">
        <v>995</v>
      </c>
      <c r="E515">
        <v>8497000</v>
      </c>
      <c r="F515">
        <v>9511293.75</v>
      </c>
      <c r="G515">
        <v>1</v>
      </c>
    </row>
    <row r="516" spans="1:8" x14ac:dyDescent="0.2">
      <c r="A516">
        <v>28</v>
      </c>
      <c r="B516" t="s">
        <v>73</v>
      </c>
      <c r="C516" t="s">
        <v>888</v>
      </c>
      <c r="D516" t="s">
        <v>996</v>
      </c>
      <c r="E516">
        <v>9127000</v>
      </c>
      <c r="F516">
        <v>9604070.1300000008</v>
      </c>
      <c r="G516">
        <v>1</v>
      </c>
    </row>
    <row r="517" spans="1:8" x14ac:dyDescent="0.2">
      <c r="A517">
        <v>105</v>
      </c>
      <c r="B517" t="s">
        <v>73</v>
      </c>
      <c r="C517" t="s">
        <v>888</v>
      </c>
      <c r="D517" t="s">
        <v>996</v>
      </c>
      <c r="E517">
        <v>9300000</v>
      </c>
      <c r="F517">
        <v>9599973.5399999991</v>
      </c>
      <c r="G517">
        <v>1</v>
      </c>
    </row>
    <row r="518" spans="1:8" x14ac:dyDescent="0.2">
      <c r="A518">
        <v>4</v>
      </c>
      <c r="B518" t="s">
        <v>103</v>
      </c>
      <c r="C518" t="s">
        <v>103</v>
      </c>
      <c r="D518" t="s">
        <v>997</v>
      </c>
      <c r="E518">
        <v>9175000</v>
      </c>
      <c r="F518">
        <v>15364569</v>
      </c>
      <c r="G518">
        <v>1</v>
      </c>
    </row>
    <row r="519" spans="1:8" x14ac:dyDescent="0.2">
      <c r="A519">
        <v>93</v>
      </c>
      <c r="B519" t="s">
        <v>103</v>
      </c>
      <c r="C519" t="s">
        <v>103</v>
      </c>
      <c r="D519" t="s">
        <v>997</v>
      </c>
      <c r="E519">
        <v>8400000</v>
      </c>
      <c r="F519">
        <v>8850000</v>
      </c>
      <c r="G519">
        <v>1</v>
      </c>
    </row>
    <row r="520" spans="1:8" x14ac:dyDescent="0.2">
      <c r="A520">
        <v>22</v>
      </c>
      <c r="B520" t="s">
        <v>103</v>
      </c>
      <c r="C520" t="s">
        <v>103</v>
      </c>
      <c r="D520" t="s">
        <v>997</v>
      </c>
      <c r="E520">
        <v>7406000</v>
      </c>
      <c r="F520">
        <v>53732000</v>
      </c>
      <c r="G520">
        <v>1</v>
      </c>
    </row>
    <row r="521" spans="1:8" x14ac:dyDescent="0.2">
      <c r="A521">
        <v>28</v>
      </c>
      <c r="B521" t="s">
        <v>74</v>
      </c>
      <c r="C521" t="s">
        <v>72</v>
      </c>
      <c r="D521" t="s">
        <v>998</v>
      </c>
      <c r="E521">
        <v>11244500</v>
      </c>
      <c r="F521">
        <v>11967787.85</v>
      </c>
      <c r="G521">
        <v>2</v>
      </c>
    </row>
    <row r="522" spans="1:8" x14ac:dyDescent="0.2">
      <c r="A522">
        <v>87</v>
      </c>
      <c r="B522" t="s">
        <v>74</v>
      </c>
      <c r="C522" t="s">
        <v>72</v>
      </c>
      <c r="D522" t="s">
        <v>998</v>
      </c>
      <c r="E522">
        <v>9285000</v>
      </c>
      <c r="F522">
        <v>9376399.1699999999</v>
      </c>
      <c r="G522">
        <v>2</v>
      </c>
    </row>
    <row r="523" spans="1:8" x14ac:dyDescent="0.2">
      <c r="A523">
        <v>93</v>
      </c>
      <c r="B523" t="s">
        <v>74</v>
      </c>
      <c r="C523" t="s">
        <v>72</v>
      </c>
      <c r="D523" t="s">
        <v>998</v>
      </c>
      <c r="E523">
        <v>9300000</v>
      </c>
      <c r="F523">
        <v>9600000</v>
      </c>
      <c r="G523">
        <v>1</v>
      </c>
    </row>
    <row r="524" spans="1:8" x14ac:dyDescent="0.2">
      <c r="A524">
        <v>93</v>
      </c>
      <c r="B524" t="s">
        <v>74</v>
      </c>
      <c r="C524" t="s">
        <v>72</v>
      </c>
      <c r="D524" t="s">
        <v>998</v>
      </c>
      <c r="E524">
        <v>14208282.699999999</v>
      </c>
      <c r="F524">
        <v>14357546.720000001</v>
      </c>
      <c r="H524">
        <v>1</v>
      </c>
    </row>
    <row r="525" spans="1:8" x14ac:dyDescent="0.2">
      <c r="A525">
        <v>88</v>
      </c>
      <c r="B525" t="s">
        <v>74</v>
      </c>
      <c r="C525" t="s">
        <v>72</v>
      </c>
      <c r="D525" t="s">
        <v>998</v>
      </c>
      <c r="E525">
        <v>16345780.18</v>
      </c>
      <c r="F525">
        <v>16345780.18</v>
      </c>
      <c r="H525">
        <v>1</v>
      </c>
    </row>
    <row r="526" spans="1:8" x14ac:dyDescent="0.2">
      <c r="A526">
        <v>101</v>
      </c>
      <c r="B526" t="s">
        <v>74</v>
      </c>
      <c r="C526" t="s">
        <v>72</v>
      </c>
      <c r="D526" t="s">
        <v>998</v>
      </c>
      <c r="E526">
        <v>9300000</v>
      </c>
      <c r="F526">
        <v>9542000</v>
      </c>
      <c r="G526">
        <v>1</v>
      </c>
    </row>
    <row r="527" spans="1:8" x14ac:dyDescent="0.2">
      <c r="A527">
        <v>4</v>
      </c>
      <c r="B527" t="s">
        <v>11</v>
      </c>
      <c r="C527" t="s">
        <v>95</v>
      </c>
      <c r="D527" t="s">
        <v>1008</v>
      </c>
      <c r="E527">
        <v>8833000</v>
      </c>
      <c r="F527">
        <v>9600000</v>
      </c>
      <c r="G527">
        <v>1</v>
      </c>
    </row>
    <row r="528" spans="1:8" x14ac:dyDescent="0.2">
      <c r="A528">
        <v>4</v>
      </c>
      <c r="B528" t="s">
        <v>11</v>
      </c>
      <c r="C528" t="s">
        <v>95</v>
      </c>
      <c r="D528" t="s">
        <v>1008</v>
      </c>
      <c r="E528">
        <v>19975531.850000001</v>
      </c>
      <c r="F528">
        <v>19990656.850000001</v>
      </c>
      <c r="H528">
        <v>1</v>
      </c>
    </row>
    <row r="529" spans="1:8" x14ac:dyDescent="0.2">
      <c r="A529">
        <v>28</v>
      </c>
      <c r="B529" t="s">
        <v>11</v>
      </c>
      <c r="C529" t="s">
        <v>95</v>
      </c>
      <c r="D529" t="s">
        <v>1008</v>
      </c>
      <c r="E529">
        <v>9300000</v>
      </c>
      <c r="F529">
        <v>9606025.0299999993</v>
      </c>
      <c r="G529">
        <v>1</v>
      </c>
    </row>
    <row r="530" spans="1:8" x14ac:dyDescent="0.2">
      <c r="A530">
        <v>93</v>
      </c>
      <c r="B530" t="s">
        <v>11</v>
      </c>
      <c r="C530" t="s">
        <v>95</v>
      </c>
      <c r="D530" t="s">
        <v>1008</v>
      </c>
      <c r="E530">
        <v>8512000</v>
      </c>
      <c r="F530">
        <v>17584985</v>
      </c>
      <c r="G530">
        <v>4</v>
      </c>
    </row>
    <row r="531" spans="1:8" x14ac:dyDescent="0.2">
      <c r="A531">
        <v>93</v>
      </c>
      <c r="B531" t="s">
        <v>11</v>
      </c>
      <c r="C531" t="s">
        <v>95</v>
      </c>
      <c r="D531" t="s">
        <v>1008</v>
      </c>
      <c r="E531">
        <v>23219793.899999999</v>
      </c>
      <c r="F531">
        <v>23274793.899999999</v>
      </c>
      <c r="H531">
        <v>1</v>
      </c>
    </row>
    <row r="532" spans="1:8" x14ac:dyDescent="0.2">
      <c r="A532">
        <v>93</v>
      </c>
      <c r="B532" t="s">
        <v>11</v>
      </c>
      <c r="C532" t="s">
        <v>95</v>
      </c>
      <c r="D532" t="s">
        <v>1008</v>
      </c>
      <c r="E532">
        <v>23219793.899999999</v>
      </c>
      <c r="F532">
        <v>23274793.899999999</v>
      </c>
      <c r="H532">
        <v>1</v>
      </c>
    </row>
    <row r="533" spans="1:8" x14ac:dyDescent="0.2">
      <c r="A533">
        <v>27</v>
      </c>
      <c r="B533" t="s">
        <v>11</v>
      </c>
      <c r="C533" t="s">
        <v>95</v>
      </c>
      <c r="D533" t="s">
        <v>1008</v>
      </c>
      <c r="E533">
        <v>9201000</v>
      </c>
      <c r="F533">
        <v>23204000</v>
      </c>
      <c r="G533">
        <v>1</v>
      </c>
    </row>
    <row r="534" spans="1:8" x14ac:dyDescent="0.2">
      <c r="A534">
        <v>121</v>
      </c>
      <c r="B534" t="s">
        <v>11</v>
      </c>
      <c r="C534" t="s">
        <v>95</v>
      </c>
      <c r="D534" t="s">
        <v>1008</v>
      </c>
      <c r="E534">
        <v>9267000</v>
      </c>
      <c r="F534">
        <v>9749501.6999999993</v>
      </c>
      <c r="G534">
        <v>1</v>
      </c>
    </row>
    <row r="535" spans="1:8" x14ac:dyDescent="0.2">
      <c r="A535">
        <v>4</v>
      </c>
      <c r="B535" t="s">
        <v>11</v>
      </c>
      <c r="C535" t="s">
        <v>84</v>
      </c>
      <c r="D535" t="s">
        <v>1009</v>
      </c>
      <c r="E535">
        <v>9284666.6666666698</v>
      </c>
      <c r="F535">
        <v>9600000</v>
      </c>
      <c r="G535">
        <v>3</v>
      </c>
    </row>
    <row r="536" spans="1:8" x14ac:dyDescent="0.2">
      <c r="A536">
        <v>4</v>
      </c>
      <c r="B536" t="s">
        <v>11</v>
      </c>
      <c r="C536" t="s">
        <v>84</v>
      </c>
      <c r="D536" t="s">
        <v>1009</v>
      </c>
      <c r="E536">
        <v>9254000</v>
      </c>
      <c r="F536">
        <v>9600000</v>
      </c>
      <c r="G536">
        <v>1</v>
      </c>
    </row>
    <row r="537" spans="1:8" x14ac:dyDescent="0.2">
      <c r="A537">
        <v>87</v>
      </c>
      <c r="B537" t="s">
        <v>11</v>
      </c>
      <c r="C537" t="s">
        <v>84</v>
      </c>
      <c r="D537" t="s">
        <v>1009</v>
      </c>
      <c r="E537">
        <v>9300000</v>
      </c>
      <c r="F537">
        <v>9630605.3399999999</v>
      </c>
      <c r="G537">
        <v>1</v>
      </c>
    </row>
    <row r="538" spans="1:8" x14ac:dyDescent="0.2">
      <c r="A538">
        <v>93</v>
      </c>
      <c r="B538" t="s">
        <v>11</v>
      </c>
      <c r="C538" t="s">
        <v>84</v>
      </c>
      <c r="D538" t="s">
        <v>1009</v>
      </c>
      <c r="E538">
        <v>9286000</v>
      </c>
      <c r="F538">
        <v>9650000</v>
      </c>
      <c r="G538">
        <v>1</v>
      </c>
    </row>
    <row r="539" spans="1:8" x14ac:dyDescent="0.2">
      <c r="A539">
        <v>117</v>
      </c>
      <c r="B539" t="s">
        <v>11</v>
      </c>
      <c r="C539" t="s">
        <v>84</v>
      </c>
      <c r="D539" t="s">
        <v>1009</v>
      </c>
      <c r="E539">
        <v>13950000</v>
      </c>
      <c r="F539">
        <v>14298868.15</v>
      </c>
      <c r="G539">
        <v>1</v>
      </c>
    </row>
    <row r="540" spans="1:8" x14ac:dyDescent="0.2">
      <c r="A540">
        <v>4</v>
      </c>
      <c r="B540" t="s">
        <v>11</v>
      </c>
      <c r="C540" t="s">
        <v>84</v>
      </c>
      <c r="D540" t="s">
        <v>1010</v>
      </c>
      <c r="E540">
        <v>9283857.1428571399</v>
      </c>
      <c r="F540">
        <v>9600000</v>
      </c>
      <c r="G540">
        <v>7</v>
      </c>
    </row>
    <row r="541" spans="1:8" x14ac:dyDescent="0.2">
      <c r="A541">
        <v>4</v>
      </c>
      <c r="B541" t="s">
        <v>11</v>
      </c>
      <c r="C541" t="s">
        <v>84</v>
      </c>
      <c r="D541" t="s">
        <v>1010</v>
      </c>
      <c r="E541">
        <v>10828000</v>
      </c>
      <c r="F541">
        <v>11116666.6666667</v>
      </c>
      <c r="G541">
        <v>3</v>
      </c>
    </row>
    <row r="542" spans="1:8" x14ac:dyDescent="0.2">
      <c r="A542">
        <v>28</v>
      </c>
      <c r="B542" t="s">
        <v>11</v>
      </c>
      <c r="C542" t="s">
        <v>84</v>
      </c>
      <c r="D542" t="s">
        <v>1010</v>
      </c>
      <c r="E542">
        <v>9241000</v>
      </c>
      <c r="F542">
        <v>9571175.8300000001</v>
      </c>
      <c r="G542">
        <v>1</v>
      </c>
    </row>
    <row r="543" spans="1:8" x14ac:dyDescent="0.2">
      <c r="A543">
        <v>28</v>
      </c>
      <c r="B543" t="s">
        <v>11</v>
      </c>
      <c r="C543" t="s">
        <v>84</v>
      </c>
      <c r="D543" t="s">
        <v>1010</v>
      </c>
      <c r="E543">
        <v>9300000</v>
      </c>
      <c r="F543">
        <v>9553657.5</v>
      </c>
      <c r="G543">
        <v>1</v>
      </c>
    </row>
    <row r="544" spans="1:8" x14ac:dyDescent="0.2">
      <c r="A544">
        <v>87</v>
      </c>
      <c r="B544" t="s">
        <v>11</v>
      </c>
      <c r="C544" t="s">
        <v>84</v>
      </c>
      <c r="D544" t="s">
        <v>1010</v>
      </c>
      <c r="E544">
        <v>9300000</v>
      </c>
      <c r="F544">
        <v>9588044.6899999995</v>
      </c>
      <c r="G544">
        <v>1</v>
      </c>
    </row>
    <row r="545" spans="1:8" x14ac:dyDescent="0.2">
      <c r="A545">
        <v>116</v>
      </c>
      <c r="B545" t="s">
        <v>11</v>
      </c>
      <c r="C545" t="s">
        <v>84</v>
      </c>
      <c r="D545" t="s">
        <v>1010</v>
      </c>
      <c r="E545">
        <v>4650000</v>
      </c>
      <c r="F545">
        <v>9466708.0800000001</v>
      </c>
      <c r="G545">
        <v>2</v>
      </c>
    </row>
    <row r="546" spans="1:8" x14ac:dyDescent="0.2">
      <c r="A546">
        <v>96</v>
      </c>
      <c r="B546" t="s">
        <v>11</v>
      </c>
      <c r="C546" t="s">
        <v>84</v>
      </c>
      <c r="D546" t="s">
        <v>1010</v>
      </c>
      <c r="E546">
        <v>14280549.810000001</v>
      </c>
      <c r="F546">
        <v>14422214.02</v>
      </c>
      <c r="H546">
        <v>1</v>
      </c>
    </row>
    <row r="547" spans="1:8" x14ac:dyDescent="0.2">
      <c r="A547">
        <v>96</v>
      </c>
      <c r="B547" t="s">
        <v>11</v>
      </c>
      <c r="C547" t="s">
        <v>84</v>
      </c>
      <c r="D547" t="s">
        <v>1010</v>
      </c>
      <c r="E547">
        <v>14237257.529999999</v>
      </c>
      <c r="F547">
        <v>14360367.9</v>
      </c>
      <c r="H547">
        <v>1</v>
      </c>
    </row>
    <row r="548" spans="1:8" x14ac:dyDescent="0.2">
      <c r="A548">
        <v>121</v>
      </c>
      <c r="B548" t="s">
        <v>11</v>
      </c>
      <c r="C548" t="s">
        <v>84</v>
      </c>
      <c r="D548" t="s">
        <v>1010</v>
      </c>
      <c r="E548">
        <v>9244000</v>
      </c>
      <c r="F548">
        <v>9644524.6999999993</v>
      </c>
      <c r="G548">
        <v>2</v>
      </c>
    </row>
    <row r="549" spans="1:8" x14ac:dyDescent="0.2">
      <c r="A549">
        <v>4</v>
      </c>
      <c r="B549" t="s">
        <v>11</v>
      </c>
      <c r="C549" t="s">
        <v>84</v>
      </c>
      <c r="D549" t="s">
        <v>1011</v>
      </c>
      <c r="E549">
        <v>9300000</v>
      </c>
      <c r="F549">
        <v>9566666.6666666698</v>
      </c>
      <c r="G549">
        <v>3</v>
      </c>
    </row>
    <row r="550" spans="1:8" x14ac:dyDescent="0.2">
      <c r="A550">
        <v>4</v>
      </c>
      <c r="B550" t="s">
        <v>11</v>
      </c>
      <c r="C550" t="s">
        <v>84</v>
      </c>
      <c r="D550" t="s">
        <v>1011</v>
      </c>
      <c r="E550">
        <v>9300000</v>
      </c>
      <c r="F550">
        <v>9550000</v>
      </c>
      <c r="G550">
        <v>2</v>
      </c>
    </row>
    <row r="551" spans="1:8" x14ac:dyDescent="0.2">
      <c r="A551">
        <v>28</v>
      </c>
      <c r="B551" t="s">
        <v>11</v>
      </c>
      <c r="C551" t="s">
        <v>84</v>
      </c>
      <c r="D551" t="s">
        <v>1011</v>
      </c>
      <c r="E551">
        <v>9300000</v>
      </c>
      <c r="F551">
        <v>9606025.0299999993</v>
      </c>
      <c r="G551">
        <v>1</v>
      </c>
    </row>
    <row r="552" spans="1:8" x14ac:dyDescent="0.2">
      <c r="A552">
        <v>4</v>
      </c>
      <c r="B552" t="s">
        <v>11</v>
      </c>
      <c r="C552" t="s">
        <v>523</v>
      </c>
      <c r="D552" t="s">
        <v>1012</v>
      </c>
      <c r="E552">
        <v>9300000</v>
      </c>
      <c r="F552">
        <v>9600000</v>
      </c>
      <c r="G552">
        <v>1</v>
      </c>
    </row>
    <row r="553" spans="1:8" x14ac:dyDescent="0.2">
      <c r="A553">
        <v>93</v>
      </c>
      <c r="B553" t="s">
        <v>11</v>
      </c>
      <c r="C553" t="s">
        <v>523</v>
      </c>
      <c r="D553" t="s">
        <v>1012</v>
      </c>
      <c r="E553">
        <v>9195000</v>
      </c>
      <c r="F553">
        <v>18015000</v>
      </c>
      <c r="G553">
        <v>1</v>
      </c>
    </row>
    <row r="554" spans="1:8" x14ac:dyDescent="0.2">
      <c r="A554">
        <v>4</v>
      </c>
      <c r="B554" t="s">
        <v>11</v>
      </c>
      <c r="C554" t="s">
        <v>99</v>
      </c>
      <c r="D554" t="s">
        <v>1013</v>
      </c>
      <c r="E554">
        <v>9300000</v>
      </c>
      <c r="F554">
        <v>9600000</v>
      </c>
      <c r="G554">
        <v>1</v>
      </c>
    </row>
    <row r="555" spans="1:8" x14ac:dyDescent="0.2">
      <c r="A555">
        <v>4</v>
      </c>
      <c r="B555" t="s">
        <v>11</v>
      </c>
      <c r="C555" t="s">
        <v>99</v>
      </c>
      <c r="D555" t="s">
        <v>1013</v>
      </c>
      <c r="E555">
        <v>9263500</v>
      </c>
      <c r="F555">
        <v>9575000</v>
      </c>
      <c r="G555">
        <v>2</v>
      </c>
    </row>
    <row r="556" spans="1:8" x14ac:dyDescent="0.2">
      <c r="A556">
        <v>4</v>
      </c>
      <c r="B556" t="s">
        <v>11</v>
      </c>
      <c r="C556" t="s">
        <v>99</v>
      </c>
      <c r="D556" t="s">
        <v>1013</v>
      </c>
      <c r="E556">
        <v>16555520.630000001</v>
      </c>
      <c r="F556">
        <v>16851041.260000002</v>
      </c>
      <c r="H556">
        <v>1</v>
      </c>
    </row>
    <row r="557" spans="1:8" x14ac:dyDescent="0.2">
      <c r="A557">
        <v>28</v>
      </c>
      <c r="B557" t="s">
        <v>11</v>
      </c>
      <c r="C557" t="s">
        <v>99</v>
      </c>
      <c r="D557" t="s">
        <v>1013</v>
      </c>
      <c r="E557">
        <v>9300000</v>
      </c>
      <c r="F557">
        <v>9606025.0299999993</v>
      </c>
      <c r="G557">
        <v>1</v>
      </c>
    </row>
    <row r="558" spans="1:8" x14ac:dyDescent="0.2">
      <c r="A558">
        <v>28</v>
      </c>
      <c r="B558" t="s">
        <v>11</v>
      </c>
      <c r="C558" t="s">
        <v>99</v>
      </c>
      <c r="D558" t="s">
        <v>1013</v>
      </c>
      <c r="E558">
        <v>9254000</v>
      </c>
      <c r="F558">
        <v>9571322.7300000004</v>
      </c>
      <c r="G558">
        <v>1</v>
      </c>
    </row>
    <row r="559" spans="1:8" x14ac:dyDescent="0.2">
      <c r="A559">
        <v>93</v>
      </c>
      <c r="B559" t="s">
        <v>11</v>
      </c>
      <c r="C559" t="s">
        <v>99</v>
      </c>
      <c r="D559" t="s">
        <v>1013</v>
      </c>
      <c r="E559">
        <v>15621439.08</v>
      </c>
      <c r="F559">
        <v>15770911.52</v>
      </c>
      <c r="H559">
        <v>1</v>
      </c>
    </row>
    <row r="560" spans="1:8" x14ac:dyDescent="0.2">
      <c r="A560">
        <v>121</v>
      </c>
      <c r="B560" t="s">
        <v>11</v>
      </c>
      <c r="C560" t="s">
        <v>99</v>
      </c>
      <c r="D560" t="s">
        <v>1013</v>
      </c>
      <c r="E560">
        <v>18889539.800000001</v>
      </c>
      <c r="F560">
        <v>18894539.800000001</v>
      </c>
      <c r="H560">
        <v>1</v>
      </c>
    </row>
    <row r="561" spans="1:8" x14ac:dyDescent="0.2">
      <c r="A561">
        <v>4</v>
      </c>
      <c r="B561" t="s">
        <v>73</v>
      </c>
      <c r="C561" t="s">
        <v>665</v>
      </c>
      <c r="D561" t="s">
        <v>1014</v>
      </c>
      <c r="E561">
        <v>9127000</v>
      </c>
      <c r="F561">
        <v>9600000</v>
      </c>
      <c r="G561">
        <v>1</v>
      </c>
    </row>
    <row r="562" spans="1:8" x14ac:dyDescent="0.2">
      <c r="A562">
        <v>32</v>
      </c>
      <c r="B562" t="s">
        <v>73</v>
      </c>
      <c r="C562" t="s">
        <v>665</v>
      </c>
      <c r="D562" t="s">
        <v>1014</v>
      </c>
      <c r="E562">
        <v>9172500</v>
      </c>
      <c r="F562">
        <v>15029149.225</v>
      </c>
      <c r="G562">
        <v>2</v>
      </c>
    </row>
    <row r="563" spans="1:8" x14ac:dyDescent="0.2">
      <c r="A563">
        <v>96</v>
      </c>
      <c r="B563" t="s">
        <v>73</v>
      </c>
      <c r="C563" t="s">
        <v>665</v>
      </c>
      <c r="D563" t="s">
        <v>1014</v>
      </c>
      <c r="E563">
        <v>9043000</v>
      </c>
      <c r="F563">
        <v>9601653.5099999998</v>
      </c>
      <c r="G563">
        <v>1</v>
      </c>
    </row>
    <row r="564" spans="1:8" x14ac:dyDescent="0.2">
      <c r="A564">
        <v>4</v>
      </c>
      <c r="B564" t="s">
        <v>11</v>
      </c>
      <c r="C564" t="s">
        <v>951</v>
      </c>
      <c r="D564" t="s">
        <v>1014</v>
      </c>
      <c r="E564">
        <v>9300000</v>
      </c>
      <c r="F564">
        <v>9600000</v>
      </c>
      <c r="G564">
        <v>1</v>
      </c>
    </row>
    <row r="565" spans="1:8" x14ac:dyDescent="0.2">
      <c r="A565">
        <v>28</v>
      </c>
      <c r="B565" t="s">
        <v>11</v>
      </c>
      <c r="C565" t="s">
        <v>951</v>
      </c>
      <c r="D565" t="s">
        <v>1014</v>
      </c>
      <c r="E565">
        <v>9296500</v>
      </c>
      <c r="F565">
        <v>9588894.2300000004</v>
      </c>
      <c r="G565">
        <v>2</v>
      </c>
    </row>
    <row r="566" spans="1:8" x14ac:dyDescent="0.2">
      <c r="A566">
        <v>93</v>
      </c>
      <c r="B566" t="s">
        <v>12</v>
      </c>
      <c r="C566" t="s">
        <v>85</v>
      </c>
      <c r="D566" t="s">
        <v>1015</v>
      </c>
      <c r="E566">
        <v>19950627.350000001</v>
      </c>
      <c r="F566">
        <v>19950627.350000001</v>
      </c>
      <c r="H566">
        <v>1</v>
      </c>
    </row>
    <row r="567" spans="1:8" x14ac:dyDescent="0.2">
      <c r="A567">
        <v>4</v>
      </c>
      <c r="B567" t="s">
        <v>74</v>
      </c>
      <c r="C567" t="s">
        <v>75</v>
      </c>
      <c r="D567" t="s">
        <v>1016</v>
      </c>
      <c r="E567">
        <v>9300000</v>
      </c>
      <c r="F567">
        <v>9600000</v>
      </c>
      <c r="G567">
        <v>1</v>
      </c>
    </row>
    <row r="568" spans="1:8" x14ac:dyDescent="0.2">
      <c r="A568">
        <v>4</v>
      </c>
      <c r="B568" t="s">
        <v>74</v>
      </c>
      <c r="C568" t="s">
        <v>75</v>
      </c>
      <c r="D568" t="s">
        <v>1016</v>
      </c>
      <c r="E568">
        <v>9300000</v>
      </c>
      <c r="F568">
        <v>9634739.4433333296</v>
      </c>
      <c r="G568">
        <v>3</v>
      </c>
    </row>
    <row r="569" spans="1:8" x14ac:dyDescent="0.2">
      <c r="A569">
        <v>93</v>
      </c>
      <c r="B569" t="s">
        <v>74</v>
      </c>
      <c r="C569" t="s">
        <v>75</v>
      </c>
      <c r="D569" t="s">
        <v>1016</v>
      </c>
      <c r="E569">
        <v>6975000</v>
      </c>
      <c r="F569">
        <v>12738277</v>
      </c>
      <c r="G569">
        <v>2</v>
      </c>
    </row>
    <row r="570" spans="1:8" x14ac:dyDescent="0.2">
      <c r="A570">
        <v>93</v>
      </c>
      <c r="B570" t="s">
        <v>74</v>
      </c>
      <c r="C570" t="s">
        <v>75</v>
      </c>
      <c r="D570" t="s">
        <v>1016</v>
      </c>
      <c r="E570">
        <v>9300000</v>
      </c>
      <c r="F570">
        <v>9885000</v>
      </c>
      <c r="G570">
        <v>1</v>
      </c>
    </row>
    <row r="571" spans="1:8" x14ac:dyDescent="0.2">
      <c r="A571">
        <v>88</v>
      </c>
      <c r="B571" t="s">
        <v>74</v>
      </c>
      <c r="C571" t="s">
        <v>75</v>
      </c>
      <c r="D571" t="s">
        <v>1016</v>
      </c>
      <c r="E571">
        <v>9273000</v>
      </c>
      <c r="F571">
        <v>9620673.5</v>
      </c>
      <c r="G571">
        <v>1</v>
      </c>
    </row>
    <row r="572" spans="1:8" x14ac:dyDescent="0.2">
      <c r="A572">
        <v>88</v>
      </c>
      <c r="B572" t="s">
        <v>74</v>
      </c>
      <c r="C572" t="s">
        <v>75</v>
      </c>
      <c r="D572" t="s">
        <v>1016</v>
      </c>
      <c r="E572">
        <v>9276400</v>
      </c>
      <c r="F572">
        <v>9620711.9199999999</v>
      </c>
      <c r="G572">
        <v>5</v>
      </c>
    </row>
    <row r="573" spans="1:8" x14ac:dyDescent="0.2">
      <c r="A573">
        <v>88</v>
      </c>
      <c r="B573" t="s">
        <v>74</v>
      </c>
      <c r="C573" t="s">
        <v>75</v>
      </c>
      <c r="D573" t="s">
        <v>1016</v>
      </c>
      <c r="E573">
        <v>20348616.170000002</v>
      </c>
      <c r="F573">
        <v>20405407.32</v>
      </c>
      <c r="H573">
        <v>2</v>
      </c>
    </row>
    <row r="574" spans="1:8" x14ac:dyDescent="0.2">
      <c r="A574">
        <v>93</v>
      </c>
      <c r="B574" t="s">
        <v>74</v>
      </c>
      <c r="C574" t="s">
        <v>75</v>
      </c>
      <c r="D574" t="s">
        <v>1017</v>
      </c>
      <c r="E574">
        <v>9300000</v>
      </c>
      <c r="F574">
        <v>9550000</v>
      </c>
      <c r="G574">
        <v>1</v>
      </c>
    </row>
    <row r="575" spans="1:8" x14ac:dyDescent="0.2">
      <c r="A575">
        <v>93</v>
      </c>
      <c r="B575" t="s">
        <v>74</v>
      </c>
      <c r="C575" t="s">
        <v>75</v>
      </c>
      <c r="D575" t="s">
        <v>1017</v>
      </c>
      <c r="E575">
        <v>19386528.600000001</v>
      </c>
      <c r="F575">
        <v>19573612.280000001</v>
      </c>
      <c r="H575">
        <v>1</v>
      </c>
    </row>
    <row r="576" spans="1:8" x14ac:dyDescent="0.2">
      <c r="A576">
        <v>88</v>
      </c>
      <c r="B576" t="s">
        <v>74</v>
      </c>
      <c r="C576" t="s">
        <v>75</v>
      </c>
      <c r="D576" t="s">
        <v>1017</v>
      </c>
      <c r="E576">
        <v>19136160.940000001</v>
      </c>
      <c r="F576">
        <v>19297372.77</v>
      </c>
      <c r="H576">
        <v>1</v>
      </c>
    </row>
    <row r="577" spans="1:8" x14ac:dyDescent="0.2">
      <c r="A577">
        <v>4</v>
      </c>
      <c r="B577" t="s">
        <v>74</v>
      </c>
      <c r="C577" t="s">
        <v>1018</v>
      </c>
      <c r="D577" t="s">
        <v>1018</v>
      </c>
      <c r="E577">
        <v>9283500</v>
      </c>
      <c r="F577">
        <v>9600000</v>
      </c>
      <c r="G577">
        <v>2</v>
      </c>
    </row>
    <row r="578" spans="1:8" x14ac:dyDescent="0.2">
      <c r="A578">
        <v>4</v>
      </c>
      <c r="B578" t="s">
        <v>74</v>
      </c>
      <c r="C578" t="s">
        <v>1018</v>
      </c>
      <c r="D578" t="s">
        <v>1018</v>
      </c>
      <c r="E578">
        <v>9300000</v>
      </c>
      <c r="F578">
        <v>9600000</v>
      </c>
      <c r="G578">
        <v>1</v>
      </c>
    </row>
    <row r="579" spans="1:8" x14ac:dyDescent="0.2">
      <c r="A579">
        <v>93</v>
      </c>
      <c r="B579" t="s">
        <v>74</v>
      </c>
      <c r="C579" t="s">
        <v>1018</v>
      </c>
      <c r="D579" t="s">
        <v>1018</v>
      </c>
      <c r="E579">
        <v>9286000</v>
      </c>
      <c r="F579">
        <v>9650000</v>
      </c>
      <c r="G579">
        <v>1</v>
      </c>
    </row>
    <row r="580" spans="1:8" x14ac:dyDescent="0.2">
      <c r="A580">
        <v>88</v>
      </c>
      <c r="B580" t="s">
        <v>74</v>
      </c>
      <c r="C580" t="s">
        <v>1018</v>
      </c>
      <c r="D580" t="s">
        <v>1018</v>
      </c>
      <c r="E580">
        <v>21129465.27</v>
      </c>
      <c r="F580">
        <v>21129465.27</v>
      </c>
      <c r="H580">
        <v>1</v>
      </c>
    </row>
    <row r="581" spans="1:8" x14ac:dyDescent="0.2">
      <c r="A581">
        <v>105</v>
      </c>
      <c r="B581" t="s">
        <v>74</v>
      </c>
      <c r="C581" t="s">
        <v>1018</v>
      </c>
      <c r="D581" t="s">
        <v>1018</v>
      </c>
      <c r="E581">
        <v>14407152.18</v>
      </c>
      <c r="F581">
        <v>14407152.18</v>
      </c>
      <c r="H581">
        <v>1</v>
      </c>
    </row>
    <row r="582" spans="1:8" x14ac:dyDescent="0.2">
      <c r="A582">
        <v>4</v>
      </c>
      <c r="B582" t="s">
        <v>105</v>
      </c>
      <c r="C582" t="s">
        <v>488</v>
      </c>
      <c r="D582" t="s">
        <v>1019</v>
      </c>
      <c r="E582">
        <v>9300000</v>
      </c>
      <c r="F582">
        <v>9600000</v>
      </c>
      <c r="G582">
        <v>1</v>
      </c>
    </row>
    <row r="583" spans="1:8" x14ac:dyDescent="0.2">
      <c r="A583">
        <v>121</v>
      </c>
      <c r="B583" t="s">
        <v>105</v>
      </c>
      <c r="C583" t="s">
        <v>488</v>
      </c>
      <c r="D583" t="s">
        <v>1019</v>
      </c>
      <c r="E583">
        <v>9300000</v>
      </c>
      <c r="F583">
        <v>9645157.5</v>
      </c>
      <c r="G583">
        <v>1</v>
      </c>
    </row>
    <row r="584" spans="1:8" x14ac:dyDescent="0.2">
      <c r="A584">
        <v>108</v>
      </c>
      <c r="B584" t="s">
        <v>105</v>
      </c>
      <c r="C584" t="s">
        <v>488</v>
      </c>
      <c r="D584" t="s">
        <v>1019</v>
      </c>
      <c r="E584">
        <v>9300000</v>
      </c>
      <c r="F584">
        <v>9530000</v>
      </c>
      <c r="G584">
        <v>1</v>
      </c>
    </row>
    <row r="585" spans="1:8" x14ac:dyDescent="0.2">
      <c r="A585">
        <v>4</v>
      </c>
      <c r="B585" t="s">
        <v>105</v>
      </c>
      <c r="C585" t="s">
        <v>108</v>
      </c>
      <c r="D585" t="s">
        <v>1020</v>
      </c>
      <c r="E585">
        <v>7719333.3333333302</v>
      </c>
      <c r="F585">
        <v>11066666.6666667</v>
      </c>
      <c r="G585">
        <v>3</v>
      </c>
    </row>
    <row r="586" spans="1:8" x14ac:dyDescent="0.2">
      <c r="A586">
        <v>4</v>
      </c>
      <c r="B586" t="s">
        <v>105</v>
      </c>
      <c r="C586" t="s">
        <v>108</v>
      </c>
      <c r="D586" t="s">
        <v>1020</v>
      </c>
      <c r="E586">
        <v>9290000</v>
      </c>
      <c r="F586">
        <v>9600000</v>
      </c>
      <c r="G586">
        <v>2</v>
      </c>
    </row>
    <row r="587" spans="1:8" x14ac:dyDescent="0.2">
      <c r="A587">
        <v>93</v>
      </c>
      <c r="B587" t="s">
        <v>105</v>
      </c>
      <c r="C587" t="s">
        <v>108</v>
      </c>
      <c r="D587" t="s">
        <v>1020</v>
      </c>
      <c r="E587">
        <v>9214000</v>
      </c>
      <c r="F587">
        <v>19654844.640000001</v>
      </c>
      <c r="G587">
        <v>1</v>
      </c>
    </row>
    <row r="588" spans="1:8" x14ac:dyDescent="0.2">
      <c r="A588">
        <v>93</v>
      </c>
      <c r="B588" t="s">
        <v>105</v>
      </c>
      <c r="C588" t="s">
        <v>108</v>
      </c>
      <c r="D588" t="s">
        <v>1020</v>
      </c>
      <c r="E588">
        <v>16866790.420000002</v>
      </c>
      <c r="F588">
        <v>16924631.469999999</v>
      </c>
      <c r="H588">
        <v>1</v>
      </c>
    </row>
    <row r="589" spans="1:8" x14ac:dyDescent="0.2">
      <c r="A589">
        <v>93</v>
      </c>
      <c r="B589" t="s">
        <v>105</v>
      </c>
      <c r="C589" t="s">
        <v>108</v>
      </c>
      <c r="D589" t="s">
        <v>1020</v>
      </c>
      <c r="E589">
        <v>19466127.870000001</v>
      </c>
      <c r="F589">
        <v>19724042.495000001</v>
      </c>
      <c r="H589">
        <v>2</v>
      </c>
    </row>
    <row r="590" spans="1:8" x14ac:dyDescent="0.2">
      <c r="A590">
        <v>27</v>
      </c>
      <c r="B590" t="s">
        <v>103</v>
      </c>
      <c r="C590" t="s">
        <v>877</v>
      </c>
      <c r="D590" t="s">
        <v>1021</v>
      </c>
      <c r="E590">
        <v>8480000</v>
      </c>
      <c r="F590">
        <v>8624096</v>
      </c>
      <c r="G590">
        <v>1</v>
      </c>
    </row>
    <row r="591" spans="1:8" x14ac:dyDescent="0.2">
      <c r="A591">
        <v>117</v>
      </c>
      <c r="B591" t="s">
        <v>103</v>
      </c>
      <c r="C591" t="s">
        <v>877</v>
      </c>
      <c r="D591" t="s">
        <v>1021</v>
      </c>
      <c r="E591">
        <v>8800000</v>
      </c>
      <c r="F591">
        <v>9011293.75</v>
      </c>
      <c r="G591">
        <v>1</v>
      </c>
    </row>
    <row r="592" spans="1:8" x14ac:dyDescent="0.2">
      <c r="A592">
        <v>87</v>
      </c>
      <c r="B592" t="s">
        <v>11</v>
      </c>
      <c r="C592" t="s">
        <v>898</v>
      </c>
      <c r="D592" t="s">
        <v>1021</v>
      </c>
      <c r="E592">
        <v>39933393.798</v>
      </c>
      <c r="F592">
        <v>40070297.986000001</v>
      </c>
      <c r="H592">
        <v>5</v>
      </c>
    </row>
    <row r="593" spans="1:8" x14ac:dyDescent="0.2">
      <c r="A593">
        <v>93</v>
      </c>
      <c r="B593" t="s">
        <v>11</v>
      </c>
      <c r="C593" t="s">
        <v>898</v>
      </c>
      <c r="D593" t="s">
        <v>1021</v>
      </c>
      <c r="E593">
        <v>13950000</v>
      </c>
      <c r="F593">
        <v>14699362.369999999</v>
      </c>
      <c r="G593">
        <v>1</v>
      </c>
    </row>
    <row r="594" spans="1:8" x14ac:dyDescent="0.2">
      <c r="A594">
        <v>32</v>
      </c>
      <c r="B594" t="s">
        <v>11</v>
      </c>
      <c r="C594" t="s">
        <v>898</v>
      </c>
      <c r="D594" t="s">
        <v>1021</v>
      </c>
      <c r="E594">
        <v>9260000</v>
      </c>
      <c r="F594">
        <v>15971575.220000001</v>
      </c>
      <c r="G594">
        <v>1</v>
      </c>
    </row>
    <row r="595" spans="1:8" x14ac:dyDescent="0.2">
      <c r="A595">
        <v>93</v>
      </c>
      <c r="B595" t="s">
        <v>73</v>
      </c>
      <c r="C595" t="s">
        <v>1022</v>
      </c>
      <c r="D595" t="s">
        <v>1021</v>
      </c>
      <c r="E595">
        <v>15754171.135</v>
      </c>
      <c r="F595">
        <v>15953834.029999999</v>
      </c>
      <c r="H595">
        <v>2</v>
      </c>
    </row>
    <row r="596" spans="1:8" x14ac:dyDescent="0.2">
      <c r="A596">
        <v>93</v>
      </c>
      <c r="B596" t="s">
        <v>73</v>
      </c>
      <c r="C596" t="s">
        <v>1022</v>
      </c>
      <c r="D596" t="s">
        <v>1022</v>
      </c>
      <c r="E596">
        <v>9250500</v>
      </c>
      <c r="F596">
        <v>22347500</v>
      </c>
      <c r="G596">
        <v>2</v>
      </c>
    </row>
    <row r="597" spans="1:8" x14ac:dyDescent="0.2">
      <c r="A597">
        <v>28</v>
      </c>
      <c r="B597" t="s">
        <v>11</v>
      </c>
      <c r="C597" t="s">
        <v>798</v>
      </c>
      <c r="D597" t="s">
        <v>1023</v>
      </c>
      <c r="E597">
        <v>11611500</v>
      </c>
      <c r="F597">
        <v>14010116.494999999</v>
      </c>
      <c r="G597">
        <v>2</v>
      </c>
    </row>
    <row r="598" spans="1:8" x14ac:dyDescent="0.2">
      <c r="A598">
        <v>28</v>
      </c>
      <c r="B598" t="s">
        <v>11</v>
      </c>
      <c r="C598" t="s">
        <v>798</v>
      </c>
      <c r="D598" t="s">
        <v>1023</v>
      </c>
      <c r="E598">
        <v>12375666.6666667</v>
      </c>
      <c r="F598">
        <v>12790783.859999999</v>
      </c>
      <c r="G598">
        <v>3</v>
      </c>
    </row>
    <row r="599" spans="1:8" x14ac:dyDescent="0.2">
      <c r="A599">
        <v>93</v>
      </c>
      <c r="B599" t="s">
        <v>11</v>
      </c>
      <c r="C599" t="s">
        <v>798</v>
      </c>
      <c r="D599" t="s">
        <v>1023</v>
      </c>
      <c r="E599">
        <v>8437500</v>
      </c>
      <c r="F599">
        <v>13529043.5</v>
      </c>
      <c r="G599">
        <v>2</v>
      </c>
    </row>
    <row r="600" spans="1:8" x14ac:dyDescent="0.2">
      <c r="A600">
        <v>4</v>
      </c>
      <c r="B600" t="s">
        <v>103</v>
      </c>
      <c r="C600" t="s">
        <v>660</v>
      </c>
      <c r="D600" t="s">
        <v>1024</v>
      </c>
      <c r="E600">
        <v>9260000</v>
      </c>
      <c r="F600">
        <v>9600000</v>
      </c>
      <c r="G600">
        <v>1</v>
      </c>
    </row>
    <row r="601" spans="1:8" x14ac:dyDescent="0.2">
      <c r="A601">
        <v>27</v>
      </c>
      <c r="B601" t="s">
        <v>103</v>
      </c>
      <c r="C601" t="s">
        <v>877</v>
      </c>
      <c r="D601" t="s">
        <v>1024</v>
      </c>
      <c r="E601">
        <v>7280000</v>
      </c>
      <c r="F601">
        <v>54046000</v>
      </c>
      <c r="G601">
        <v>1</v>
      </c>
    </row>
    <row r="602" spans="1:8" x14ac:dyDescent="0.2">
      <c r="A602">
        <v>4</v>
      </c>
      <c r="B602" t="s">
        <v>11</v>
      </c>
      <c r="C602" t="s">
        <v>11</v>
      </c>
      <c r="D602" t="s">
        <v>1024</v>
      </c>
      <c r="E602">
        <v>8959000</v>
      </c>
      <c r="F602">
        <v>36859000</v>
      </c>
      <c r="G602">
        <v>1</v>
      </c>
    </row>
    <row r="603" spans="1:8" x14ac:dyDescent="0.2">
      <c r="A603">
        <v>28</v>
      </c>
      <c r="B603" t="s">
        <v>73</v>
      </c>
      <c r="C603" t="s">
        <v>890</v>
      </c>
      <c r="D603" t="s">
        <v>1024</v>
      </c>
      <c r="E603">
        <v>11625000</v>
      </c>
      <c r="F603">
        <v>11994818.789999999</v>
      </c>
      <c r="G603">
        <v>2</v>
      </c>
    </row>
    <row r="604" spans="1:8" x14ac:dyDescent="0.2">
      <c r="A604">
        <v>28</v>
      </c>
      <c r="B604" t="s">
        <v>73</v>
      </c>
      <c r="C604" t="s">
        <v>890</v>
      </c>
      <c r="D604" t="s">
        <v>1024</v>
      </c>
      <c r="E604">
        <v>9192571.4285714291</v>
      </c>
      <c r="F604">
        <v>9599927.8728571404</v>
      </c>
      <c r="G604">
        <v>7</v>
      </c>
    </row>
    <row r="605" spans="1:8" x14ac:dyDescent="0.2">
      <c r="A605">
        <v>87</v>
      </c>
      <c r="B605" t="s">
        <v>73</v>
      </c>
      <c r="C605" t="s">
        <v>890</v>
      </c>
      <c r="D605" t="s">
        <v>1024</v>
      </c>
      <c r="E605">
        <v>9300000</v>
      </c>
      <c r="F605">
        <v>9410581.6699999999</v>
      </c>
      <c r="G605">
        <v>1</v>
      </c>
    </row>
    <row r="606" spans="1:8" x14ac:dyDescent="0.2">
      <c r="A606">
        <v>32</v>
      </c>
      <c r="B606" t="s">
        <v>73</v>
      </c>
      <c r="C606" t="s">
        <v>890</v>
      </c>
      <c r="D606" t="s">
        <v>1024</v>
      </c>
      <c r="E606">
        <v>9280000</v>
      </c>
      <c r="F606">
        <v>15447376.470000001</v>
      </c>
      <c r="G606">
        <v>1</v>
      </c>
    </row>
    <row r="607" spans="1:8" x14ac:dyDescent="0.2">
      <c r="A607">
        <v>96</v>
      </c>
      <c r="B607" t="s">
        <v>73</v>
      </c>
      <c r="C607" t="s">
        <v>890</v>
      </c>
      <c r="D607" t="s">
        <v>1024</v>
      </c>
      <c r="E607">
        <v>9300000</v>
      </c>
      <c r="F607">
        <v>9604558</v>
      </c>
      <c r="G607">
        <v>1</v>
      </c>
    </row>
    <row r="608" spans="1:8" x14ac:dyDescent="0.2">
      <c r="A608">
        <v>28</v>
      </c>
      <c r="B608" t="s">
        <v>73</v>
      </c>
      <c r="C608" t="s">
        <v>890</v>
      </c>
      <c r="D608" t="s">
        <v>1025</v>
      </c>
      <c r="E608">
        <v>9286000</v>
      </c>
      <c r="F608">
        <v>9605866.8300000001</v>
      </c>
      <c r="G608">
        <v>1</v>
      </c>
    </row>
    <row r="609" spans="1:8" x14ac:dyDescent="0.2">
      <c r="A609">
        <v>94</v>
      </c>
      <c r="B609" t="s">
        <v>73</v>
      </c>
      <c r="C609" t="s">
        <v>890</v>
      </c>
      <c r="D609" t="s">
        <v>1025</v>
      </c>
      <c r="E609">
        <v>13950000</v>
      </c>
      <c r="F609">
        <v>14379729.210000001</v>
      </c>
      <c r="G609">
        <v>1</v>
      </c>
    </row>
    <row r="610" spans="1:8" x14ac:dyDescent="0.2">
      <c r="A610">
        <v>28</v>
      </c>
      <c r="B610" t="s">
        <v>73</v>
      </c>
      <c r="C610" t="s">
        <v>86</v>
      </c>
      <c r="D610" t="s">
        <v>1026</v>
      </c>
      <c r="E610">
        <v>8415500</v>
      </c>
      <c r="F610">
        <v>9586937.6649999991</v>
      </c>
      <c r="G610">
        <v>2</v>
      </c>
    </row>
    <row r="611" spans="1:8" x14ac:dyDescent="0.2">
      <c r="A611">
        <v>28</v>
      </c>
      <c r="B611" t="s">
        <v>73</v>
      </c>
      <c r="C611" t="s">
        <v>86</v>
      </c>
      <c r="D611" t="s">
        <v>1026</v>
      </c>
      <c r="E611">
        <v>9300000</v>
      </c>
      <c r="F611">
        <v>9587840</v>
      </c>
      <c r="G611">
        <v>2</v>
      </c>
    </row>
    <row r="612" spans="1:8" x14ac:dyDescent="0.2">
      <c r="A612">
        <v>93</v>
      </c>
      <c r="B612" t="s">
        <v>73</v>
      </c>
      <c r="C612" t="s">
        <v>86</v>
      </c>
      <c r="D612" t="s">
        <v>1026</v>
      </c>
      <c r="E612">
        <v>9300000</v>
      </c>
      <c r="F612">
        <v>11600000</v>
      </c>
      <c r="G612">
        <v>1</v>
      </c>
    </row>
    <row r="613" spans="1:8" x14ac:dyDescent="0.2">
      <c r="A613">
        <v>28</v>
      </c>
      <c r="B613" t="s">
        <v>74</v>
      </c>
      <c r="C613" t="s">
        <v>87</v>
      </c>
      <c r="D613" t="s">
        <v>1027</v>
      </c>
      <c r="E613">
        <v>8856500</v>
      </c>
      <c r="F613">
        <v>9608416.5549999997</v>
      </c>
      <c r="G613">
        <v>2</v>
      </c>
    </row>
    <row r="614" spans="1:8" x14ac:dyDescent="0.2">
      <c r="A614">
        <v>87</v>
      </c>
      <c r="B614" t="s">
        <v>74</v>
      </c>
      <c r="C614" t="s">
        <v>87</v>
      </c>
      <c r="D614" t="s">
        <v>1027</v>
      </c>
      <c r="E614">
        <v>9300000</v>
      </c>
      <c r="F614">
        <v>9410533.4000000004</v>
      </c>
      <c r="G614">
        <v>1</v>
      </c>
    </row>
    <row r="615" spans="1:8" x14ac:dyDescent="0.2">
      <c r="A615">
        <v>93</v>
      </c>
      <c r="B615" t="s">
        <v>74</v>
      </c>
      <c r="C615" t="s">
        <v>87</v>
      </c>
      <c r="D615" t="s">
        <v>1027</v>
      </c>
      <c r="E615">
        <v>7657000</v>
      </c>
      <c r="F615">
        <v>20843289.489999998</v>
      </c>
      <c r="G615">
        <v>1</v>
      </c>
    </row>
    <row r="616" spans="1:8" x14ac:dyDescent="0.2">
      <c r="A616">
        <v>93</v>
      </c>
      <c r="B616" t="s">
        <v>74</v>
      </c>
      <c r="C616" t="s">
        <v>87</v>
      </c>
      <c r="D616" t="s">
        <v>1027</v>
      </c>
      <c r="E616">
        <v>13663277.09</v>
      </c>
      <c r="F616">
        <v>13792592.09</v>
      </c>
      <c r="H616">
        <v>1</v>
      </c>
    </row>
    <row r="617" spans="1:8" x14ac:dyDescent="0.2">
      <c r="A617">
        <v>88</v>
      </c>
      <c r="B617" t="s">
        <v>74</v>
      </c>
      <c r="C617" t="s">
        <v>87</v>
      </c>
      <c r="D617" t="s">
        <v>1027</v>
      </c>
      <c r="E617">
        <v>9300000</v>
      </c>
      <c r="F617">
        <v>9620978.5999999996</v>
      </c>
      <c r="G617">
        <v>1</v>
      </c>
    </row>
    <row r="618" spans="1:8" x14ac:dyDescent="0.2">
      <c r="A618">
        <v>88</v>
      </c>
      <c r="B618" t="s">
        <v>74</v>
      </c>
      <c r="C618" t="s">
        <v>87</v>
      </c>
      <c r="D618" t="s">
        <v>1027</v>
      </c>
      <c r="E618">
        <v>12400000</v>
      </c>
      <c r="F618">
        <v>12896302.006666699</v>
      </c>
      <c r="G618">
        <v>3</v>
      </c>
    </row>
    <row r="619" spans="1:8" x14ac:dyDescent="0.2">
      <c r="A619">
        <v>96</v>
      </c>
      <c r="B619" t="s">
        <v>74</v>
      </c>
      <c r="C619" t="s">
        <v>87</v>
      </c>
      <c r="D619" t="s">
        <v>1027</v>
      </c>
      <c r="E619">
        <v>9300000</v>
      </c>
      <c r="F619">
        <v>9604558</v>
      </c>
      <c r="G619">
        <v>1</v>
      </c>
    </row>
    <row r="620" spans="1:8" x14ac:dyDescent="0.2">
      <c r="A620">
        <v>87</v>
      </c>
      <c r="B620" t="s">
        <v>74</v>
      </c>
      <c r="C620" t="s">
        <v>74</v>
      </c>
      <c r="D620" t="s">
        <v>1029</v>
      </c>
      <c r="E620">
        <v>18307356.800000001</v>
      </c>
      <c r="F620">
        <v>18307356.800000001</v>
      </c>
      <c r="H620">
        <v>12</v>
      </c>
    </row>
    <row r="621" spans="1:8" x14ac:dyDescent="0.2">
      <c r="A621">
        <v>93</v>
      </c>
      <c r="B621" t="s">
        <v>74</v>
      </c>
      <c r="C621" t="s">
        <v>74</v>
      </c>
      <c r="D621" t="s">
        <v>1029</v>
      </c>
      <c r="E621">
        <v>20573619.920000002</v>
      </c>
      <c r="F621">
        <v>20752403.98</v>
      </c>
      <c r="H621">
        <v>1</v>
      </c>
    </row>
    <row r="622" spans="1:8" x14ac:dyDescent="0.2">
      <c r="A622">
        <v>93</v>
      </c>
      <c r="B622" t="s">
        <v>74</v>
      </c>
      <c r="C622" t="s">
        <v>74</v>
      </c>
      <c r="D622" t="s">
        <v>1029</v>
      </c>
      <c r="E622">
        <v>16335797.560000001</v>
      </c>
      <c r="F622">
        <v>16390886.18</v>
      </c>
      <c r="H622">
        <v>1</v>
      </c>
    </row>
    <row r="623" spans="1:8" x14ac:dyDescent="0.2">
      <c r="A623">
        <v>117</v>
      </c>
      <c r="B623" t="s">
        <v>74</v>
      </c>
      <c r="C623" t="s">
        <v>74</v>
      </c>
      <c r="D623" t="s">
        <v>1029</v>
      </c>
      <c r="E623">
        <v>9300000</v>
      </c>
      <c r="F623">
        <v>9511293.625</v>
      </c>
      <c r="G623">
        <v>2</v>
      </c>
    </row>
    <row r="624" spans="1:8" x14ac:dyDescent="0.2">
      <c r="A624">
        <v>22</v>
      </c>
      <c r="B624" t="s">
        <v>74</v>
      </c>
      <c r="C624" t="s">
        <v>74</v>
      </c>
      <c r="D624" t="s">
        <v>1029</v>
      </c>
      <c r="E624">
        <v>9221000</v>
      </c>
      <c r="F624">
        <v>24884000</v>
      </c>
      <c r="G624">
        <v>1</v>
      </c>
    </row>
    <row r="625" spans="1:8" x14ac:dyDescent="0.2">
      <c r="A625">
        <v>121</v>
      </c>
      <c r="B625" t="s">
        <v>74</v>
      </c>
      <c r="C625" t="s">
        <v>74</v>
      </c>
      <c r="D625" t="s">
        <v>1029</v>
      </c>
      <c r="E625">
        <v>19951466.300000001</v>
      </c>
      <c r="F625">
        <v>19953966.300000001</v>
      </c>
      <c r="H625">
        <v>2</v>
      </c>
    </row>
    <row r="626" spans="1:8" x14ac:dyDescent="0.2">
      <c r="A626">
        <v>4</v>
      </c>
      <c r="B626" t="s">
        <v>12</v>
      </c>
      <c r="C626" t="s">
        <v>85</v>
      </c>
      <c r="D626" t="s">
        <v>1032</v>
      </c>
      <c r="E626">
        <v>9300000</v>
      </c>
      <c r="F626">
        <v>9600000</v>
      </c>
      <c r="G626">
        <v>1</v>
      </c>
    </row>
    <row r="627" spans="1:8" x14ac:dyDescent="0.2">
      <c r="A627">
        <v>93</v>
      </c>
      <c r="B627" t="s">
        <v>12</v>
      </c>
      <c r="C627" t="s">
        <v>85</v>
      </c>
      <c r="D627" t="s">
        <v>1032</v>
      </c>
      <c r="E627">
        <v>20943598.68</v>
      </c>
      <c r="F627">
        <v>20943598.68</v>
      </c>
      <c r="H627">
        <v>1</v>
      </c>
    </row>
    <row r="628" spans="1:8" x14ac:dyDescent="0.2">
      <c r="A628">
        <v>28</v>
      </c>
      <c r="B628" t="s">
        <v>73</v>
      </c>
      <c r="C628" t="s">
        <v>794</v>
      </c>
      <c r="D628" t="s">
        <v>1033</v>
      </c>
      <c r="E628">
        <v>9300000</v>
      </c>
      <c r="F628">
        <v>9606025.0299999993</v>
      </c>
      <c r="G628">
        <v>1</v>
      </c>
    </row>
    <row r="629" spans="1:8" x14ac:dyDescent="0.2">
      <c r="A629">
        <v>28</v>
      </c>
      <c r="B629" t="s">
        <v>73</v>
      </c>
      <c r="C629" t="s">
        <v>794</v>
      </c>
      <c r="D629" t="s">
        <v>1033</v>
      </c>
      <c r="E629">
        <v>9043000</v>
      </c>
      <c r="F629">
        <v>9603120.9299999997</v>
      </c>
      <c r="G629">
        <v>1</v>
      </c>
    </row>
    <row r="630" spans="1:8" x14ac:dyDescent="0.2">
      <c r="A630">
        <v>93</v>
      </c>
      <c r="B630" t="s">
        <v>73</v>
      </c>
      <c r="C630" t="s">
        <v>794</v>
      </c>
      <c r="D630" t="s">
        <v>1033</v>
      </c>
      <c r="E630">
        <v>30933333.333333299</v>
      </c>
      <c r="F630">
        <v>30933333.333333299</v>
      </c>
      <c r="H630">
        <v>27</v>
      </c>
    </row>
    <row r="631" spans="1:8" x14ac:dyDescent="0.2">
      <c r="A631">
        <v>93</v>
      </c>
      <c r="B631" t="s">
        <v>73</v>
      </c>
      <c r="C631" t="s">
        <v>794</v>
      </c>
      <c r="D631" t="s">
        <v>1033</v>
      </c>
      <c r="E631">
        <v>19587883.190000001</v>
      </c>
      <c r="F631">
        <v>19885373.190000001</v>
      </c>
      <c r="H631">
        <v>1</v>
      </c>
    </row>
    <row r="632" spans="1:8" x14ac:dyDescent="0.2">
      <c r="A632">
        <v>4</v>
      </c>
      <c r="B632" t="s">
        <v>74</v>
      </c>
      <c r="C632" t="s">
        <v>97</v>
      </c>
      <c r="D632" t="s">
        <v>97</v>
      </c>
      <c r="E632">
        <v>9009000</v>
      </c>
      <c r="F632">
        <v>9693510.4550000001</v>
      </c>
      <c r="G632">
        <v>2</v>
      </c>
    </row>
    <row r="633" spans="1:8" x14ac:dyDescent="0.2">
      <c r="A633">
        <v>28</v>
      </c>
      <c r="B633" t="s">
        <v>74</v>
      </c>
      <c r="C633" t="s">
        <v>97</v>
      </c>
      <c r="D633" t="s">
        <v>97</v>
      </c>
      <c r="E633">
        <v>9286000</v>
      </c>
      <c r="F633">
        <v>9571684.3300000001</v>
      </c>
      <c r="G633">
        <v>1</v>
      </c>
    </row>
    <row r="634" spans="1:8" x14ac:dyDescent="0.2">
      <c r="A634">
        <v>93</v>
      </c>
      <c r="B634" t="s">
        <v>74</v>
      </c>
      <c r="C634" t="s">
        <v>97</v>
      </c>
      <c r="D634" t="s">
        <v>97</v>
      </c>
      <c r="E634">
        <v>18135097.164999999</v>
      </c>
      <c r="F634">
        <v>18189552.405000001</v>
      </c>
      <c r="H634">
        <v>2</v>
      </c>
    </row>
    <row r="635" spans="1:8" x14ac:dyDescent="0.2">
      <c r="A635">
        <v>88</v>
      </c>
      <c r="B635" t="s">
        <v>74</v>
      </c>
      <c r="C635" t="s">
        <v>97</v>
      </c>
      <c r="D635" t="s">
        <v>97</v>
      </c>
      <c r="E635">
        <v>13950000</v>
      </c>
      <c r="F635">
        <v>14406767.9</v>
      </c>
      <c r="G635">
        <v>1</v>
      </c>
    </row>
    <row r="636" spans="1:8" x14ac:dyDescent="0.2">
      <c r="A636">
        <v>105</v>
      </c>
      <c r="B636" t="s">
        <v>74</v>
      </c>
      <c r="C636" t="s">
        <v>97</v>
      </c>
      <c r="D636" t="s">
        <v>97</v>
      </c>
      <c r="E636">
        <v>14222151.029999999</v>
      </c>
      <c r="F636">
        <v>14338787.18</v>
      </c>
      <c r="H636">
        <v>1</v>
      </c>
    </row>
    <row r="637" spans="1:8" x14ac:dyDescent="0.2">
      <c r="A637">
        <v>4</v>
      </c>
      <c r="B637" t="s">
        <v>73</v>
      </c>
      <c r="C637" t="s">
        <v>665</v>
      </c>
      <c r="D637" t="s">
        <v>1034</v>
      </c>
      <c r="E637">
        <v>9300000</v>
      </c>
      <c r="F637">
        <v>9600000</v>
      </c>
      <c r="G637">
        <v>1</v>
      </c>
    </row>
    <row r="638" spans="1:8" x14ac:dyDescent="0.2">
      <c r="A638">
        <v>116</v>
      </c>
      <c r="B638" t="s">
        <v>73</v>
      </c>
      <c r="C638" t="s">
        <v>665</v>
      </c>
      <c r="D638" t="s">
        <v>1034</v>
      </c>
      <c r="E638">
        <v>13950000</v>
      </c>
      <c r="F638">
        <v>14200062.119999999</v>
      </c>
      <c r="G638">
        <v>1</v>
      </c>
    </row>
    <row r="639" spans="1:8" x14ac:dyDescent="0.2">
      <c r="A639">
        <v>96</v>
      </c>
      <c r="B639" t="s">
        <v>73</v>
      </c>
      <c r="C639" t="s">
        <v>665</v>
      </c>
      <c r="D639" t="s">
        <v>1034</v>
      </c>
      <c r="E639">
        <v>19671163.879999999</v>
      </c>
      <c r="F639">
        <v>19813091.260000002</v>
      </c>
      <c r="H639">
        <v>2</v>
      </c>
    </row>
    <row r="640" spans="1:8" x14ac:dyDescent="0.2">
      <c r="A640">
        <v>88</v>
      </c>
      <c r="B640" t="s">
        <v>74</v>
      </c>
      <c r="C640" t="s">
        <v>74</v>
      </c>
      <c r="D640" t="s">
        <v>1035</v>
      </c>
      <c r="E640">
        <v>9247000</v>
      </c>
      <c r="F640">
        <v>9620379.6999999993</v>
      </c>
      <c r="G640">
        <v>1</v>
      </c>
    </row>
    <row r="641" spans="1:8" x14ac:dyDescent="0.2">
      <c r="A641">
        <v>4</v>
      </c>
      <c r="B641" t="s">
        <v>105</v>
      </c>
      <c r="C641" t="s">
        <v>514</v>
      </c>
      <c r="D641" t="s">
        <v>1036</v>
      </c>
      <c r="E641">
        <v>9265500</v>
      </c>
      <c r="F641">
        <v>11225000</v>
      </c>
      <c r="G641">
        <v>4</v>
      </c>
    </row>
    <row r="642" spans="1:8" x14ac:dyDescent="0.2">
      <c r="A642">
        <v>4</v>
      </c>
      <c r="B642" t="s">
        <v>105</v>
      </c>
      <c r="C642" t="s">
        <v>514</v>
      </c>
      <c r="D642" t="s">
        <v>1036</v>
      </c>
      <c r="E642">
        <v>9045500</v>
      </c>
      <c r="F642">
        <v>13278006.635</v>
      </c>
      <c r="G642">
        <v>2</v>
      </c>
    </row>
    <row r="643" spans="1:8" x14ac:dyDescent="0.2">
      <c r="A643">
        <v>93</v>
      </c>
      <c r="B643" t="s">
        <v>105</v>
      </c>
      <c r="C643" t="s">
        <v>514</v>
      </c>
      <c r="D643" t="s">
        <v>1036</v>
      </c>
      <c r="E643">
        <v>23048602</v>
      </c>
      <c r="F643">
        <v>23096780</v>
      </c>
      <c r="H643">
        <v>1</v>
      </c>
    </row>
    <row r="644" spans="1:8" x14ac:dyDescent="0.2">
      <c r="A644">
        <v>93</v>
      </c>
      <c r="B644" t="s">
        <v>105</v>
      </c>
      <c r="C644" t="s">
        <v>514</v>
      </c>
      <c r="D644" t="s">
        <v>1036</v>
      </c>
      <c r="E644">
        <v>28669889.1875</v>
      </c>
      <c r="F644">
        <v>28678945.6875</v>
      </c>
      <c r="H644">
        <v>12</v>
      </c>
    </row>
    <row r="645" spans="1:8" x14ac:dyDescent="0.2">
      <c r="A645">
        <v>116</v>
      </c>
      <c r="B645" t="s">
        <v>105</v>
      </c>
      <c r="C645" t="s">
        <v>514</v>
      </c>
      <c r="D645" t="s">
        <v>1036</v>
      </c>
      <c r="E645">
        <v>9300000</v>
      </c>
      <c r="F645">
        <v>9466708.0800000001</v>
      </c>
      <c r="G645">
        <v>1</v>
      </c>
    </row>
    <row r="646" spans="1:8" x14ac:dyDescent="0.2">
      <c r="A646">
        <v>88</v>
      </c>
      <c r="B646" t="s">
        <v>103</v>
      </c>
      <c r="C646" t="s">
        <v>109</v>
      </c>
      <c r="D646" t="s">
        <v>1038</v>
      </c>
      <c r="E646">
        <v>9300000</v>
      </c>
      <c r="F646">
        <v>9977768.5199999996</v>
      </c>
      <c r="G646">
        <v>1</v>
      </c>
    </row>
    <row r="647" spans="1:8" x14ac:dyDescent="0.2">
      <c r="A647">
        <v>93</v>
      </c>
      <c r="B647" t="s">
        <v>11</v>
      </c>
      <c r="C647" t="s">
        <v>83</v>
      </c>
      <c r="D647" t="s">
        <v>1039</v>
      </c>
      <c r="E647">
        <v>9269000</v>
      </c>
      <c r="F647">
        <v>9469714.3800000008</v>
      </c>
      <c r="G647">
        <v>1</v>
      </c>
    </row>
    <row r="648" spans="1:8" x14ac:dyDescent="0.2">
      <c r="A648">
        <v>22</v>
      </c>
      <c r="B648" t="s">
        <v>11</v>
      </c>
      <c r="C648" t="s">
        <v>83</v>
      </c>
      <c r="D648" t="s">
        <v>1039</v>
      </c>
      <c r="E648">
        <v>9221000</v>
      </c>
      <c r="F648">
        <v>34721000</v>
      </c>
      <c r="G648">
        <v>1</v>
      </c>
    </row>
    <row r="649" spans="1:8" x14ac:dyDescent="0.2">
      <c r="A649">
        <v>32</v>
      </c>
      <c r="B649" t="s">
        <v>12</v>
      </c>
      <c r="C649" t="s">
        <v>12</v>
      </c>
      <c r="D649" t="s">
        <v>1040</v>
      </c>
      <c r="E649">
        <v>7364000</v>
      </c>
      <c r="F649">
        <v>7915548.4000000004</v>
      </c>
      <c r="G649">
        <v>1</v>
      </c>
    </row>
    <row r="650" spans="1:8" x14ac:dyDescent="0.2">
      <c r="A650">
        <v>22</v>
      </c>
      <c r="B650" t="s">
        <v>12</v>
      </c>
      <c r="C650" t="s">
        <v>12</v>
      </c>
      <c r="D650" t="s">
        <v>1040</v>
      </c>
      <c r="E650">
        <v>6272000</v>
      </c>
      <c r="F650">
        <v>59872092.859999999</v>
      </c>
      <c r="G650">
        <v>1</v>
      </c>
    </row>
    <row r="651" spans="1:8" x14ac:dyDescent="0.2">
      <c r="A651">
        <v>4</v>
      </c>
      <c r="B651" t="s">
        <v>73</v>
      </c>
      <c r="C651" t="s">
        <v>521</v>
      </c>
      <c r="D651" t="s">
        <v>1041</v>
      </c>
      <c r="E651">
        <v>9300000</v>
      </c>
      <c r="F651">
        <v>9600000</v>
      </c>
      <c r="G651">
        <v>1</v>
      </c>
    </row>
    <row r="652" spans="1:8" x14ac:dyDescent="0.2">
      <c r="A652">
        <v>4</v>
      </c>
      <c r="B652" t="s">
        <v>73</v>
      </c>
      <c r="C652" t="s">
        <v>521</v>
      </c>
      <c r="D652" t="s">
        <v>1041</v>
      </c>
      <c r="E652">
        <v>6482000</v>
      </c>
      <c r="F652">
        <v>10260000</v>
      </c>
      <c r="G652">
        <v>1</v>
      </c>
    </row>
    <row r="653" spans="1:8" x14ac:dyDescent="0.2">
      <c r="A653">
        <v>87</v>
      </c>
      <c r="B653" t="s">
        <v>73</v>
      </c>
      <c r="C653" t="s">
        <v>521</v>
      </c>
      <c r="D653" t="s">
        <v>1041</v>
      </c>
      <c r="E653">
        <v>9254000</v>
      </c>
      <c r="F653">
        <v>9606024.2899999991</v>
      </c>
      <c r="G653">
        <v>1</v>
      </c>
    </row>
    <row r="654" spans="1:8" x14ac:dyDescent="0.2">
      <c r="A654">
        <v>93</v>
      </c>
      <c r="B654" t="s">
        <v>74</v>
      </c>
      <c r="C654" t="s">
        <v>72</v>
      </c>
      <c r="D654" t="s">
        <v>1042</v>
      </c>
      <c r="E654">
        <v>9280000</v>
      </c>
      <c r="F654">
        <v>16950000</v>
      </c>
      <c r="G654">
        <v>1</v>
      </c>
    </row>
    <row r="655" spans="1:8" x14ac:dyDescent="0.2">
      <c r="A655">
        <v>93</v>
      </c>
      <c r="B655" t="s">
        <v>74</v>
      </c>
      <c r="C655" t="s">
        <v>72</v>
      </c>
      <c r="D655" t="s">
        <v>1042</v>
      </c>
      <c r="E655">
        <v>17875928.050000001</v>
      </c>
      <c r="F655">
        <v>17875928.050000001</v>
      </c>
      <c r="H655">
        <v>2</v>
      </c>
    </row>
    <row r="656" spans="1:8" x14ac:dyDescent="0.2">
      <c r="A656">
        <v>88</v>
      </c>
      <c r="B656" t="s">
        <v>74</v>
      </c>
      <c r="C656" t="s">
        <v>72</v>
      </c>
      <c r="D656" t="s">
        <v>1042</v>
      </c>
      <c r="E656">
        <v>9300000</v>
      </c>
      <c r="F656">
        <v>9659967.3200000003</v>
      </c>
      <c r="G656">
        <v>3</v>
      </c>
    </row>
    <row r="657" spans="1:8" x14ac:dyDescent="0.2">
      <c r="A657">
        <v>88</v>
      </c>
      <c r="B657" t="s">
        <v>74</v>
      </c>
      <c r="C657" t="s">
        <v>72</v>
      </c>
      <c r="D657" t="s">
        <v>1042</v>
      </c>
      <c r="E657">
        <v>17515594.940000001</v>
      </c>
      <c r="F657">
        <v>17667992.77</v>
      </c>
      <c r="H657">
        <v>1</v>
      </c>
    </row>
    <row r="658" spans="1:8" x14ac:dyDescent="0.2">
      <c r="A658">
        <v>32</v>
      </c>
      <c r="B658" t="s">
        <v>74</v>
      </c>
      <c r="C658" t="s">
        <v>72</v>
      </c>
      <c r="D658" t="s">
        <v>1042</v>
      </c>
      <c r="E658">
        <v>9280000</v>
      </c>
      <c r="F658">
        <v>16485809.26</v>
      </c>
      <c r="G658">
        <v>1</v>
      </c>
    </row>
    <row r="659" spans="1:8" x14ac:dyDescent="0.2">
      <c r="A659">
        <v>28</v>
      </c>
      <c r="B659" t="s">
        <v>74</v>
      </c>
      <c r="C659" t="s">
        <v>87</v>
      </c>
      <c r="D659" t="s">
        <v>1043</v>
      </c>
      <c r="E659">
        <v>9300000</v>
      </c>
      <c r="F659">
        <v>9606025.0299999993</v>
      </c>
      <c r="G659">
        <v>1</v>
      </c>
    </row>
    <row r="660" spans="1:8" x14ac:dyDescent="0.2">
      <c r="A660">
        <v>28</v>
      </c>
      <c r="B660" t="s">
        <v>74</v>
      </c>
      <c r="C660" t="s">
        <v>87</v>
      </c>
      <c r="D660" t="s">
        <v>1043</v>
      </c>
      <c r="E660">
        <v>9300000</v>
      </c>
      <c r="F660">
        <v>9606025.0299999993</v>
      </c>
      <c r="G660">
        <v>1</v>
      </c>
    </row>
    <row r="661" spans="1:8" x14ac:dyDescent="0.2">
      <c r="A661">
        <v>93</v>
      </c>
      <c r="B661" t="s">
        <v>74</v>
      </c>
      <c r="C661" t="s">
        <v>87</v>
      </c>
      <c r="D661" t="s">
        <v>1043</v>
      </c>
      <c r="E661">
        <v>9300000</v>
      </c>
      <c r="F661">
        <v>9560000</v>
      </c>
      <c r="G661">
        <v>1</v>
      </c>
    </row>
    <row r="662" spans="1:8" x14ac:dyDescent="0.2">
      <c r="A662">
        <v>88</v>
      </c>
      <c r="B662" t="s">
        <v>74</v>
      </c>
      <c r="C662" t="s">
        <v>87</v>
      </c>
      <c r="D662" t="s">
        <v>1043</v>
      </c>
      <c r="E662">
        <v>9300000</v>
      </c>
      <c r="F662">
        <v>9620978.5999999996</v>
      </c>
      <c r="G662">
        <v>1</v>
      </c>
    </row>
    <row r="663" spans="1:8" x14ac:dyDescent="0.2">
      <c r="A663">
        <v>4</v>
      </c>
      <c r="B663" t="s">
        <v>103</v>
      </c>
      <c r="C663" t="s">
        <v>1037</v>
      </c>
      <c r="D663" t="s">
        <v>1044</v>
      </c>
      <c r="E663">
        <v>7734666.6666666698</v>
      </c>
      <c r="F663">
        <v>11083333.3333333</v>
      </c>
      <c r="G663">
        <v>3</v>
      </c>
    </row>
    <row r="664" spans="1:8" x14ac:dyDescent="0.2">
      <c r="A664">
        <v>4</v>
      </c>
      <c r="B664" t="s">
        <v>103</v>
      </c>
      <c r="C664" t="s">
        <v>1037</v>
      </c>
      <c r="D664" t="s">
        <v>1044</v>
      </c>
      <c r="E664">
        <v>10694333.3333333</v>
      </c>
      <c r="F664">
        <v>11150000</v>
      </c>
      <c r="G664">
        <v>3</v>
      </c>
    </row>
    <row r="665" spans="1:8" x14ac:dyDescent="0.2">
      <c r="A665">
        <v>4</v>
      </c>
      <c r="B665" t="s">
        <v>103</v>
      </c>
      <c r="C665" t="s">
        <v>109</v>
      </c>
      <c r="D665" t="s">
        <v>1045</v>
      </c>
      <c r="E665">
        <v>9300000</v>
      </c>
      <c r="F665">
        <v>9600000</v>
      </c>
      <c r="G665">
        <v>2</v>
      </c>
    </row>
    <row r="666" spans="1:8" x14ac:dyDescent="0.2">
      <c r="A666">
        <v>93</v>
      </c>
      <c r="B666" t="s">
        <v>103</v>
      </c>
      <c r="C666" t="s">
        <v>109</v>
      </c>
      <c r="D666" t="s">
        <v>1045</v>
      </c>
      <c r="E666">
        <v>9217500</v>
      </c>
      <c r="F666">
        <v>14006198.955</v>
      </c>
      <c r="G666">
        <v>2</v>
      </c>
    </row>
    <row r="667" spans="1:8" x14ac:dyDescent="0.2">
      <c r="A667">
        <v>4</v>
      </c>
      <c r="B667" t="s">
        <v>105</v>
      </c>
      <c r="C667" t="s">
        <v>107</v>
      </c>
      <c r="D667" t="s">
        <v>1046</v>
      </c>
      <c r="E667">
        <v>9227000</v>
      </c>
      <c r="F667">
        <v>9600000.2699999996</v>
      </c>
      <c r="G667">
        <v>1</v>
      </c>
    </row>
    <row r="668" spans="1:8" x14ac:dyDescent="0.2">
      <c r="A668">
        <v>14</v>
      </c>
      <c r="B668" t="s">
        <v>105</v>
      </c>
      <c r="C668" t="s">
        <v>107</v>
      </c>
      <c r="D668" t="s">
        <v>1046</v>
      </c>
      <c r="E668">
        <v>19133070.440000001</v>
      </c>
      <c r="F668">
        <v>19133070.440000001</v>
      </c>
      <c r="H668">
        <v>1</v>
      </c>
    </row>
    <row r="669" spans="1:8" x14ac:dyDescent="0.2">
      <c r="A669">
        <v>32</v>
      </c>
      <c r="B669" t="s">
        <v>105</v>
      </c>
      <c r="C669" t="s">
        <v>107</v>
      </c>
      <c r="D669" t="s">
        <v>1046</v>
      </c>
      <c r="E669">
        <v>20905005.147045501</v>
      </c>
      <c r="F669">
        <v>20905005.147045501</v>
      </c>
      <c r="H669">
        <v>44</v>
      </c>
    </row>
    <row r="670" spans="1:8" x14ac:dyDescent="0.2">
      <c r="A670">
        <v>93</v>
      </c>
      <c r="B670" t="s">
        <v>73</v>
      </c>
      <c r="C670" t="s">
        <v>622</v>
      </c>
      <c r="D670" t="s">
        <v>1046</v>
      </c>
      <c r="E670">
        <v>9280000</v>
      </c>
      <c r="F670">
        <v>9600000</v>
      </c>
      <c r="G670">
        <v>2</v>
      </c>
    </row>
    <row r="671" spans="1:8" x14ac:dyDescent="0.2">
      <c r="A671">
        <v>4</v>
      </c>
      <c r="B671" t="s">
        <v>105</v>
      </c>
      <c r="C671" t="s">
        <v>514</v>
      </c>
      <c r="D671" t="s">
        <v>514</v>
      </c>
      <c r="E671">
        <v>9280000</v>
      </c>
      <c r="F671">
        <v>9600000</v>
      </c>
      <c r="G671">
        <v>1</v>
      </c>
    </row>
    <row r="672" spans="1:8" x14ac:dyDescent="0.2">
      <c r="A672">
        <v>4</v>
      </c>
      <c r="B672" t="s">
        <v>105</v>
      </c>
      <c r="C672" t="s">
        <v>514</v>
      </c>
      <c r="D672" t="s">
        <v>514</v>
      </c>
      <c r="E672">
        <v>9300000</v>
      </c>
      <c r="F672">
        <v>9600000</v>
      </c>
      <c r="G672">
        <v>2</v>
      </c>
    </row>
    <row r="673" spans="1:8" x14ac:dyDescent="0.2">
      <c r="A673">
        <v>4</v>
      </c>
      <c r="B673" t="s">
        <v>105</v>
      </c>
      <c r="C673" t="s">
        <v>514</v>
      </c>
      <c r="D673" t="s">
        <v>514</v>
      </c>
      <c r="E673">
        <v>18354990.5</v>
      </c>
      <c r="F673">
        <v>18354990.5</v>
      </c>
      <c r="H673">
        <v>1</v>
      </c>
    </row>
    <row r="674" spans="1:8" x14ac:dyDescent="0.2">
      <c r="A674">
        <v>101</v>
      </c>
      <c r="B674" t="s">
        <v>105</v>
      </c>
      <c r="C674" t="s">
        <v>514</v>
      </c>
      <c r="D674" t="s">
        <v>514</v>
      </c>
      <c r="E674">
        <v>9300000</v>
      </c>
      <c r="F674">
        <v>9542000</v>
      </c>
      <c r="G674">
        <v>1</v>
      </c>
    </row>
    <row r="675" spans="1:8" x14ac:dyDescent="0.2">
      <c r="A675">
        <v>121</v>
      </c>
      <c r="B675" t="s">
        <v>105</v>
      </c>
      <c r="C675" t="s">
        <v>514</v>
      </c>
      <c r="D675" t="s">
        <v>514</v>
      </c>
      <c r="E675">
        <v>9293000</v>
      </c>
      <c r="F675">
        <v>9645157.5</v>
      </c>
      <c r="G675">
        <v>1</v>
      </c>
    </row>
    <row r="676" spans="1:8" x14ac:dyDescent="0.2">
      <c r="A676">
        <v>4</v>
      </c>
      <c r="B676" t="s">
        <v>11</v>
      </c>
      <c r="C676" t="s">
        <v>11</v>
      </c>
      <c r="D676" t="s">
        <v>106</v>
      </c>
      <c r="E676">
        <v>9293000</v>
      </c>
      <c r="F676">
        <v>9640000</v>
      </c>
      <c r="G676">
        <v>1</v>
      </c>
    </row>
    <row r="677" spans="1:8" x14ac:dyDescent="0.2">
      <c r="A677">
        <v>28</v>
      </c>
      <c r="B677" t="s">
        <v>11</v>
      </c>
      <c r="C677" t="s">
        <v>11</v>
      </c>
      <c r="D677" t="s">
        <v>106</v>
      </c>
      <c r="E677">
        <v>9300000</v>
      </c>
      <c r="F677">
        <v>9571842.5299999993</v>
      </c>
      <c r="G677">
        <v>1</v>
      </c>
    </row>
    <row r="678" spans="1:8" x14ac:dyDescent="0.2">
      <c r="A678">
        <v>116</v>
      </c>
      <c r="B678" t="s">
        <v>11</v>
      </c>
      <c r="C678" t="s">
        <v>11</v>
      </c>
      <c r="D678" t="s">
        <v>106</v>
      </c>
      <c r="E678">
        <v>15022208.34</v>
      </c>
      <c r="F678">
        <v>15160297.630000001</v>
      </c>
      <c r="H678">
        <v>1</v>
      </c>
    </row>
    <row r="679" spans="1:8" x14ac:dyDescent="0.2">
      <c r="A679">
        <v>88</v>
      </c>
      <c r="B679" t="s">
        <v>74</v>
      </c>
      <c r="C679" t="s">
        <v>954</v>
      </c>
      <c r="D679" t="s">
        <v>1103</v>
      </c>
      <c r="E679">
        <v>9300000</v>
      </c>
      <c r="F679">
        <v>9620978.5999999996</v>
      </c>
      <c r="G679">
        <v>1</v>
      </c>
    </row>
    <row r="680" spans="1:8" x14ac:dyDescent="0.2">
      <c r="A680">
        <v>4</v>
      </c>
      <c r="B680" t="s">
        <v>73</v>
      </c>
      <c r="C680" t="s">
        <v>86</v>
      </c>
      <c r="D680" t="s">
        <v>1104</v>
      </c>
      <c r="E680">
        <v>4650000</v>
      </c>
      <c r="F680">
        <v>9600000</v>
      </c>
      <c r="G680">
        <v>2</v>
      </c>
    </row>
    <row r="681" spans="1:8" x14ac:dyDescent="0.2">
      <c r="A681">
        <v>28</v>
      </c>
      <c r="B681" t="s">
        <v>73</v>
      </c>
      <c r="C681" t="s">
        <v>86</v>
      </c>
      <c r="D681" t="s">
        <v>1104</v>
      </c>
      <c r="E681">
        <v>9300000</v>
      </c>
      <c r="F681">
        <v>9606025.0299999993</v>
      </c>
      <c r="G681">
        <v>1</v>
      </c>
    </row>
    <row r="682" spans="1:8" x14ac:dyDescent="0.2">
      <c r="A682">
        <v>93</v>
      </c>
      <c r="B682" t="s">
        <v>73</v>
      </c>
      <c r="C682" t="s">
        <v>86</v>
      </c>
      <c r="D682" t="s">
        <v>1104</v>
      </c>
      <c r="E682">
        <v>9300000</v>
      </c>
      <c r="F682">
        <v>9750000</v>
      </c>
      <c r="G682">
        <v>1</v>
      </c>
    </row>
    <row r="683" spans="1:8" x14ac:dyDescent="0.2">
      <c r="A683">
        <v>32</v>
      </c>
      <c r="B683" t="s">
        <v>103</v>
      </c>
      <c r="C683" t="s">
        <v>799</v>
      </c>
      <c r="D683" t="s">
        <v>1105</v>
      </c>
      <c r="E683">
        <v>14827896.67</v>
      </c>
      <c r="F683">
        <v>14827896.67</v>
      </c>
      <c r="H683">
        <v>1</v>
      </c>
    </row>
    <row r="684" spans="1:8" x14ac:dyDescent="0.2">
      <c r="A684">
        <v>27</v>
      </c>
      <c r="B684" t="s">
        <v>11</v>
      </c>
      <c r="C684" t="s">
        <v>889</v>
      </c>
      <c r="D684" t="s">
        <v>1106</v>
      </c>
      <c r="E684">
        <v>6524000</v>
      </c>
      <c r="F684">
        <v>72149000</v>
      </c>
      <c r="G684">
        <v>1</v>
      </c>
    </row>
    <row r="685" spans="1:8" x14ac:dyDescent="0.2">
      <c r="A685">
        <v>4</v>
      </c>
      <c r="B685" t="s">
        <v>12</v>
      </c>
      <c r="C685" t="s">
        <v>881</v>
      </c>
      <c r="D685" t="s">
        <v>1109</v>
      </c>
      <c r="E685">
        <v>9085000</v>
      </c>
      <c r="F685">
        <v>24442000</v>
      </c>
      <c r="G685">
        <v>1</v>
      </c>
    </row>
    <row r="686" spans="1:8" x14ac:dyDescent="0.2">
      <c r="A686">
        <v>4</v>
      </c>
      <c r="B686" t="s">
        <v>12</v>
      </c>
      <c r="C686" t="s">
        <v>881</v>
      </c>
      <c r="D686" t="s">
        <v>1109</v>
      </c>
      <c r="E686">
        <v>8539000</v>
      </c>
      <c r="F686">
        <v>21671000</v>
      </c>
      <c r="G686">
        <v>1</v>
      </c>
    </row>
    <row r="687" spans="1:8" x14ac:dyDescent="0.2">
      <c r="A687">
        <v>93</v>
      </c>
      <c r="B687" t="s">
        <v>11</v>
      </c>
      <c r="C687" t="s">
        <v>898</v>
      </c>
      <c r="D687" t="s">
        <v>1110</v>
      </c>
      <c r="E687">
        <v>8035000</v>
      </c>
      <c r="F687">
        <v>20808424.010000002</v>
      </c>
      <c r="G687">
        <v>1</v>
      </c>
    </row>
    <row r="688" spans="1:8" x14ac:dyDescent="0.2">
      <c r="A688">
        <v>14</v>
      </c>
      <c r="B688" t="s">
        <v>74</v>
      </c>
      <c r="C688" t="s">
        <v>74</v>
      </c>
      <c r="D688" t="s">
        <v>1111</v>
      </c>
      <c r="E688">
        <v>25291303.719999999</v>
      </c>
      <c r="F688">
        <v>25497576.75</v>
      </c>
      <c r="H688">
        <v>1</v>
      </c>
    </row>
    <row r="689" spans="1:8" x14ac:dyDescent="0.2">
      <c r="A689">
        <v>93</v>
      </c>
      <c r="B689" t="s">
        <v>74</v>
      </c>
      <c r="C689" t="s">
        <v>74</v>
      </c>
      <c r="D689" t="s">
        <v>1111</v>
      </c>
      <c r="E689">
        <v>27288674.93</v>
      </c>
      <c r="F689">
        <v>27288674.93</v>
      </c>
      <c r="H689">
        <v>1</v>
      </c>
    </row>
    <row r="690" spans="1:8" x14ac:dyDescent="0.2">
      <c r="A690">
        <v>93</v>
      </c>
      <c r="B690" t="s">
        <v>74</v>
      </c>
      <c r="C690" t="s">
        <v>74</v>
      </c>
      <c r="D690" t="s">
        <v>1111</v>
      </c>
      <c r="E690">
        <v>24523337.719999999</v>
      </c>
      <c r="F690">
        <v>24800022.09</v>
      </c>
      <c r="H690">
        <v>1</v>
      </c>
    </row>
    <row r="691" spans="1:8" x14ac:dyDescent="0.2">
      <c r="A691">
        <v>28</v>
      </c>
      <c r="B691" t="s">
        <v>74</v>
      </c>
      <c r="C691" t="s">
        <v>74</v>
      </c>
      <c r="D691" t="s">
        <v>1112</v>
      </c>
      <c r="E691">
        <v>17708669.710999999</v>
      </c>
      <c r="F691">
        <v>17708669.710999999</v>
      </c>
      <c r="H691">
        <v>10</v>
      </c>
    </row>
    <row r="692" spans="1:8" x14ac:dyDescent="0.2">
      <c r="A692">
        <v>87</v>
      </c>
      <c r="B692" t="s">
        <v>74</v>
      </c>
      <c r="C692" t="s">
        <v>74</v>
      </c>
      <c r="D692" t="s">
        <v>1112</v>
      </c>
      <c r="E692">
        <v>18717388.530000001</v>
      </c>
      <c r="F692">
        <v>18717388.530000001</v>
      </c>
      <c r="H692">
        <v>12</v>
      </c>
    </row>
    <row r="693" spans="1:8" x14ac:dyDescent="0.2">
      <c r="A693">
        <v>93</v>
      </c>
      <c r="B693" t="s">
        <v>74</v>
      </c>
      <c r="C693" t="s">
        <v>74</v>
      </c>
      <c r="D693" t="s">
        <v>1112</v>
      </c>
      <c r="E693">
        <v>16511422.460000001</v>
      </c>
      <c r="F693">
        <v>16511422.460000001</v>
      </c>
      <c r="H693">
        <v>1</v>
      </c>
    </row>
    <row r="694" spans="1:8" x14ac:dyDescent="0.2">
      <c r="A694">
        <v>27</v>
      </c>
      <c r="B694" t="s">
        <v>103</v>
      </c>
      <c r="C694" t="s">
        <v>94</v>
      </c>
      <c r="D694" t="s">
        <v>1147</v>
      </c>
      <c r="E694">
        <v>8959000</v>
      </c>
      <c r="F694">
        <v>50958000</v>
      </c>
      <c r="G694">
        <v>1</v>
      </c>
    </row>
    <row r="695" spans="1:8" x14ac:dyDescent="0.2">
      <c r="A695">
        <v>32</v>
      </c>
      <c r="B695" t="s">
        <v>74</v>
      </c>
      <c r="C695" t="s">
        <v>74</v>
      </c>
      <c r="D695" t="s">
        <v>1148</v>
      </c>
      <c r="E695">
        <v>22034439.870000001</v>
      </c>
      <c r="F695">
        <v>22078639.859999999</v>
      </c>
      <c r="H695">
        <v>1</v>
      </c>
    </row>
    <row r="696" spans="1:8" x14ac:dyDescent="0.2">
      <c r="A696">
        <v>117</v>
      </c>
      <c r="B696" t="s">
        <v>74</v>
      </c>
      <c r="C696" t="s">
        <v>74</v>
      </c>
      <c r="D696" t="s">
        <v>1148</v>
      </c>
      <c r="E696">
        <v>9300000</v>
      </c>
      <c r="F696">
        <v>9511293.75</v>
      </c>
      <c r="G696">
        <v>1</v>
      </c>
    </row>
    <row r="697" spans="1:8" x14ac:dyDescent="0.2">
      <c r="A697">
        <v>108</v>
      </c>
      <c r="B697" t="s">
        <v>74</v>
      </c>
      <c r="C697" t="s">
        <v>74</v>
      </c>
      <c r="D697" t="s">
        <v>1148</v>
      </c>
      <c r="E697">
        <v>7238000</v>
      </c>
      <c r="F697">
        <v>12365191.16</v>
      </c>
      <c r="G697">
        <v>1</v>
      </c>
    </row>
    <row r="698" spans="1:8" x14ac:dyDescent="0.2">
      <c r="A698">
        <v>32</v>
      </c>
      <c r="B698" t="s">
        <v>11</v>
      </c>
      <c r="C698" t="s">
        <v>104</v>
      </c>
      <c r="D698" t="s">
        <v>1154</v>
      </c>
      <c r="E698">
        <v>9300000</v>
      </c>
      <c r="F698">
        <v>15344425.26</v>
      </c>
      <c r="G698">
        <v>1</v>
      </c>
    </row>
    <row r="699" spans="1:8" x14ac:dyDescent="0.2">
      <c r="A699">
        <v>105</v>
      </c>
      <c r="B699" t="s">
        <v>11</v>
      </c>
      <c r="C699" t="s">
        <v>104</v>
      </c>
      <c r="D699" t="s">
        <v>1154</v>
      </c>
      <c r="E699">
        <v>9286000</v>
      </c>
      <c r="F699">
        <v>9599973.5399999991</v>
      </c>
      <c r="G699">
        <v>1</v>
      </c>
    </row>
    <row r="700" spans="1:8" x14ac:dyDescent="0.2">
      <c r="A700">
        <v>92</v>
      </c>
      <c r="B700" t="s">
        <v>103</v>
      </c>
      <c r="C700" t="s">
        <v>790</v>
      </c>
      <c r="D700" t="s">
        <v>1154</v>
      </c>
      <c r="E700">
        <v>9300000</v>
      </c>
      <c r="F700">
        <v>9523000</v>
      </c>
      <c r="G700">
        <v>1</v>
      </c>
    </row>
    <row r="701" spans="1:8" x14ac:dyDescent="0.2">
      <c r="A701">
        <v>93</v>
      </c>
      <c r="B701" t="s">
        <v>12</v>
      </c>
      <c r="C701" t="s">
        <v>881</v>
      </c>
      <c r="D701" t="s">
        <v>1155</v>
      </c>
      <c r="E701">
        <v>32389845.559999999</v>
      </c>
      <c r="F701">
        <v>32779691.129999999</v>
      </c>
      <c r="H701">
        <v>1</v>
      </c>
    </row>
    <row r="702" spans="1:8" x14ac:dyDescent="0.2">
      <c r="A702">
        <v>117</v>
      </c>
      <c r="B702" t="s">
        <v>73</v>
      </c>
      <c r="C702" t="s">
        <v>888</v>
      </c>
      <c r="D702" t="s">
        <v>1156</v>
      </c>
      <c r="E702">
        <v>7196000</v>
      </c>
      <c r="F702">
        <v>9511293.75</v>
      </c>
      <c r="G702">
        <v>1</v>
      </c>
    </row>
    <row r="703" spans="1:8" x14ac:dyDescent="0.2">
      <c r="A703">
        <v>121</v>
      </c>
      <c r="B703" t="s">
        <v>73</v>
      </c>
      <c r="C703" t="s">
        <v>888</v>
      </c>
      <c r="D703" t="s">
        <v>1156</v>
      </c>
      <c r="E703">
        <v>9300000</v>
      </c>
      <c r="F703">
        <v>9645157.5</v>
      </c>
      <c r="G703">
        <v>1</v>
      </c>
    </row>
    <row r="704" spans="1:8" x14ac:dyDescent="0.2">
      <c r="A704">
        <v>4</v>
      </c>
      <c r="B704" t="s">
        <v>103</v>
      </c>
      <c r="C704" t="s">
        <v>109</v>
      </c>
      <c r="D704" t="s">
        <v>1157</v>
      </c>
      <c r="E704">
        <v>9300000</v>
      </c>
      <c r="F704">
        <v>9600000</v>
      </c>
      <c r="G704">
        <v>1</v>
      </c>
    </row>
    <row r="705" spans="1:8" x14ac:dyDescent="0.2">
      <c r="A705">
        <v>93</v>
      </c>
      <c r="B705" t="s">
        <v>103</v>
      </c>
      <c r="C705" t="s">
        <v>109</v>
      </c>
      <c r="D705" t="s">
        <v>1157</v>
      </c>
      <c r="E705">
        <v>9300000</v>
      </c>
      <c r="F705">
        <v>9500000</v>
      </c>
      <c r="G705">
        <v>1</v>
      </c>
    </row>
    <row r="706" spans="1:8" x14ac:dyDescent="0.2">
      <c r="A706">
        <v>28</v>
      </c>
      <c r="B706" t="s">
        <v>74</v>
      </c>
      <c r="C706" t="s">
        <v>87</v>
      </c>
      <c r="D706" t="s">
        <v>1158</v>
      </c>
      <c r="E706">
        <v>9300000</v>
      </c>
      <c r="F706">
        <v>9571842.5299999993</v>
      </c>
      <c r="G706">
        <v>1</v>
      </c>
    </row>
    <row r="707" spans="1:8" x14ac:dyDescent="0.2">
      <c r="A707">
        <v>93</v>
      </c>
      <c r="B707" t="s">
        <v>74</v>
      </c>
      <c r="C707" t="s">
        <v>87</v>
      </c>
      <c r="D707" t="s">
        <v>1158</v>
      </c>
      <c r="E707">
        <v>7909000</v>
      </c>
      <c r="F707">
        <v>22200000</v>
      </c>
      <c r="G707">
        <v>1</v>
      </c>
    </row>
    <row r="708" spans="1:8" x14ac:dyDescent="0.2">
      <c r="A708">
        <v>93</v>
      </c>
      <c r="B708" t="s">
        <v>74</v>
      </c>
      <c r="C708" t="s">
        <v>87</v>
      </c>
      <c r="D708" t="s">
        <v>1158</v>
      </c>
      <c r="E708">
        <v>9300000</v>
      </c>
      <c r="F708">
        <v>9550000</v>
      </c>
      <c r="G708">
        <v>1</v>
      </c>
    </row>
    <row r="709" spans="1:8" x14ac:dyDescent="0.2">
      <c r="A709">
        <v>32</v>
      </c>
      <c r="B709" t="s">
        <v>74</v>
      </c>
      <c r="C709" t="s">
        <v>87</v>
      </c>
      <c r="D709" t="s">
        <v>1158</v>
      </c>
      <c r="E709">
        <v>19695488.774078902</v>
      </c>
      <c r="F709">
        <v>19695488.774078902</v>
      </c>
      <c r="H709">
        <v>76</v>
      </c>
    </row>
    <row r="710" spans="1:8" x14ac:dyDescent="0.2">
      <c r="A710">
        <v>105</v>
      </c>
      <c r="B710" t="s">
        <v>74</v>
      </c>
      <c r="C710" t="s">
        <v>87</v>
      </c>
      <c r="D710" t="s">
        <v>1158</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803</v>
      </c>
      <c r="D713" t="s">
        <v>1159</v>
      </c>
      <c r="E713">
        <v>8329000</v>
      </c>
      <c r="F713">
        <v>13289235.460000001</v>
      </c>
      <c r="G713">
        <v>1</v>
      </c>
    </row>
    <row r="714" spans="1:8" x14ac:dyDescent="0.2">
      <c r="A714">
        <v>116</v>
      </c>
      <c r="B714" t="s">
        <v>74</v>
      </c>
      <c r="C714" t="s">
        <v>803</v>
      </c>
      <c r="D714" t="s">
        <v>1159</v>
      </c>
      <c r="E714">
        <v>22245161.579999998</v>
      </c>
      <c r="F714">
        <v>22350230.829999998</v>
      </c>
      <c r="H714">
        <v>1</v>
      </c>
    </row>
    <row r="715" spans="1:8" x14ac:dyDescent="0.2">
      <c r="A715">
        <v>117</v>
      </c>
      <c r="B715" t="s">
        <v>74</v>
      </c>
      <c r="C715" t="s">
        <v>803</v>
      </c>
      <c r="D715" t="s">
        <v>1159</v>
      </c>
      <c r="E715">
        <v>9300000</v>
      </c>
      <c r="F715">
        <v>9511000</v>
      </c>
      <c r="G715">
        <v>2</v>
      </c>
    </row>
    <row r="716" spans="1:8" x14ac:dyDescent="0.2">
      <c r="A716">
        <v>4</v>
      </c>
      <c r="B716" t="s">
        <v>11</v>
      </c>
      <c r="C716" t="s">
        <v>523</v>
      </c>
      <c r="D716" t="s">
        <v>1160</v>
      </c>
      <c r="E716">
        <v>8982500</v>
      </c>
      <c r="F716">
        <v>9550000</v>
      </c>
      <c r="G716">
        <v>2</v>
      </c>
    </row>
    <row r="717" spans="1:8" x14ac:dyDescent="0.2">
      <c r="A717">
        <v>4</v>
      </c>
      <c r="B717" t="s">
        <v>11</v>
      </c>
      <c r="C717" t="s">
        <v>523</v>
      </c>
      <c r="D717" t="s">
        <v>1160</v>
      </c>
      <c r="E717">
        <v>9127000</v>
      </c>
      <c r="F717">
        <v>9600000</v>
      </c>
      <c r="G717">
        <v>1</v>
      </c>
    </row>
    <row r="718" spans="1:8" x14ac:dyDescent="0.2">
      <c r="A718">
        <v>28</v>
      </c>
      <c r="B718" t="s">
        <v>11</v>
      </c>
      <c r="C718" t="s">
        <v>523</v>
      </c>
      <c r="D718" t="s">
        <v>1160</v>
      </c>
      <c r="E718">
        <v>8665000</v>
      </c>
      <c r="F718">
        <v>9598849.5299999993</v>
      </c>
      <c r="G718">
        <v>1</v>
      </c>
    </row>
    <row r="719" spans="1:8" x14ac:dyDescent="0.2">
      <c r="A719">
        <v>105</v>
      </c>
      <c r="B719" t="s">
        <v>11</v>
      </c>
      <c r="C719" t="s">
        <v>523</v>
      </c>
      <c r="D719" t="s">
        <v>1160</v>
      </c>
      <c r="E719">
        <v>9296500</v>
      </c>
      <c r="F719">
        <v>9599973.5399999991</v>
      </c>
      <c r="G719">
        <v>2</v>
      </c>
    </row>
    <row r="720" spans="1:8" x14ac:dyDescent="0.2">
      <c r="A720">
        <v>4</v>
      </c>
      <c r="B720" t="s">
        <v>74</v>
      </c>
      <c r="C720" t="s">
        <v>954</v>
      </c>
      <c r="D720" t="s">
        <v>954</v>
      </c>
      <c r="E720">
        <v>10836666.6666667</v>
      </c>
      <c r="F720">
        <v>11050000</v>
      </c>
      <c r="G720">
        <v>3</v>
      </c>
    </row>
    <row r="721" spans="1:8" x14ac:dyDescent="0.2">
      <c r="A721">
        <v>4</v>
      </c>
      <c r="B721" t="s">
        <v>74</v>
      </c>
      <c r="C721" t="s">
        <v>954</v>
      </c>
      <c r="D721" t="s">
        <v>954</v>
      </c>
      <c r="E721">
        <v>9200750</v>
      </c>
      <c r="F721">
        <v>9612500</v>
      </c>
      <c r="G721">
        <v>4</v>
      </c>
    </row>
    <row r="722" spans="1:8" x14ac:dyDescent="0.2">
      <c r="A722">
        <v>88</v>
      </c>
      <c r="B722" t="s">
        <v>74</v>
      </c>
      <c r="C722" t="s">
        <v>954</v>
      </c>
      <c r="D722" t="s">
        <v>954</v>
      </c>
      <c r="E722">
        <v>9260000</v>
      </c>
      <c r="F722">
        <v>9676888.1999999993</v>
      </c>
      <c r="G722">
        <v>2</v>
      </c>
    </row>
    <row r="723" spans="1:8" x14ac:dyDescent="0.2">
      <c r="A723">
        <v>28</v>
      </c>
      <c r="B723" t="s">
        <v>73</v>
      </c>
      <c r="C723" t="s">
        <v>890</v>
      </c>
      <c r="D723" t="s">
        <v>1161</v>
      </c>
      <c r="E723">
        <v>9300000</v>
      </c>
      <c r="F723">
        <v>9606025.0299999993</v>
      </c>
      <c r="G723">
        <v>2</v>
      </c>
    </row>
    <row r="724" spans="1:8" x14ac:dyDescent="0.2">
      <c r="A724">
        <v>32</v>
      </c>
      <c r="B724" t="s">
        <v>73</v>
      </c>
      <c r="C724" t="s">
        <v>890</v>
      </c>
      <c r="D724" t="s">
        <v>1161</v>
      </c>
      <c r="E724">
        <v>7364000</v>
      </c>
      <c r="F724">
        <v>15338153.99</v>
      </c>
      <c r="G724">
        <v>1</v>
      </c>
    </row>
    <row r="725" spans="1:8" x14ac:dyDescent="0.2">
      <c r="A725">
        <v>105</v>
      </c>
      <c r="B725" t="s">
        <v>73</v>
      </c>
      <c r="C725" t="s">
        <v>890</v>
      </c>
      <c r="D725" t="s">
        <v>1161</v>
      </c>
      <c r="E725">
        <v>9300000</v>
      </c>
      <c r="F725">
        <v>9599973.5399999991</v>
      </c>
      <c r="G725">
        <v>1</v>
      </c>
    </row>
    <row r="726" spans="1:8" x14ac:dyDescent="0.2">
      <c r="A726">
        <v>4</v>
      </c>
      <c r="B726" t="s">
        <v>73</v>
      </c>
      <c r="C726" t="s">
        <v>783</v>
      </c>
      <c r="D726" t="s">
        <v>783</v>
      </c>
      <c r="E726">
        <v>9300000</v>
      </c>
      <c r="F726">
        <v>9600000</v>
      </c>
      <c r="G726">
        <v>1</v>
      </c>
    </row>
    <row r="727" spans="1:8" x14ac:dyDescent="0.2">
      <c r="A727">
        <v>28</v>
      </c>
      <c r="B727" t="s">
        <v>73</v>
      </c>
      <c r="C727" t="s">
        <v>783</v>
      </c>
      <c r="D727" t="s">
        <v>783</v>
      </c>
      <c r="E727">
        <v>9300000</v>
      </c>
      <c r="F727">
        <v>9571842.5299999993</v>
      </c>
      <c r="G727">
        <v>1</v>
      </c>
    </row>
    <row r="728" spans="1:8" x14ac:dyDescent="0.2">
      <c r="A728">
        <v>28</v>
      </c>
      <c r="B728" t="s">
        <v>73</v>
      </c>
      <c r="C728" t="s">
        <v>783</v>
      </c>
      <c r="D728" t="s">
        <v>783</v>
      </c>
      <c r="E728">
        <v>9293000</v>
      </c>
      <c r="F728">
        <v>9605945.9299999997</v>
      </c>
      <c r="G728">
        <v>2</v>
      </c>
    </row>
    <row r="729" spans="1:8" x14ac:dyDescent="0.2">
      <c r="A729">
        <v>28</v>
      </c>
      <c r="B729" t="s">
        <v>73</v>
      </c>
      <c r="C729" t="s">
        <v>783</v>
      </c>
      <c r="D729" t="s">
        <v>783</v>
      </c>
      <c r="E729">
        <v>24303845.73</v>
      </c>
      <c r="F729">
        <v>24364273.030000001</v>
      </c>
      <c r="H729">
        <v>1</v>
      </c>
    </row>
    <row r="730" spans="1:8" x14ac:dyDescent="0.2">
      <c r="A730">
        <v>96</v>
      </c>
      <c r="B730" t="s">
        <v>73</v>
      </c>
      <c r="C730" t="s">
        <v>783</v>
      </c>
      <c r="D730" t="s">
        <v>783</v>
      </c>
      <c r="E730">
        <v>9300000</v>
      </c>
      <c r="F730">
        <v>9604557.5099999998</v>
      </c>
      <c r="G730">
        <v>1</v>
      </c>
    </row>
    <row r="731" spans="1:8" x14ac:dyDescent="0.2">
      <c r="A731">
        <v>28</v>
      </c>
      <c r="B731" t="s">
        <v>73</v>
      </c>
      <c r="C731" t="s">
        <v>891</v>
      </c>
      <c r="D731" t="s">
        <v>891</v>
      </c>
      <c r="E731">
        <v>10847666.6666667</v>
      </c>
      <c r="F731">
        <v>11165924.1366667</v>
      </c>
      <c r="G731">
        <v>3</v>
      </c>
    </row>
    <row r="732" spans="1:8" x14ac:dyDescent="0.2">
      <c r="A732">
        <v>93</v>
      </c>
      <c r="B732" t="s">
        <v>73</v>
      </c>
      <c r="C732" t="s">
        <v>891</v>
      </c>
      <c r="D732" t="s">
        <v>891</v>
      </c>
      <c r="E732">
        <v>9234000</v>
      </c>
      <c r="F732">
        <v>9600000</v>
      </c>
      <c r="G732">
        <v>1</v>
      </c>
    </row>
    <row r="733" spans="1:8" x14ac:dyDescent="0.2">
      <c r="A733">
        <v>116</v>
      </c>
      <c r="B733" t="s">
        <v>73</v>
      </c>
      <c r="C733" t="s">
        <v>891</v>
      </c>
      <c r="D733" t="s">
        <v>891</v>
      </c>
      <c r="E733">
        <v>9273000</v>
      </c>
      <c r="F733">
        <v>9466708.0800000001</v>
      </c>
      <c r="G733">
        <v>1</v>
      </c>
    </row>
    <row r="734" spans="1:8" x14ac:dyDescent="0.2">
      <c r="A734">
        <v>32</v>
      </c>
      <c r="B734" t="s">
        <v>73</v>
      </c>
      <c r="C734" t="s">
        <v>891</v>
      </c>
      <c r="D734" t="s">
        <v>891</v>
      </c>
      <c r="E734">
        <v>9290000</v>
      </c>
      <c r="F734">
        <v>13320181.82</v>
      </c>
      <c r="G734">
        <v>2</v>
      </c>
    </row>
    <row r="735" spans="1:8" x14ac:dyDescent="0.2">
      <c r="A735">
        <v>32</v>
      </c>
      <c r="B735" t="s">
        <v>73</v>
      </c>
      <c r="C735" t="s">
        <v>891</v>
      </c>
      <c r="D735" t="s">
        <v>891</v>
      </c>
      <c r="E735">
        <v>9174000</v>
      </c>
      <c r="F735">
        <v>13757545.970000001</v>
      </c>
      <c r="G735">
        <v>2</v>
      </c>
    </row>
    <row r="736" spans="1:8" x14ac:dyDescent="0.2">
      <c r="A736">
        <v>4</v>
      </c>
      <c r="B736" t="s">
        <v>11</v>
      </c>
      <c r="C736" t="s">
        <v>95</v>
      </c>
      <c r="D736" t="s">
        <v>1162</v>
      </c>
      <c r="E736">
        <v>9300000</v>
      </c>
      <c r="F736">
        <v>9600000</v>
      </c>
      <c r="G736">
        <v>1</v>
      </c>
    </row>
    <row r="737" spans="1:8" x14ac:dyDescent="0.2">
      <c r="A737">
        <v>4</v>
      </c>
      <c r="B737" t="s">
        <v>11</v>
      </c>
      <c r="C737" t="s">
        <v>95</v>
      </c>
      <c r="D737" t="s">
        <v>1162</v>
      </c>
      <c r="E737">
        <v>9195000</v>
      </c>
      <c r="F737">
        <v>9600000</v>
      </c>
      <c r="G737">
        <v>1</v>
      </c>
    </row>
    <row r="738" spans="1:8" x14ac:dyDescent="0.2">
      <c r="A738">
        <v>93</v>
      </c>
      <c r="B738" t="s">
        <v>11</v>
      </c>
      <c r="C738" t="s">
        <v>95</v>
      </c>
      <c r="D738" t="s">
        <v>1162</v>
      </c>
      <c r="E738">
        <v>15556615</v>
      </c>
      <c r="F738">
        <v>15714175</v>
      </c>
      <c r="H738">
        <v>1</v>
      </c>
    </row>
    <row r="739" spans="1:8" x14ac:dyDescent="0.2">
      <c r="A739">
        <v>4</v>
      </c>
      <c r="B739" t="s">
        <v>11</v>
      </c>
      <c r="C739" t="s">
        <v>95</v>
      </c>
      <c r="D739" t="s">
        <v>1184</v>
      </c>
      <c r="E739">
        <v>9300000</v>
      </c>
      <c r="F739">
        <v>9600000</v>
      </c>
      <c r="G739">
        <v>1</v>
      </c>
    </row>
    <row r="740" spans="1:8" x14ac:dyDescent="0.2">
      <c r="A740">
        <v>4</v>
      </c>
      <c r="B740" t="s">
        <v>11</v>
      </c>
      <c r="C740" t="s">
        <v>951</v>
      </c>
      <c r="D740" t="s">
        <v>1185</v>
      </c>
      <c r="E740">
        <v>9300000</v>
      </c>
      <c r="F740">
        <v>9600000</v>
      </c>
      <c r="G740">
        <v>1</v>
      </c>
    </row>
    <row r="741" spans="1:8" x14ac:dyDescent="0.2">
      <c r="A741">
        <v>4</v>
      </c>
      <c r="B741" t="s">
        <v>11</v>
      </c>
      <c r="C741" t="s">
        <v>951</v>
      </c>
      <c r="D741" t="s">
        <v>1185</v>
      </c>
      <c r="E741">
        <v>22324838.100000001</v>
      </c>
      <c r="F741">
        <v>22324838.100000001</v>
      </c>
      <c r="H741">
        <v>1</v>
      </c>
    </row>
    <row r="742" spans="1:8" x14ac:dyDescent="0.2">
      <c r="A742">
        <v>93</v>
      </c>
      <c r="B742" t="s">
        <v>11</v>
      </c>
      <c r="C742" t="s">
        <v>951</v>
      </c>
      <c r="D742" t="s">
        <v>1185</v>
      </c>
      <c r="E742">
        <v>9286000</v>
      </c>
      <c r="F742">
        <v>15780000</v>
      </c>
      <c r="G742">
        <v>1</v>
      </c>
    </row>
    <row r="743" spans="1:8" x14ac:dyDescent="0.2">
      <c r="A743">
        <v>93</v>
      </c>
      <c r="B743" t="s">
        <v>11</v>
      </c>
      <c r="C743" t="s">
        <v>951</v>
      </c>
      <c r="D743" t="s">
        <v>1185</v>
      </c>
      <c r="E743">
        <v>9043000</v>
      </c>
      <c r="F743">
        <v>9650000</v>
      </c>
      <c r="G743">
        <v>1</v>
      </c>
    </row>
    <row r="744" spans="1:8" x14ac:dyDescent="0.2">
      <c r="A744">
        <v>96</v>
      </c>
      <c r="B744" t="s">
        <v>11</v>
      </c>
      <c r="C744" t="s">
        <v>951</v>
      </c>
      <c r="D744" t="s">
        <v>1185</v>
      </c>
      <c r="E744">
        <v>9201000</v>
      </c>
      <c r="F744">
        <v>9806929.3000000007</v>
      </c>
      <c r="G744">
        <v>1</v>
      </c>
    </row>
    <row r="745" spans="1:8" x14ac:dyDescent="0.2">
      <c r="A745">
        <v>4</v>
      </c>
      <c r="B745" t="s">
        <v>12</v>
      </c>
      <c r="C745" t="s">
        <v>952</v>
      </c>
      <c r="D745" t="s">
        <v>1186</v>
      </c>
      <c r="E745">
        <v>7741000</v>
      </c>
      <c r="F745">
        <v>49700000</v>
      </c>
      <c r="G745">
        <v>1</v>
      </c>
    </row>
    <row r="746" spans="1:8" x14ac:dyDescent="0.2">
      <c r="A746">
        <v>93</v>
      </c>
      <c r="B746" t="s">
        <v>11</v>
      </c>
      <c r="C746" t="s">
        <v>83</v>
      </c>
      <c r="D746" t="s">
        <v>1187</v>
      </c>
      <c r="E746">
        <v>8371000</v>
      </c>
      <c r="F746">
        <v>20724581.73</v>
      </c>
      <c r="G746">
        <v>1</v>
      </c>
    </row>
    <row r="747" spans="1:8" x14ac:dyDescent="0.2">
      <c r="A747">
        <v>22</v>
      </c>
      <c r="B747" t="s">
        <v>103</v>
      </c>
      <c r="C747" t="s">
        <v>790</v>
      </c>
      <c r="D747" t="s">
        <v>1188</v>
      </c>
      <c r="E747">
        <v>7930500</v>
      </c>
      <c r="F747">
        <v>33380500</v>
      </c>
      <c r="G747">
        <v>2</v>
      </c>
    </row>
    <row r="748" spans="1:8" x14ac:dyDescent="0.2">
      <c r="A748">
        <v>92</v>
      </c>
      <c r="B748" t="s">
        <v>103</v>
      </c>
      <c r="C748" t="s">
        <v>790</v>
      </c>
      <c r="D748" t="s">
        <v>1188</v>
      </c>
      <c r="E748">
        <v>10594000</v>
      </c>
      <c r="F748">
        <v>11881500</v>
      </c>
      <c r="G748">
        <v>2</v>
      </c>
    </row>
    <row r="749" spans="1:8" x14ac:dyDescent="0.2">
      <c r="A749">
        <v>92</v>
      </c>
      <c r="B749" t="s">
        <v>103</v>
      </c>
      <c r="C749" t="s">
        <v>790</v>
      </c>
      <c r="D749" t="s">
        <v>1188</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1190</v>
      </c>
      <c r="E752">
        <v>7426500</v>
      </c>
      <c r="F752">
        <v>45450000</v>
      </c>
      <c r="G752">
        <v>2</v>
      </c>
    </row>
    <row r="753" spans="1:8" x14ac:dyDescent="0.2">
      <c r="A753">
        <v>27</v>
      </c>
      <c r="B753" t="s">
        <v>11</v>
      </c>
      <c r="C753" t="s">
        <v>11</v>
      </c>
      <c r="D753" t="s">
        <v>1190</v>
      </c>
      <c r="E753">
        <v>8581000</v>
      </c>
      <c r="F753">
        <v>45436000</v>
      </c>
      <c r="G753">
        <v>1</v>
      </c>
    </row>
    <row r="754" spans="1:8" x14ac:dyDescent="0.2">
      <c r="A754">
        <v>93</v>
      </c>
      <c r="B754" t="s">
        <v>73</v>
      </c>
      <c r="C754" t="s">
        <v>802</v>
      </c>
      <c r="D754" t="s">
        <v>802</v>
      </c>
      <c r="E754">
        <v>11621500</v>
      </c>
      <c r="F754">
        <v>16100000</v>
      </c>
      <c r="G754">
        <v>2</v>
      </c>
    </row>
    <row r="755" spans="1:8" x14ac:dyDescent="0.2">
      <c r="A755">
        <v>93</v>
      </c>
      <c r="B755" t="s">
        <v>73</v>
      </c>
      <c r="C755" t="s">
        <v>802</v>
      </c>
      <c r="D755" t="s">
        <v>802</v>
      </c>
      <c r="E755">
        <v>9293000</v>
      </c>
      <c r="F755">
        <v>9600000</v>
      </c>
      <c r="G755">
        <v>1</v>
      </c>
    </row>
    <row r="756" spans="1:8" x14ac:dyDescent="0.2">
      <c r="A756">
        <v>22</v>
      </c>
      <c r="B756" t="s">
        <v>73</v>
      </c>
      <c r="C756" t="s">
        <v>802</v>
      </c>
      <c r="D756" t="s">
        <v>802</v>
      </c>
      <c r="E756">
        <v>8203000</v>
      </c>
      <c r="F756">
        <v>49963002.240000002</v>
      </c>
      <c r="G756">
        <v>1</v>
      </c>
    </row>
    <row r="757" spans="1:8" x14ac:dyDescent="0.2">
      <c r="A757">
        <v>28</v>
      </c>
      <c r="B757" t="s">
        <v>73</v>
      </c>
      <c r="C757" t="s">
        <v>891</v>
      </c>
      <c r="D757" t="s">
        <v>1192</v>
      </c>
      <c r="E757">
        <v>9300000</v>
      </c>
      <c r="F757">
        <v>9587840</v>
      </c>
      <c r="G757">
        <v>1</v>
      </c>
    </row>
    <row r="758" spans="1:8" x14ac:dyDescent="0.2">
      <c r="A758">
        <v>28</v>
      </c>
      <c r="B758" t="s">
        <v>73</v>
      </c>
      <c r="C758" t="s">
        <v>891</v>
      </c>
      <c r="D758" t="s">
        <v>1192</v>
      </c>
      <c r="E758">
        <v>9286000</v>
      </c>
      <c r="F758">
        <v>9587681.8000000007</v>
      </c>
      <c r="G758">
        <v>1</v>
      </c>
    </row>
    <row r="759" spans="1:8" x14ac:dyDescent="0.2">
      <c r="A759">
        <v>93</v>
      </c>
      <c r="B759" t="s">
        <v>103</v>
      </c>
      <c r="C759" t="s">
        <v>799</v>
      </c>
      <c r="D759" t="s">
        <v>1193</v>
      </c>
      <c r="E759">
        <v>8308000</v>
      </c>
      <c r="F759">
        <v>29469841.565000001</v>
      </c>
      <c r="G759">
        <v>2</v>
      </c>
    </row>
    <row r="760" spans="1:8" x14ac:dyDescent="0.2">
      <c r="A760">
        <v>32</v>
      </c>
      <c r="B760" t="s">
        <v>73</v>
      </c>
      <c r="C760" t="s">
        <v>891</v>
      </c>
      <c r="D760" t="s">
        <v>1194</v>
      </c>
      <c r="E760">
        <v>9127000</v>
      </c>
      <c r="F760">
        <v>9890291.6500000004</v>
      </c>
      <c r="G760">
        <v>1</v>
      </c>
    </row>
    <row r="761" spans="1:8" x14ac:dyDescent="0.2">
      <c r="A761">
        <v>93</v>
      </c>
      <c r="B761" t="s">
        <v>103</v>
      </c>
      <c r="C761" t="s">
        <v>1195</v>
      </c>
      <c r="D761" t="s">
        <v>1196</v>
      </c>
      <c r="E761">
        <v>30704666.84</v>
      </c>
      <c r="F761">
        <v>30782963.16</v>
      </c>
      <c r="H761">
        <v>1</v>
      </c>
    </row>
    <row r="762" spans="1:8" x14ac:dyDescent="0.2">
      <c r="A762">
        <v>117</v>
      </c>
      <c r="B762" t="s">
        <v>11</v>
      </c>
      <c r="C762" t="s">
        <v>792</v>
      </c>
      <c r="D762" t="s">
        <v>1197</v>
      </c>
      <c r="E762">
        <v>8917000</v>
      </c>
      <c r="F762">
        <v>9511000</v>
      </c>
      <c r="G762">
        <v>1</v>
      </c>
    </row>
    <row r="763" spans="1:8" x14ac:dyDescent="0.2">
      <c r="A763">
        <v>93</v>
      </c>
      <c r="B763" t="s">
        <v>74</v>
      </c>
      <c r="C763" t="s">
        <v>74</v>
      </c>
      <c r="D763" t="s">
        <v>1198</v>
      </c>
      <c r="E763">
        <v>9300000</v>
      </c>
      <c r="F763">
        <v>9600004.4000000004</v>
      </c>
      <c r="G763">
        <v>1</v>
      </c>
    </row>
    <row r="764" spans="1:8" x14ac:dyDescent="0.2">
      <c r="A764">
        <v>117</v>
      </c>
      <c r="B764" t="s">
        <v>103</v>
      </c>
      <c r="C764" t="s">
        <v>1189</v>
      </c>
      <c r="D764" t="s">
        <v>1199</v>
      </c>
      <c r="E764">
        <v>4500500</v>
      </c>
      <c r="F764">
        <v>9511293.75</v>
      </c>
      <c r="G764">
        <v>2</v>
      </c>
    </row>
    <row r="765" spans="1:8" x14ac:dyDescent="0.2">
      <c r="A765">
        <v>101</v>
      </c>
      <c r="B765" t="s">
        <v>103</v>
      </c>
      <c r="C765" t="s">
        <v>1037</v>
      </c>
      <c r="D765" t="s">
        <v>1200</v>
      </c>
      <c r="E765">
        <v>28087962.77</v>
      </c>
      <c r="F765">
        <v>28415925.539999999</v>
      </c>
      <c r="H765">
        <v>1</v>
      </c>
    </row>
    <row r="766" spans="1:8" x14ac:dyDescent="0.2">
      <c r="A766">
        <v>93</v>
      </c>
      <c r="B766" t="s">
        <v>73</v>
      </c>
      <c r="C766" t="s">
        <v>802</v>
      </c>
      <c r="D766" t="s">
        <v>1201</v>
      </c>
      <c r="E766">
        <v>9270000</v>
      </c>
      <c r="F766">
        <v>9520139.6899999995</v>
      </c>
      <c r="G766">
        <v>1</v>
      </c>
    </row>
    <row r="767" spans="1:8" x14ac:dyDescent="0.2">
      <c r="A767">
        <v>108</v>
      </c>
      <c r="B767" t="s">
        <v>12</v>
      </c>
      <c r="C767" t="s">
        <v>882</v>
      </c>
      <c r="D767" t="s">
        <v>1201</v>
      </c>
      <c r="E767">
        <v>9300000</v>
      </c>
      <c r="F767">
        <v>9530000</v>
      </c>
      <c r="G767">
        <v>1</v>
      </c>
    </row>
    <row r="768" spans="1:8" x14ac:dyDescent="0.2">
      <c r="A768">
        <v>4</v>
      </c>
      <c r="B768" t="s">
        <v>103</v>
      </c>
      <c r="C768" t="s">
        <v>103</v>
      </c>
      <c r="D768" t="s">
        <v>1202</v>
      </c>
      <c r="E768">
        <v>8413000</v>
      </c>
      <c r="F768">
        <v>37813000</v>
      </c>
      <c r="G768">
        <v>1</v>
      </c>
    </row>
    <row r="769" spans="1:8" x14ac:dyDescent="0.2">
      <c r="A769">
        <v>4</v>
      </c>
      <c r="B769" t="s">
        <v>103</v>
      </c>
      <c r="C769" t="s">
        <v>103</v>
      </c>
      <c r="D769" t="s">
        <v>1202</v>
      </c>
      <c r="E769">
        <v>9300000</v>
      </c>
      <c r="F769">
        <v>9600000</v>
      </c>
      <c r="G769">
        <v>1</v>
      </c>
    </row>
    <row r="770" spans="1:8" x14ac:dyDescent="0.2">
      <c r="A770">
        <v>93</v>
      </c>
      <c r="B770" t="s">
        <v>73</v>
      </c>
      <c r="C770" t="s">
        <v>622</v>
      </c>
      <c r="D770" t="s">
        <v>1203</v>
      </c>
      <c r="E770">
        <v>9260000</v>
      </c>
      <c r="F770">
        <v>9800000</v>
      </c>
      <c r="G770">
        <v>1</v>
      </c>
    </row>
    <row r="771" spans="1:8" x14ac:dyDescent="0.2">
      <c r="A771">
        <v>93</v>
      </c>
      <c r="B771" t="s">
        <v>73</v>
      </c>
      <c r="C771" t="s">
        <v>622</v>
      </c>
      <c r="D771" t="s">
        <v>1203</v>
      </c>
      <c r="E771">
        <v>18607268.02</v>
      </c>
      <c r="F771">
        <v>18908536.039999999</v>
      </c>
      <c r="H771">
        <v>1</v>
      </c>
    </row>
    <row r="772" spans="1:8" x14ac:dyDescent="0.2">
      <c r="A772">
        <v>101</v>
      </c>
      <c r="B772" t="s">
        <v>73</v>
      </c>
      <c r="C772" t="s">
        <v>622</v>
      </c>
      <c r="D772" t="s">
        <v>1203</v>
      </c>
      <c r="E772">
        <v>9300000</v>
      </c>
      <c r="F772">
        <v>9557000</v>
      </c>
      <c r="G772">
        <v>1</v>
      </c>
    </row>
    <row r="773" spans="1:8" x14ac:dyDescent="0.2">
      <c r="A773">
        <v>4</v>
      </c>
      <c r="B773" t="s">
        <v>105</v>
      </c>
      <c r="C773" t="s">
        <v>488</v>
      </c>
      <c r="D773" t="s">
        <v>1204</v>
      </c>
      <c r="E773">
        <v>11625000</v>
      </c>
      <c r="F773">
        <v>11875000</v>
      </c>
      <c r="G773">
        <v>2</v>
      </c>
    </row>
    <row r="774" spans="1:8" x14ac:dyDescent="0.2">
      <c r="A774">
        <v>87</v>
      </c>
      <c r="B774" t="s">
        <v>105</v>
      </c>
      <c r="C774" t="s">
        <v>488</v>
      </c>
      <c r="D774" t="s">
        <v>1204</v>
      </c>
      <c r="E774">
        <v>9290000</v>
      </c>
      <c r="F774">
        <v>9606024.2899999991</v>
      </c>
      <c r="G774">
        <v>2</v>
      </c>
    </row>
    <row r="775" spans="1:8" x14ac:dyDescent="0.2">
      <c r="A775">
        <v>4</v>
      </c>
      <c r="B775" t="s">
        <v>73</v>
      </c>
      <c r="C775" t="s">
        <v>783</v>
      </c>
      <c r="D775" t="s">
        <v>1205</v>
      </c>
      <c r="E775">
        <v>9300000</v>
      </c>
      <c r="F775">
        <v>9600000</v>
      </c>
      <c r="G775">
        <v>1</v>
      </c>
    </row>
    <row r="776" spans="1:8" x14ac:dyDescent="0.2">
      <c r="A776">
        <v>116</v>
      </c>
      <c r="B776" t="s">
        <v>73</v>
      </c>
      <c r="C776" t="s">
        <v>783</v>
      </c>
      <c r="D776" t="s">
        <v>1205</v>
      </c>
      <c r="E776">
        <v>6975000</v>
      </c>
      <c r="F776">
        <v>14200062.119999999</v>
      </c>
      <c r="G776">
        <v>2</v>
      </c>
    </row>
    <row r="777" spans="1:8" x14ac:dyDescent="0.2">
      <c r="A777">
        <v>4</v>
      </c>
      <c r="B777" t="s">
        <v>74</v>
      </c>
      <c r="C777" t="s">
        <v>72</v>
      </c>
      <c r="D777" t="s">
        <v>1206</v>
      </c>
      <c r="E777">
        <v>9300000</v>
      </c>
      <c r="F777">
        <v>9600000</v>
      </c>
      <c r="G777">
        <v>1</v>
      </c>
    </row>
    <row r="778" spans="1:8" x14ac:dyDescent="0.2">
      <c r="A778">
        <v>4</v>
      </c>
      <c r="B778" t="s">
        <v>74</v>
      </c>
      <c r="C778" t="s">
        <v>72</v>
      </c>
      <c r="D778" t="s">
        <v>1206</v>
      </c>
      <c r="E778">
        <v>9300000</v>
      </c>
      <c r="F778">
        <v>9600000</v>
      </c>
      <c r="G778">
        <v>1</v>
      </c>
    </row>
    <row r="779" spans="1:8" x14ac:dyDescent="0.2">
      <c r="A779">
        <v>28</v>
      </c>
      <c r="B779" t="s">
        <v>74</v>
      </c>
      <c r="C779" t="s">
        <v>72</v>
      </c>
      <c r="D779" t="s">
        <v>1206</v>
      </c>
      <c r="E779">
        <v>9300000</v>
      </c>
      <c r="F779">
        <v>9571842.5299999993</v>
      </c>
      <c r="G779">
        <v>1</v>
      </c>
    </row>
    <row r="780" spans="1:8" x14ac:dyDescent="0.2">
      <c r="A780">
        <v>105</v>
      </c>
      <c r="B780" t="s">
        <v>74</v>
      </c>
      <c r="C780" t="s">
        <v>72</v>
      </c>
      <c r="D780" t="s">
        <v>1206</v>
      </c>
      <c r="E780">
        <v>9247000</v>
      </c>
      <c r="F780">
        <v>9599973.5399999991</v>
      </c>
      <c r="G780">
        <v>1</v>
      </c>
    </row>
    <row r="781" spans="1:8" x14ac:dyDescent="0.2">
      <c r="A781">
        <v>28</v>
      </c>
      <c r="B781" t="s">
        <v>11</v>
      </c>
      <c r="C781" t="s">
        <v>798</v>
      </c>
      <c r="D781" t="s">
        <v>1207</v>
      </c>
      <c r="E781">
        <v>9300000</v>
      </c>
      <c r="F781">
        <v>9606025.0299999993</v>
      </c>
      <c r="G781">
        <v>1</v>
      </c>
    </row>
    <row r="782" spans="1:8" x14ac:dyDescent="0.2">
      <c r="A782">
        <v>28</v>
      </c>
      <c r="B782" t="s">
        <v>73</v>
      </c>
      <c r="C782" t="s">
        <v>86</v>
      </c>
      <c r="D782" t="s">
        <v>1208</v>
      </c>
      <c r="E782">
        <v>9300000</v>
      </c>
      <c r="F782">
        <v>9606025.0299999993</v>
      </c>
      <c r="G782">
        <v>1</v>
      </c>
    </row>
    <row r="783" spans="1:8" x14ac:dyDescent="0.2">
      <c r="A783">
        <v>101</v>
      </c>
      <c r="B783" t="s">
        <v>12</v>
      </c>
      <c r="C783" t="s">
        <v>85</v>
      </c>
      <c r="D783" t="s">
        <v>1209</v>
      </c>
      <c r="E783">
        <v>9300000</v>
      </c>
      <c r="F783">
        <v>9542000</v>
      </c>
      <c r="G783">
        <v>2</v>
      </c>
    </row>
    <row r="784" spans="1:8" x14ac:dyDescent="0.2">
      <c r="A784">
        <v>22</v>
      </c>
      <c r="B784" t="s">
        <v>12</v>
      </c>
      <c r="C784" t="s">
        <v>85</v>
      </c>
      <c r="D784" t="s">
        <v>1209</v>
      </c>
      <c r="E784">
        <v>20105946.640000001</v>
      </c>
      <c r="F784">
        <v>20105946.640000001</v>
      </c>
      <c r="H784">
        <v>2</v>
      </c>
    </row>
    <row r="785" spans="1:8" x14ac:dyDescent="0.2">
      <c r="A785">
        <v>28</v>
      </c>
      <c r="B785" t="s">
        <v>73</v>
      </c>
      <c r="C785" t="s">
        <v>891</v>
      </c>
      <c r="D785" t="s">
        <v>1210</v>
      </c>
      <c r="E785">
        <v>9300000</v>
      </c>
      <c r="F785">
        <v>9606025.0299999993</v>
      </c>
      <c r="G785">
        <v>1</v>
      </c>
    </row>
    <row r="786" spans="1:8" x14ac:dyDescent="0.2">
      <c r="A786">
        <v>32</v>
      </c>
      <c r="B786" t="s">
        <v>73</v>
      </c>
      <c r="C786" t="s">
        <v>891</v>
      </c>
      <c r="D786" t="s">
        <v>1210</v>
      </c>
      <c r="E786">
        <v>13950000</v>
      </c>
      <c r="F786">
        <v>14362517</v>
      </c>
      <c r="G786">
        <v>1</v>
      </c>
    </row>
    <row r="787" spans="1:8" x14ac:dyDescent="0.2">
      <c r="A787">
        <v>27</v>
      </c>
      <c r="B787" t="s">
        <v>11</v>
      </c>
      <c r="C787" t="s">
        <v>878</v>
      </c>
      <c r="D787" t="s">
        <v>1211</v>
      </c>
      <c r="E787">
        <v>7448000</v>
      </c>
      <c r="F787">
        <v>43310000</v>
      </c>
      <c r="G787">
        <v>1</v>
      </c>
    </row>
    <row r="788" spans="1:8" x14ac:dyDescent="0.2">
      <c r="A788">
        <v>4</v>
      </c>
      <c r="B788" t="s">
        <v>73</v>
      </c>
      <c r="C788" t="s">
        <v>521</v>
      </c>
      <c r="D788" t="s">
        <v>1212</v>
      </c>
      <c r="E788">
        <v>9286000</v>
      </c>
      <c r="F788">
        <v>9600000</v>
      </c>
      <c r="G788">
        <v>1</v>
      </c>
    </row>
    <row r="789" spans="1:8" x14ac:dyDescent="0.2">
      <c r="A789">
        <v>4</v>
      </c>
      <c r="B789" t="s">
        <v>103</v>
      </c>
      <c r="C789" t="s">
        <v>877</v>
      </c>
      <c r="D789" t="s">
        <v>1239</v>
      </c>
      <c r="E789">
        <v>9300000</v>
      </c>
      <c r="F789">
        <v>9600000</v>
      </c>
      <c r="G789">
        <v>1</v>
      </c>
    </row>
    <row r="790" spans="1:8" x14ac:dyDescent="0.2">
      <c r="A790">
        <v>4</v>
      </c>
      <c r="B790" t="s">
        <v>103</v>
      </c>
      <c r="C790" t="s">
        <v>877</v>
      </c>
      <c r="D790" t="s">
        <v>1239</v>
      </c>
      <c r="E790">
        <v>9300000</v>
      </c>
      <c r="F790">
        <v>9600000</v>
      </c>
      <c r="G790">
        <v>1</v>
      </c>
    </row>
    <row r="791" spans="1:8" x14ac:dyDescent="0.2">
      <c r="A791">
        <v>4</v>
      </c>
      <c r="B791" t="s">
        <v>103</v>
      </c>
      <c r="C791" t="s">
        <v>1037</v>
      </c>
      <c r="D791" t="s">
        <v>1240</v>
      </c>
      <c r="E791">
        <v>9293000</v>
      </c>
      <c r="F791">
        <v>9600000</v>
      </c>
      <c r="G791">
        <v>1</v>
      </c>
    </row>
    <row r="792" spans="1:8" x14ac:dyDescent="0.2">
      <c r="A792">
        <v>4</v>
      </c>
      <c r="B792" t="s">
        <v>103</v>
      </c>
      <c r="C792" t="s">
        <v>1241</v>
      </c>
      <c r="D792" t="s">
        <v>1242</v>
      </c>
      <c r="E792">
        <v>9300000</v>
      </c>
      <c r="F792">
        <v>9600000</v>
      </c>
      <c r="G792">
        <v>1</v>
      </c>
    </row>
    <row r="793" spans="1:8" x14ac:dyDescent="0.2">
      <c r="A793">
        <v>4</v>
      </c>
      <c r="B793" t="s">
        <v>103</v>
      </c>
      <c r="C793" t="s">
        <v>1241</v>
      </c>
      <c r="D793" t="s">
        <v>1242</v>
      </c>
      <c r="E793">
        <v>24393750</v>
      </c>
      <c r="F793">
        <v>24562500</v>
      </c>
      <c r="H793">
        <v>1</v>
      </c>
    </row>
    <row r="794" spans="1:8" x14ac:dyDescent="0.2">
      <c r="A794">
        <v>4</v>
      </c>
      <c r="B794" t="s">
        <v>103</v>
      </c>
      <c r="C794" t="s">
        <v>797</v>
      </c>
      <c r="D794" t="s">
        <v>1243</v>
      </c>
      <c r="E794">
        <v>6975000</v>
      </c>
      <c r="F794">
        <v>11825000</v>
      </c>
      <c r="G794">
        <v>2</v>
      </c>
    </row>
    <row r="795" spans="1:8" x14ac:dyDescent="0.2">
      <c r="A795">
        <v>4</v>
      </c>
      <c r="B795" t="s">
        <v>103</v>
      </c>
      <c r="C795" t="s">
        <v>797</v>
      </c>
      <c r="D795" t="s">
        <v>1244</v>
      </c>
      <c r="E795">
        <v>8499500</v>
      </c>
      <c r="F795">
        <v>9600000</v>
      </c>
      <c r="G795">
        <v>2</v>
      </c>
    </row>
    <row r="796" spans="1:8" x14ac:dyDescent="0.2">
      <c r="A796">
        <v>4</v>
      </c>
      <c r="B796" t="s">
        <v>103</v>
      </c>
      <c r="C796" t="s">
        <v>797</v>
      </c>
      <c r="D796" t="s">
        <v>1244</v>
      </c>
      <c r="E796">
        <v>9300000</v>
      </c>
      <c r="F796">
        <v>9600000</v>
      </c>
      <c r="G796">
        <v>1</v>
      </c>
    </row>
    <row r="797" spans="1:8" x14ac:dyDescent="0.2">
      <c r="A797">
        <v>4</v>
      </c>
      <c r="B797" t="s">
        <v>11</v>
      </c>
      <c r="C797" t="s">
        <v>889</v>
      </c>
      <c r="D797" t="s">
        <v>889</v>
      </c>
      <c r="E797">
        <v>8623000</v>
      </c>
      <c r="F797">
        <v>9600000</v>
      </c>
      <c r="G797">
        <v>1</v>
      </c>
    </row>
    <row r="798" spans="1:8" x14ac:dyDescent="0.2">
      <c r="A798">
        <v>93</v>
      </c>
      <c r="B798" t="s">
        <v>11</v>
      </c>
      <c r="C798" t="s">
        <v>889</v>
      </c>
      <c r="D798" t="s">
        <v>889</v>
      </c>
      <c r="E798">
        <v>8917000</v>
      </c>
      <c r="F798">
        <v>35000000</v>
      </c>
      <c r="G798">
        <v>1</v>
      </c>
    </row>
    <row r="799" spans="1:8" x14ac:dyDescent="0.2">
      <c r="A799">
        <v>93</v>
      </c>
      <c r="B799" t="s">
        <v>11</v>
      </c>
      <c r="C799" t="s">
        <v>889</v>
      </c>
      <c r="D799" t="s">
        <v>889</v>
      </c>
      <c r="E799">
        <v>8287000</v>
      </c>
      <c r="F799">
        <v>15800000</v>
      </c>
      <c r="G799">
        <v>1</v>
      </c>
    </row>
    <row r="800" spans="1:8" x14ac:dyDescent="0.2">
      <c r="A800">
        <v>117</v>
      </c>
      <c r="B800" t="s">
        <v>11</v>
      </c>
      <c r="C800" t="s">
        <v>889</v>
      </c>
      <c r="D800" t="s">
        <v>889</v>
      </c>
      <c r="E800">
        <v>6944000</v>
      </c>
      <c r="F800">
        <v>9511293.75</v>
      </c>
      <c r="G800">
        <v>1</v>
      </c>
    </row>
    <row r="801" spans="1:8" x14ac:dyDescent="0.2">
      <c r="A801">
        <v>4</v>
      </c>
      <c r="B801" t="s">
        <v>11</v>
      </c>
      <c r="C801" t="s">
        <v>84</v>
      </c>
      <c r="D801" t="s">
        <v>1245</v>
      </c>
      <c r="E801">
        <v>9300000</v>
      </c>
      <c r="F801">
        <v>9600000</v>
      </c>
      <c r="G801">
        <v>1</v>
      </c>
    </row>
    <row r="802" spans="1:8" x14ac:dyDescent="0.2">
      <c r="A802">
        <v>4</v>
      </c>
      <c r="B802" t="s">
        <v>11</v>
      </c>
      <c r="C802" t="s">
        <v>84</v>
      </c>
      <c r="D802" t="s">
        <v>1245</v>
      </c>
      <c r="E802">
        <v>9275250</v>
      </c>
      <c r="F802">
        <v>9575000</v>
      </c>
      <c r="G802">
        <v>4</v>
      </c>
    </row>
    <row r="803" spans="1:8" x14ac:dyDescent="0.2">
      <c r="A803">
        <v>28</v>
      </c>
      <c r="B803" t="s">
        <v>11</v>
      </c>
      <c r="C803" t="s">
        <v>84</v>
      </c>
      <c r="D803" t="s">
        <v>1245</v>
      </c>
      <c r="E803">
        <v>9247000</v>
      </c>
      <c r="F803">
        <v>9587241.0999999996</v>
      </c>
      <c r="G803">
        <v>1</v>
      </c>
    </row>
    <row r="804" spans="1:8" x14ac:dyDescent="0.2">
      <c r="A804">
        <v>105</v>
      </c>
      <c r="B804" t="s">
        <v>11</v>
      </c>
      <c r="C804" t="s">
        <v>84</v>
      </c>
      <c r="D804" t="s">
        <v>1245</v>
      </c>
      <c r="E804">
        <v>9300000</v>
      </c>
      <c r="F804">
        <v>9599973.5399999991</v>
      </c>
      <c r="G804">
        <v>1</v>
      </c>
    </row>
    <row r="805" spans="1:8" x14ac:dyDescent="0.2">
      <c r="A805">
        <v>4</v>
      </c>
      <c r="B805" t="s">
        <v>12</v>
      </c>
      <c r="C805" t="s">
        <v>376</v>
      </c>
      <c r="D805" t="s">
        <v>1246</v>
      </c>
      <c r="E805">
        <v>9300000</v>
      </c>
      <c r="F805">
        <v>11129653</v>
      </c>
      <c r="G805">
        <v>1</v>
      </c>
    </row>
    <row r="806" spans="1:8" x14ac:dyDescent="0.2">
      <c r="A806">
        <v>96</v>
      </c>
      <c r="B806" t="s">
        <v>12</v>
      </c>
      <c r="C806" t="s">
        <v>376</v>
      </c>
      <c r="D806" t="s">
        <v>1246</v>
      </c>
      <c r="E806">
        <v>9300000</v>
      </c>
      <c r="F806">
        <v>9591198.6999999993</v>
      </c>
      <c r="G806">
        <v>1</v>
      </c>
    </row>
    <row r="807" spans="1:8" x14ac:dyDescent="0.2">
      <c r="A807">
        <v>4</v>
      </c>
      <c r="B807" t="s">
        <v>12</v>
      </c>
      <c r="C807" t="s">
        <v>85</v>
      </c>
      <c r="D807" t="s">
        <v>1247</v>
      </c>
      <c r="E807">
        <v>7750000</v>
      </c>
      <c r="F807">
        <v>12700000</v>
      </c>
      <c r="G807">
        <v>3</v>
      </c>
    </row>
    <row r="808" spans="1:8" x14ac:dyDescent="0.2">
      <c r="A808">
        <v>93</v>
      </c>
      <c r="B808" t="s">
        <v>12</v>
      </c>
      <c r="C808" t="s">
        <v>85</v>
      </c>
      <c r="D808" t="s">
        <v>1247</v>
      </c>
      <c r="E808">
        <v>9267000</v>
      </c>
      <c r="F808">
        <v>9500004.6300000008</v>
      </c>
      <c r="G808">
        <v>1</v>
      </c>
    </row>
    <row r="809" spans="1:8" x14ac:dyDescent="0.2">
      <c r="A809">
        <v>4</v>
      </c>
      <c r="B809" t="s">
        <v>12</v>
      </c>
      <c r="C809" t="s">
        <v>882</v>
      </c>
      <c r="D809" t="s">
        <v>1248</v>
      </c>
      <c r="E809">
        <v>9300000</v>
      </c>
      <c r="F809">
        <v>9600000</v>
      </c>
      <c r="G809">
        <v>1</v>
      </c>
    </row>
    <row r="810" spans="1:8" x14ac:dyDescent="0.2">
      <c r="A810">
        <v>87</v>
      </c>
      <c r="B810" t="s">
        <v>12</v>
      </c>
      <c r="C810" t="s">
        <v>882</v>
      </c>
      <c r="D810" t="s">
        <v>1248</v>
      </c>
      <c r="E810">
        <v>9286000</v>
      </c>
      <c r="F810">
        <v>9606024.2899999991</v>
      </c>
      <c r="G810">
        <v>1</v>
      </c>
    </row>
    <row r="811" spans="1:8" x14ac:dyDescent="0.2">
      <c r="A811">
        <v>93</v>
      </c>
      <c r="B811" t="s">
        <v>12</v>
      </c>
      <c r="C811" t="s">
        <v>882</v>
      </c>
      <c r="D811" t="s">
        <v>1248</v>
      </c>
      <c r="E811">
        <v>6975000</v>
      </c>
      <c r="F811">
        <v>13977045</v>
      </c>
      <c r="G811">
        <v>2</v>
      </c>
    </row>
    <row r="812" spans="1:8" x14ac:dyDescent="0.2">
      <c r="A812">
        <v>4</v>
      </c>
      <c r="B812" t="s">
        <v>13</v>
      </c>
      <c r="C812" t="s">
        <v>106</v>
      </c>
      <c r="D812" t="s">
        <v>1249</v>
      </c>
      <c r="E812">
        <v>9153000</v>
      </c>
      <c r="F812">
        <v>9600000.0899999999</v>
      </c>
      <c r="G812">
        <v>3</v>
      </c>
    </row>
    <row r="813" spans="1:8" x14ac:dyDescent="0.2">
      <c r="A813">
        <v>4</v>
      </c>
      <c r="B813" t="s">
        <v>13</v>
      </c>
      <c r="C813" t="s">
        <v>106</v>
      </c>
      <c r="D813" t="s">
        <v>1249</v>
      </c>
      <c r="E813">
        <v>8129250</v>
      </c>
      <c r="F813">
        <v>11900000</v>
      </c>
      <c r="G813">
        <v>4</v>
      </c>
    </row>
    <row r="814" spans="1:8" x14ac:dyDescent="0.2">
      <c r="A814">
        <v>4</v>
      </c>
      <c r="B814" t="s">
        <v>13</v>
      </c>
      <c r="C814" t="s">
        <v>106</v>
      </c>
      <c r="D814" t="s">
        <v>1249</v>
      </c>
      <c r="E814">
        <v>22069753.879999999</v>
      </c>
      <c r="F814">
        <v>22206791.260000002</v>
      </c>
      <c r="H814">
        <v>1</v>
      </c>
    </row>
    <row r="815" spans="1:8" x14ac:dyDescent="0.2">
      <c r="A815">
        <v>28</v>
      </c>
      <c r="B815" t="s">
        <v>13</v>
      </c>
      <c r="C815" t="s">
        <v>106</v>
      </c>
      <c r="D815" t="s">
        <v>1249</v>
      </c>
      <c r="E815">
        <v>10845333.3333333</v>
      </c>
      <c r="F815">
        <v>11198501.470000001</v>
      </c>
      <c r="G815">
        <v>3</v>
      </c>
    </row>
    <row r="816" spans="1:8" x14ac:dyDescent="0.2">
      <c r="A816">
        <v>28</v>
      </c>
      <c r="B816" t="s">
        <v>13</v>
      </c>
      <c r="C816" t="s">
        <v>106</v>
      </c>
      <c r="D816" t="s">
        <v>1249</v>
      </c>
      <c r="E816">
        <v>10034250</v>
      </c>
      <c r="F816">
        <v>10769926.035</v>
      </c>
      <c r="G816">
        <v>4</v>
      </c>
    </row>
    <row r="817" spans="1:8" x14ac:dyDescent="0.2">
      <c r="A817">
        <v>87</v>
      </c>
      <c r="B817" t="s">
        <v>13</v>
      </c>
      <c r="C817" t="s">
        <v>106</v>
      </c>
      <c r="D817" t="s">
        <v>1249</v>
      </c>
      <c r="E817">
        <v>9283500</v>
      </c>
      <c r="F817">
        <v>9620918.1750000007</v>
      </c>
      <c r="G817">
        <v>2</v>
      </c>
    </row>
    <row r="818" spans="1:8" x14ac:dyDescent="0.2">
      <c r="A818">
        <v>93</v>
      </c>
      <c r="B818" t="s">
        <v>13</v>
      </c>
      <c r="C818" t="s">
        <v>106</v>
      </c>
      <c r="D818" t="s">
        <v>1249</v>
      </c>
      <c r="E818">
        <v>9300000</v>
      </c>
      <c r="F818">
        <v>9500000</v>
      </c>
      <c r="G818">
        <v>1</v>
      </c>
    </row>
    <row r="819" spans="1:8" x14ac:dyDescent="0.2">
      <c r="A819">
        <v>93</v>
      </c>
      <c r="B819" t="s">
        <v>13</v>
      </c>
      <c r="C819" t="s">
        <v>106</v>
      </c>
      <c r="D819" t="s">
        <v>1249</v>
      </c>
      <c r="E819">
        <v>18037795</v>
      </c>
      <c r="F819">
        <v>18192850</v>
      </c>
      <c r="H819">
        <v>1</v>
      </c>
    </row>
    <row r="820" spans="1:8" x14ac:dyDescent="0.2">
      <c r="A820">
        <v>27</v>
      </c>
      <c r="B820" t="s">
        <v>13</v>
      </c>
      <c r="C820" t="s">
        <v>106</v>
      </c>
      <c r="D820" t="s">
        <v>1249</v>
      </c>
      <c r="E820">
        <v>9280000</v>
      </c>
      <c r="F820">
        <v>21634000</v>
      </c>
      <c r="G820">
        <v>1</v>
      </c>
    </row>
    <row r="821" spans="1:8" x14ac:dyDescent="0.2">
      <c r="A821">
        <v>101</v>
      </c>
      <c r="B821" t="s">
        <v>13</v>
      </c>
      <c r="C821" t="s">
        <v>106</v>
      </c>
      <c r="D821" t="s">
        <v>1249</v>
      </c>
      <c r="E821">
        <v>8940500</v>
      </c>
      <c r="F821">
        <v>9211500</v>
      </c>
      <c r="G821">
        <v>2</v>
      </c>
    </row>
    <row r="822" spans="1:8" x14ac:dyDescent="0.2">
      <c r="A822">
        <v>22</v>
      </c>
      <c r="B822" t="s">
        <v>13</v>
      </c>
      <c r="C822" t="s">
        <v>106</v>
      </c>
      <c r="D822" t="s">
        <v>1249</v>
      </c>
      <c r="E822">
        <v>8707000</v>
      </c>
      <c r="F822">
        <v>25207000</v>
      </c>
      <c r="G822">
        <v>1</v>
      </c>
    </row>
    <row r="823" spans="1:8" x14ac:dyDescent="0.2">
      <c r="A823">
        <v>121</v>
      </c>
      <c r="B823" t="s">
        <v>13</v>
      </c>
      <c r="C823" t="s">
        <v>106</v>
      </c>
      <c r="D823" t="s">
        <v>1249</v>
      </c>
      <c r="E823">
        <v>9300000</v>
      </c>
      <c r="F823">
        <v>9660135.9000000004</v>
      </c>
      <c r="G823">
        <v>1</v>
      </c>
    </row>
    <row r="824" spans="1:8" x14ac:dyDescent="0.2">
      <c r="A824">
        <v>4</v>
      </c>
      <c r="B824" t="s">
        <v>73</v>
      </c>
      <c r="C824" t="s">
        <v>86</v>
      </c>
      <c r="D824" t="s">
        <v>1250</v>
      </c>
      <c r="E824">
        <v>9300000</v>
      </c>
      <c r="F824">
        <v>9500000</v>
      </c>
      <c r="G824">
        <v>1</v>
      </c>
    </row>
    <row r="825" spans="1:8" x14ac:dyDescent="0.2">
      <c r="A825">
        <v>4</v>
      </c>
      <c r="B825" t="s">
        <v>73</v>
      </c>
      <c r="C825" t="s">
        <v>783</v>
      </c>
      <c r="D825" t="s">
        <v>1251</v>
      </c>
      <c r="E825">
        <v>8875000</v>
      </c>
      <c r="F825">
        <v>9600000.9399999995</v>
      </c>
      <c r="G825">
        <v>1</v>
      </c>
    </row>
    <row r="826" spans="1:8" x14ac:dyDescent="0.2">
      <c r="A826">
        <v>4</v>
      </c>
      <c r="B826" t="s">
        <v>73</v>
      </c>
      <c r="C826" t="s">
        <v>783</v>
      </c>
      <c r="D826" t="s">
        <v>1251</v>
      </c>
      <c r="E826">
        <v>9300000</v>
      </c>
      <c r="F826">
        <v>9600000</v>
      </c>
      <c r="G826">
        <v>1</v>
      </c>
    </row>
    <row r="827" spans="1:8" x14ac:dyDescent="0.2">
      <c r="A827">
        <v>117</v>
      </c>
      <c r="B827" t="s">
        <v>73</v>
      </c>
      <c r="C827" t="s">
        <v>783</v>
      </c>
      <c r="D827" t="s">
        <v>1251</v>
      </c>
      <c r="E827">
        <v>9273000</v>
      </c>
      <c r="F827">
        <v>9551293.75</v>
      </c>
      <c r="G827">
        <v>1</v>
      </c>
    </row>
    <row r="828" spans="1:8" x14ac:dyDescent="0.2">
      <c r="A828">
        <v>4</v>
      </c>
      <c r="B828" t="s">
        <v>74</v>
      </c>
      <c r="C828" t="s">
        <v>97</v>
      </c>
      <c r="D828" t="s">
        <v>1252</v>
      </c>
      <c r="E828">
        <v>7993000</v>
      </c>
      <c r="F828">
        <v>25700000</v>
      </c>
      <c r="G828">
        <v>1</v>
      </c>
    </row>
    <row r="829" spans="1:8" x14ac:dyDescent="0.2">
      <c r="A829">
        <v>4</v>
      </c>
      <c r="B829" t="s">
        <v>74</v>
      </c>
      <c r="C829" t="s">
        <v>97</v>
      </c>
      <c r="D829" t="s">
        <v>1252</v>
      </c>
      <c r="E829">
        <v>9300000</v>
      </c>
      <c r="F829">
        <v>9600000</v>
      </c>
      <c r="G829">
        <v>1</v>
      </c>
    </row>
    <row r="830" spans="1:8" x14ac:dyDescent="0.2">
      <c r="A830">
        <v>28</v>
      </c>
      <c r="B830" t="s">
        <v>74</v>
      </c>
      <c r="C830" t="s">
        <v>97</v>
      </c>
      <c r="D830" t="s">
        <v>1252</v>
      </c>
      <c r="E830">
        <v>9300000</v>
      </c>
      <c r="F830">
        <v>9606025.0299999993</v>
      </c>
      <c r="G830">
        <v>1</v>
      </c>
    </row>
    <row r="831" spans="1:8" x14ac:dyDescent="0.2">
      <c r="A831">
        <v>87</v>
      </c>
      <c r="B831" t="s">
        <v>74</v>
      </c>
      <c r="C831" t="s">
        <v>97</v>
      </c>
      <c r="D831" t="s">
        <v>1252</v>
      </c>
      <c r="E831">
        <v>9273000</v>
      </c>
      <c r="F831">
        <v>9606024.2899999991</v>
      </c>
      <c r="G831">
        <v>1</v>
      </c>
    </row>
    <row r="832" spans="1:8" x14ac:dyDescent="0.2">
      <c r="A832">
        <v>93</v>
      </c>
      <c r="B832" t="s">
        <v>74</v>
      </c>
      <c r="C832" t="s">
        <v>97</v>
      </c>
      <c r="D832" t="s">
        <v>1252</v>
      </c>
      <c r="E832">
        <v>17511582.77</v>
      </c>
      <c r="F832">
        <v>17511582.77</v>
      </c>
      <c r="H832">
        <v>1</v>
      </c>
    </row>
    <row r="833" spans="1:8" x14ac:dyDescent="0.2">
      <c r="A833">
        <v>4</v>
      </c>
      <c r="B833" t="s">
        <v>74</v>
      </c>
      <c r="C833" t="s">
        <v>786</v>
      </c>
      <c r="D833" t="s">
        <v>1253</v>
      </c>
      <c r="E833">
        <v>9295333.3333333302</v>
      </c>
      <c r="F833">
        <v>9580000</v>
      </c>
      <c r="G833">
        <v>3</v>
      </c>
    </row>
    <row r="834" spans="1:8" x14ac:dyDescent="0.2">
      <c r="A834">
        <v>4</v>
      </c>
      <c r="B834" t="s">
        <v>74</v>
      </c>
      <c r="C834" t="s">
        <v>786</v>
      </c>
      <c r="D834" t="s">
        <v>1253</v>
      </c>
      <c r="E834">
        <v>9295800</v>
      </c>
      <c r="F834">
        <v>9600000</v>
      </c>
      <c r="G834">
        <v>5</v>
      </c>
    </row>
    <row r="835" spans="1:8" x14ac:dyDescent="0.2">
      <c r="A835">
        <v>87</v>
      </c>
      <c r="B835" t="s">
        <v>74</v>
      </c>
      <c r="C835" t="s">
        <v>786</v>
      </c>
      <c r="D835" t="s">
        <v>1253</v>
      </c>
      <c r="E835">
        <v>9278000</v>
      </c>
      <c r="F835">
        <v>9479975.6699999999</v>
      </c>
      <c r="G835">
        <v>3</v>
      </c>
    </row>
    <row r="836" spans="1:8" x14ac:dyDescent="0.2">
      <c r="A836">
        <v>93</v>
      </c>
      <c r="B836" t="s">
        <v>74</v>
      </c>
      <c r="C836" t="s">
        <v>786</v>
      </c>
      <c r="D836" t="s">
        <v>1253</v>
      </c>
      <c r="E836">
        <v>9300000</v>
      </c>
      <c r="F836">
        <v>9550000</v>
      </c>
      <c r="G836">
        <v>1</v>
      </c>
    </row>
    <row r="837" spans="1:8" x14ac:dyDescent="0.2">
      <c r="A837">
        <v>93</v>
      </c>
      <c r="B837" t="s">
        <v>74</v>
      </c>
      <c r="C837" t="s">
        <v>786</v>
      </c>
      <c r="D837" t="s">
        <v>1253</v>
      </c>
      <c r="E837">
        <v>14415150</v>
      </c>
      <c r="F837">
        <v>14415150</v>
      </c>
      <c r="H837">
        <v>1</v>
      </c>
    </row>
    <row r="838" spans="1:8" x14ac:dyDescent="0.2">
      <c r="A838">
        <v>93</v>
      </c>
      <c r="B838" t="s">
        <v>74</v>
      </c>
      <c r="C838" t="s">
        <v>786</v>
      </c>
      <c r="D838" t="s">
        <v>1253</v>
      </c>
      <c r="E838">
        <v>15773550</v>
      </c>
      <c r="F838">
        <v>15873550</v>
      </c>
      <c r="H838">
        <v>1</v>
      </c>
    </row>
    <row r="839" spans="1:8" x14ac:dyDescent="0.2">
      <c r="A839">
        <v>88</v>
      </c>
      <c r="B839" t="s">
        <v>74</v>
      </c>
      <c r="C839" t="s">
        <v>786</v>
      </c>
      <c r="D839" t="s">
        <v>1253</v>
      </c>
      <c r="E839">
        <v>8631000</v>
      </c>
      <c r="F839">
        <v>8995754.0600000005</v>
      </c>
      <c r="G839">
        <v>1</v>
      </c>
    </row>
    <row r="840" spans="1:8" x14ac:dyDescent="0.2">
      <c r="A840">
        <v>88</v>
      </c>
      <c r="B840" t="s">
        <v>74</v>
      </c>
      <c r="C840" t="s">
        <v>786</v>
      </c>
      <c r="D840" t="s">
        <v>1253</v>
      </c>
      <c r="E840">
        <v>9213500</v>
      </c>
      <c r="F840">
        <v>9620001.1500000004</v>
      </c>
      <c r="G840">
        <v>2</v>
      </c>
    </row>
    <row r="841" spans="1:8" x14ac:dyDescent="0.2">
      <c r="A841">
        <v>121</v>
      </c>
      <c r="B841" t="s">
        <v>74</v>
      </c>
      <c r="C841" t="s">
        <v>786</v>
      </c>
      <c r="D841" t="s">
        <v>1253</v>
      </c>
      <c r="E841">
        <v>9300000</v>
      </c>
      <c r="F841">
        <v>9645157.5</v>
      </c>
      <c r="G841">
        <v>1</v>
      </c>
    </row>
    <row r="842" spans="1:8" x14ac:dyDescent="0.2">
      <c r="A842">
        <v>4</v>
      </c>
      <c r="B842" t="s">
        <v>105</v>
      </c>
      <c r="C842" t="s">
        <v>105</v>
      </c>
      <c r="D842" t="s">
        <v>1254</v>
      </c>
      <c r="E842">
        <v>13950000</v>
      </c>
      <c r="F842">
        <v>14250000</v>
      </c>
      <c r="G842">
        <v>1</v>
      </c>
    </row>
    <row r="843" spans="1:8" x14ac:dyDescent="0.2">
      <c r="A843">
        <v>4</v>
      </c>
      <c r="B843" t="s">
        <v>105</v>
      </c>
      <c r="C843" t="s">
        <v>884</v>
      </c>
      <c r="D843" t="s">
        <v>1255</v>
      </c>
      <c r="E843">
        <v>8623000</v>
      </c>
      <c r="F843">
        <v>8923000</v>
      </c>
      <c r="G843">
        <v>2</v>
      </c>
    </row>
    <row r="844" spans="1:8" x14ac:dyDescent="0.2">
      <c r="A844">
        <v>4</v>
      </c>
      <c r="B844" t="s">
        <v>105</v>
      </c>
      <c r="C844" t="s">
        <v>884</v>
      </c>
      <c r="D844" t="s">
        <v>1255</v>
      </c>
      <c r="E844">
        <v>6975000</v>
      </c>
      <c r="F844">
        <v>14250000</v>
      </c>
      <c r="G844">
        <v>2</v>
      </c>
    </row>
    <row r="845" spans="1:8" x14ac:dyDescent="0.2">
      <c r="A845">
        <v>87</v>
      </c>
      <c r="B845" t="s">
        <v>105</v>
      </c>
      <c r="C845" t="s">
        <v>884</v>
      </c>
      <c r="D845" t="s">
        <v>1255</v>
      </c>
      <c r="E845">
        <v>9300000</v>
      </c>
      <c r="F845">
        <v>9620622.1799999997</v>
      </c>
      <c r="G845">
        <v>1</v>
      </c>
    </row>
    <row r="846" spans="1:8" x14ac:dyDescent="0.2">
      <c r="A846">
        <v>4</v>
      </c>
      <c r="B846" t="s">
        <v>105</v>
      </c>
      <c r="C846" t="s">
        <v>884</v>
      </c>
      <c r="D846" t="s">
        <v>1256</v>
      </c>
      <c r="E846">
        <v>9300000</v>
      </c>
      <c r="F846">
        <v>9600000</v>
      </c>
      <c r="G846">
        <v>1</v>
      </c>
    </row>
    <row r="847" spans="1:8" x14ac:dyDescent="0.2">
      <c r="A847">
        <v>93</v>
      </c>
      <c r="B847" t="s">
        <v>105</v>
      </c>
      <c r="C847" t="s">
        <v>884</v>
      </c>
      <c r="D847" t="s">
        <v>1256</v>
      </c>
      <c r="E847">
        <v>9085000</v>
      </c>
      <c r="F847">
        <v>14000000</v>
      </c>
      <c r="G847">
        <v>1</v>
      </c>
    </row>
    <row r="848" spans="1:8" x14ac:dyDescent="0.2">
      <c r="A848">
        <v>93</v>
      </c>
      <c r="B848" t="s">
        <v>105</v>
      </c>
      <c r="C848" t="s">
        <v>884</v>
      </c>
      <c r="D848" t="s">
        <v>1256</v>
      </c>
      <c r="E848">
        <v>7657000</v>
      </c>
      <c r="F848">
        <v>15757000</v>
      </c>
      <c r="G848">
        <v>1</v>
      </c>
    </row>
    <row r="849" spans="1:8" x14ac:dyDescent="0.2">
      <c r="A849">
        <v>4</v>
      </c>
      <c r="B849" t="s">
        <v>105</v>
      </c>
      <c r="C849" t="s">
        <v>884</v>
      </c>
      <c r="D849" t="s">
        <v>1257</v>
      </c>
      <c r="E849">
        <v>9271333.3333333302</v>
      </c>
      <c r="F849">
        <v>9600000</v>
      </c>
      <c r="G849">
        <v>3</v>
      </c>
    </row>
    <row r="850" spans="1:8" x14ac:dyDescent="0.2">
      <c r="A850">
        <v>4</v>
      </c>
      <c r="B850" t="s">
        <v>105</v>
      </c>
      <c r="C850" t="s">
        <v>884</v>
      </c>
      <c r="D850" t="s">
        <v>1257</v>
      </c>
      <c r="E850">
        <v>9085000</v>
      </c>
      <c r="F850">
        <v>9469000</v>
      </c>
      <c r="G850">
        <v>1</v>
      </c>
    </row>
    <row r="851" spans="1:8" x14ac:dyDescent="0.2">
      <c r="A851">
        <v>93</v>
      </c>
      <c r="B851" t="s">
        <v>105</v>
      </c>
      <c r="C851" t="s">
        <v>884</v>
      </c>
      <c r="D851" t="s">
        <v>1257</v>
      </c>
      <c r="E851">
        <v>18866917.129999999</v>
      </c>
      <c r="F851">
        <v>18931277.02</v>
      </c>
      <c r="H851">
        <v>1</v>
      </c>
    </row>
    <row r="852" spans="1:8" x14ac:dyDescent="0.2">
      <c r="A852">
        <v>14</v>
      </c>
      <c r="B852" t="s">
        <v>103</v>
      </c>
      <c r="C852" t="s">
        <v>877</v>
      </c>
      <c r="D852" t="s">
        <v>1258</v>
      </c>
      <c r="E852">
        <v>5081000</v>
      </c>
      <c r="F852">
        <v>5309897.8899999997</v>
      </c>
      <c r="G852">
        <v>1</v>
      </c>
    </row>
    <row r="853" spans="1:8" x14ac:dyDescent="0.2">
      <c r="A853">
        <v>93</v>
      </c>
      <c r="B853" t="s">
        <v>103</v>
      </c>
      <c r="C853" t="s">
        <v>877</v>
      </c>
      <c r="D853" t="s">
        <v>1258</v>
      </c>
      <c r="E853">
        <v>8623000</v>
      </c>
      <c r="F853">
        <v>33230000</v>
      </c>
      <c r="G853">
        <v>1</v>
      </c>
    </row>
    <row r="854" spans="1:8" x14ac:dyDescent="0.2">
      <c r="A854">
        <v>93</v>
      </c>
      <c r="B854" t="s">
        <v>103</v>
      </c>
      <c r="C854" t="s">
        <v>877</v>
      </c>
      <c r="D854" t="s">
        <v>1259</v>
      </c>
      <c r="E854">
        <v>25462582.18</v>
      </c>
      <c r="F854">
        <v>25660831.68</v>
      </c>
      <c r="H854">
        <v>1</v>
      </c>
    </row>
    <row r="855" spans="1:8" x14ac:dyDescent="0.2">
      <c r="A855">
        <v>22</v>
      </c>
      <c r="B855" t="s">
        <v>103</v>
      </c>
      <c r="C855" t="s">
        <v>877</v>
      </c>
      <c r="D855" t="s">
        <v>1259</v>
      </c>
      <c r="E855">
        <v>7322000</v>
      </c>
      <c r="F855">
        <v>43667000</v>
      </c>
      <c r="G855">
        <v>1</v>
      </c>
    </row>
    <row r="856" spans="1:8" x14ac:dyDescent="0.2">
      <c r="A856">
        <v>26</v>
      </c>
      <c r="B856" t="s">
        <v>103</v>
      </c>
      <c r="C856" t="s">
        <v>94</v>
      </c>
      <c r="D856" t="s">
        <v>1260</v>
      </c>
      <c r="E856">
        <v>7573000</v>
      </c>
      <c r="F856">
        <v>34709954.649999999</v>
      </c>
      <c r="G856">
        <v>1</v>
      </c>
    </row>
    <row r="857" spans="1:8" x14ac:dyDescent="0.2">
      <c r="A857">
        <v>27</v>
      </c>
      <c r="B857" t="s">
        <v>11</v>
      </c>
      <c r="C857" t="s">
        <v>889</v>
      </c>
      <c r="D857" t="s">
        <v>1261</v>
      </c>
      <c r="E857">
        <v>8833000</v>
      </c>
      <c r="F857">
        <v>25514000</v>
      </c>
      <c r="G857">
        <v>1</v>
      </c>
    </row>
    <row r="858" spans="1:8" x14ac:dyDescent="0.2">
      <c r="A858">
        <v>93</v>
      </c>
      <c r="B858" t="s">
        <v>103</v>
      </c>
      <c r="C858" t="s">
        <v>660</v>
      </c>
      <c r="D858" t="s">
        <v>1262</v>
      </c>
      <c r="E858">
        <v>8833000</v>
      </c>
      <c r="F858">
        <v>31350000</v>
      </c>
      <c r="G858">
        <v>1</v>
      </c>
    </row>
    <row r="859" spans="1:8" x14ac:dyDescent="0.2">
      <c r="A859">
        <v>32</v>
      </c>
      <c r="B859" t="s">
        <v>103</v>
      </c>
      <c r="C859" t="s">
        <v>660</v>
      </c>
      <c r="D859" t="s">
        <v>1262</v>
      </c>
      <c r="E859">
        <v>9280000</v>
      </c>
      <c r="F859">
        <v>11216365.15</v>
      </c>
      <c r="G859">
        <v>1</v>
      </c>
    </row>
    <row r="860" spans="1:8" x14ac:dyDescent="0.2">
      <c r="A860">
        <v>22</v>
      </c>
      <c r="B860" t="s">
        <v>103</v>
      </c>
      <c r="C860" t="s">
        <v>660</v>
      </c>
      <c r="D860" t="s">
        <v>1262</v>
      </c>
      <c r="E860">
        <v>8371000</v>
      </c>
      <c r="F860">
        <v>34431000</v>
      </c>
      <c r="G860">
        <v>1</v>
      </c>
    </row>
    <row r="861" spans="1:8" x14ac:dyDescent="0.2">
      <c r="A861">
        <v>27</v>
      </c>
      <c r="B861" t="s">
        <v>11</v>
      </c>
      <c r="C861" t="s">
        <v>889</v>
      </c>
      <c r="D861" t="s">
        <v>1262</v>
      </c>
      <c r="E861">
        <v>8287000</v>
      </c>
      <c r="F861">
        <v>49641000</v>
      </c>
      <c r="G861">
        <v>1</v>
      </c>
    </row>
    <row r="862" spans="1:8" x14ac:dyDescent="0.2">
      <c r="A862">
        <v>93</v>
      </c>
      <c r="B862" t="s">
        <v>11</v>
      </c>
      <c r="C862" t="s">
        <v>1108</v>
      </c>
      <c r="D862" t="s">
        <v>1263</v>
      </c>
      <c r="E862">
        <v>9175000</v>
      </c>
      <c r="F862">
        <v>31415357.82</v>
      </c>
      <c r="G862">
        <v>1</v>
      </c>
    </row>
    <row r="863" spans="1:8" x14ac:dyDescent="0.2">
      <c r="A863">
        <v>27</v>
      </c>
      <c r="B863" t="s">
        <v>11</v>
      </c>
      <c r="C863" t="s">
        <v>1108</v>
      </c>
      <c r="D863" t="s">
        <v>1263</v>
      </c>
      <c r="E863">
        <v>8077000</v>
      </c>
      <c r="F863">
        <v>23555000</v>
      </c>
      <c r="G863">
        <v>1</v>
      </c>
    </row>
    <row r="864" spans="1:8" x14ac:dyDescent="0.2">
      <c r="A864">
        <v>27</v>
      </c>
      <c r="B864" t="s">
        <v>12</v>
      </c>
      <c r="C864" t="s">
        <v>12</v>
      </c>
      <c r="D864" t="s">
        <v>1264</v>
      </c>
      <c r="E864">
        <v>9260000</v>
      </c>
      <c r="F864">
        <v>22148000</v>
      </c>
      <c r="G864">
        <v>1</v>
      </c>
    </row>
    <row r="865" spans="1:8" x14ac:dyDescent="0.2">
      <c r="A865">
        <v>27</v>
      </c>
      <c r="B865" t="s">
        <v>13</v>
      </c>
      <c r="C865" t="s">
        <v>1266</v>
      </c>
      <c r="D865" t="s">
        <v>1267</v>
      </c>
      <c r="E865">
        <v>6986000</v>
      </c>
      <c r="F865">
        <v>56548000</v>
      </c>
      <c r="G865">
        <v>1</v>
      </c>
    </row>
    <row r="866" spans="1:8" x14ac:dyDescent="0.2">
      <c r="A866">
        <v>93</v>
      </c>
      <c r="B866" t="s">
        <v>73</v>
      </c>
      <c r="C866" t="s">
        <v>622</v>
      </c>
      <c r="D866" t="s">
        <v>1268</v>
      </c>
      <c r="E866">
        <v>9300000</v>
      </c>
      <c r="F866">
        <v>9750000</v>
      </c>
      <c r="G866">
        <v>1</v>
      </c>
    </row>
    <row r="867" spans="1:8" x14ac:dyDescent="0.2">
      <c r="A867">
        <v>93</v>
      </c>
      <c r="B867" t="s">
        <v>73</v>
      </c>
      <c r="C867" t="s">
        <v>622</v>
      </c>
      <c r="D867" t="s">
        <v>1268</v>
      </c>
      <c r="E867">
        <v>9254000</v>
      </c>
      <c r="F867">
        <v>9750000</v>
      </c>
      <c r="G867">
        <v>2</v>
      </c>
    </row>
    <row r="868" spans="1:8" x14ac:dyDescent="0.2">
      <c r="A868">
        <v>93</v>
      </c>
      <c r="B868" t="s">
        <v>73</v>
      </c>
      <c r="C868" t="s">
        <v>622</v>
      </c>
      <c r="D868" t="s">
        <v>1268</v>
      </c>
      <c r="E868">
        <v>18048376.484999999</v>
      </c>
      <c r="F868">
        <v>18080878.184999999</v>
      </c>
      <c r="H868">
        <v>2</v>
      </c>
    </row>
    <row r="869" spans="1:8" x14ac:dyDescent="0.2">
      <c r="A869">
        <v>27</v>
      </c>
      <c r="B869" t="s">
        <v>73</v>
      </c>
      <c r="C869" t="s">
        <v>622</v>
      </c>
      <c r="D869" t="s">
        <v>1268</v>
      </c>
      <c r="E869">
        <v>9300000</v>
      </c>
      <c r="F869">
        <v>9438287.4600000009</v>
      </c>
      <c r="G869">
        <v>1</v>
      </c>
    </row>
    <row r="870" spans="1:8" x14ac:dyDescent="0.2">
      <c r="A870">
        <v>28</v>
      </c>
      <c r="B870" t="s">
        <v>103</v>
      </c>
      <c r="C870" t="s">
        <v>1269</v>
      </c>
      <c r="D870" t="s">
        <v>1270</v>
      </c>
      <c r="E870">
        <v>9300000</v>
      </c>
      <c r="F870">
        <v>9605719.9299999997</v>
      </c>
      <c r="G870">
        <v>1</v>
      </c>
    </row>
    <row r="871" spans="1:8" x14ac:dyDescent="0.2">
      <c r="A871">
        <v>28</v>
      </c>
      <c r="B871" t="s">
        <v>11</v>
      </c>
      <c r="C871" t="s">
        <v>1271</v>
      </c>
      <c r="D871" t="s">
        <v>1271</v>
      </c>
      <c r="E871">
        <v>9300000</v>
      </c>
      <c r="F871">
        <v>17820263.640000001</v>
      </c>
      <c r="G871">
        <v>1</v>
      </c>
    </row>
    <row r="872" spans="1:8" x14ac:dyDescent="0.2">
      <c r="A872">
        <v>28</v>
      </c>
      <c r="B872" t="s">
        <v>11</v>
      </c>
      <c r="C872" t="s">
        <v>1271</v>
      </c>
      <c r="D872" t="s">
        <v>1272</v>
      </c>
      <c r="E872">
        <v>9300000</v>
      </c>
      <c r="F872">
        <v>9605456.4399999995</v>
      </c>
      <c r="G872">
        <v>1</v>
      </c>
    </row>
    <row r="873" spans="1:8" x14ac:dyDescent="0.2">
      <c r="A873">
        <v>28</v>
      </c>
      <c r="B873" t="s">
        <v>11</v>
      </c>
      <c r="C873" t="s">
        <v>1271</v>
      </c>
      <c r="D873" t="s">
        <v>1273</v>
      </c>
      <c r="E873">
        <v>9300000</v>
      </c>
      <c r="F873">
        <v>9718070.2200000007</v>
      </c>
      <c r="G873">
        <v>1</v>
      </c>
    </row>
    <row r="874" spans="1:8" x14ac:dyDescent="0.2">
      <c r="A874">
        <v>28</v>
      </c>
      <c r="B874" t="s">
        <v>11</v>
      </c>
      <c r="C874" t="s">
        <v>798</v>
      </c>
      <c r="D874" t="s">
        <v>1274</v>
      </c>
      <c r="E874">
        <v>9181666.6666666698</v>
      </c>
      <c r="F874">
        <v>9815776.6466666702</v>
      </c>
      <c r="G874">
        <v>3</v>
      </c>
    </row>
    <row r="875" spans="1:8" x14ac:dyDescent="0.2">
      <c r="A875">
        <v>28</v>
      </c>
      <c r="B875" t="s">
        <v>11</v>
      </c>
      <c r="C875" t="s">
        <v>99</v>
      </c>
      <c r="D875" t="s">
        <v>1275</v>
      </c>
      <c r="E875">
        <v>9300000</v>
      </c>
      <c r="F875">
        <v>9571842.5299999993</v>
      </c>
      <c r="G875">
        <v>1</v>
      </c>
    </row>
    <row r="876" spans="1:8" x14ac:dyDescent="0.2">
      <c r="A876">
        <v>87</v>
      </c>
      <c r="B876" t="s">
        <v>11</v>
      </c>
      <c r="C876" t="s">
        <v>99</v>
      </c>
      <c r="D876" t="s">
        <v>1275</v>
      </c>
      <c r="E876">
        <v>9300000</v>
      </c>
      <c r="F876">
        <v>9606024.2899999991</v>
      </c>
      <c r="G876">
        <v>1</v>
      </c>
    </row>
    <row r="877" spans="1:8" x14ac:dyDescent="0.2">
      <c r="A877">
        <v>93</v>
      </c>
      <c r="B877" t="s">
        <v>11</v>
      </c>
      <c r="C877" t="s">
        <v>99</v>
      </c>
      <c r="D877" t="s">
        <v>1275</v>
      </c>
      <c r="E877">
        <v>14340390</v>
      </c>
      <c r="F877">
        <v>14507700</v>
      </c>
      <c r="H877">
        <v>1</v>
      </c>
    </row>
    <row r="878" spans="1:8" x14ac:dyDescent="0.2">
      <c r="A878">
        <v>22</v>
      </c>
      <c r="B878" t="s">
        <v>11</v>
      </c>
      <c r="C878" t="s">
        <v>99</v>
      </c>
      <c r="D878" t="s">
        <v>1275</v>
      </c>
      <c r="E878">
        <v>22395488.963076901</v>
      </c>
      <c r="F878">
        <v>22395488.963076901</v>
      </c>
      <c r="H878">
        <v>26</v>
      </c>
    </row>
    <row r="879" spans="1:8" x14ac:dyDescent="0.2">
      <c r="A879">
        <v>4</v>
      </c>
      <c r="B879" t="s">
        <v>11</v>
      </c>
      <c r="C879" t="s">
        <v>99</v>
      </c>
      <c r="D879" t="s">
        <v>1276</v>
      </c>
      <c r="E879">
        <v>6975000</v>
      </c>
      <c r="F879">
        <v>11925000</v>
      </c>
      <c r="G879">
        <v>2</v>
      </c>
    </row>
    <row r="880" spans="1:8" x14ac:dyDescent="0.2">
      <c r="A880">
        <v>28</v>
      </c>
      <c r="B880" t="s">
        <v>11</v>
      </c>
      <c r="C880" t="s">
        <v>99</v>
      </c>
      <c r="D880" t="s">
        <v>1276</v>
      </c>
      <c r="E880">
        <v>9286000</v>
      </c>
      <c r="F880">
        <v>9656695.5500000007</v>
      </c>
      <c r="G880">
        <v>1</v>
      </c>
    </row>
    <row r="881" spans="1:8" x14ac:dyDescent="0.2">
      <c r="A881">
        <v>28</v>
      </c>
      <c r="B881" t="s">
        <v>11</v>
      </c>
      <c r="C881" t="s">
        <v>99</v>
      </c>
      <c r="D881" t="s">
        <v>1276</v>
      </c>
      <c r="E881">
        <v>9300000</v>
      </c>
      <c r="F881">
        <v>9606025.0299999993</v>
      </c>
      <c r="G881">
        <v>1</v>
      </c>
    </row>
    <row r="882" spans="1:8" x14ac:dyDescent="0.2">
      <c r="A882">
        <v>28</v>
      </c>
      <c r="B882" t="s">
        <v>73</v>
      </c>
      <c r="C882" t="s">
        <v>890</v>
      </c>
      <c r="D882" t="s">
        <v>1277</v>
      </c>
      <c r="E882">
        <v>9300000</v>
      </c>
      <c r="F882">
        <v>9587840</v>
      </c>
      <c r="G882">
        <v>2</v>
      </c>
    </row>
    <row r="883" spans="1:8" x14ac:dyDescent="0.2">
      <c r="A883">
        <v>28</v>
      </c>
      <c r="B883" t="s">
        <v>73</v>
      </c>
      <c r="C883" t="s">
        <v>890</v>
      </c>
      <c r="D883" t="s">
        <v>1277</v>
      </c>
      <c r="E883">
        <v>9300000</v>
      </c>
      <c r="F883">
        <v>9579841.2650000006</v>
      </c>
      <c r="G883">
        <v>2</v>
      </c>
    </row>
    <row r="884" spans="1:8" x14ac:dyDescent="0.2">
      <c r="A884">
        <v>96</v>
      </c>
      <c r="B884" t="s">
        <v>73</v>
      </c>
      <c r="C884" t="s">
        <v>890</v>
      </c>
      <c r="D884" t="s">
        <v>1277</v>
      </c>
      <c r="E884">
        <v>8543000</v>
      </c>
      <c r="F884">
        <v>9596003.5325000007</v>
      </c>
      <c r="G884">
        <v>4</v>
      </c>
    </row>
    <row r="885" spans="1:8" x14ac:dyDescent="0.2">
      <c r="A885">
        <v>28</v>
      </c>
      <c r="B885" t="s">
        <v>73</v>
      </c>
      <c r="C885" t="s">
        <v>890</v>
      </c>
      <c r="D885" t="s">
        <v>1278</v>
      </c>
      <c r="E885">
        <v>9300000</v>
      </c>
      <c r="F885">
        <v>9606025.0299999993</v>
      </c>
      <c r="G885">
        <v>1</v>
      </c>
    </row>
    <row r="886" spans="1:8" x14ac:dyDescent="0.2">
      <c r="A886">
        <v>28</v>
      </c>
      <c r="B886" t="s">
        <v>73</v>
      </c>
      <c r="C886" t="s">
        <v>890</v>
      </c>
      <c r="D886" t="s">
        <v>1278</v>
      </c>
      <c r="E886">
        <v>9300000</v>
      </c>
      <c r="F886">
        <v>9606025.0299999993</v>
      </c>
      <c r="G886">
        <v>1</v>
      </c>
    </row>
    <row r="887" spans="1:8" x14ac:dyDescent="0.2">
      <c r="A887">
        <v>28</v>
      </c>
      <c r="B887" t="s">
        <v>73</v>
      </c>
      <c r="C887" t="s">
        <v>86</v>
      </c>
      <c r="D887" t="s">
        <v>1279</v>
      </c>
      <c r="E887">
        <v>9300000</v>
      </c>
      <c r="F887">
        <v>9587840</v>
      </c>
      <c r="G887">
        <v>1</v>
      </c>
    </row>
    <row r="888" spans="1:8" x14ac:dyDescent="0.2">
      <c r="A888">
        <v>28</v>
      </c>
      <c r="B888" t="s">
        <v>73</v>
      </c>
      <c r="C888" t="s">
        <v>86</v>
      </c>
      <c r="D888" t="s">
        <v>1279</v>
      </c>
      <c r="E888">
        <v>9300000</v>
      </c>
      <c r="F888">
        <v>9606025.0299999993</v>
      </c>
      <c r="G888">
        <v>2</v>
      </c>
    </row>
    <row r="889" spans="1:8" x14ac:dyDescent="0.2">
      <c r="A889">
        <v>28</v>
      </c>
      <c r="B889" t="s">
        <v>73</v>
      </c>
      <c r="C889" t="s">
        <v>86</v>
      </c>
      <c r="D889" t="s">
        <v>1279</v>
      </c>
      <c r="E889">
        <v>24742648.451818202</v>
      </c>
      <c r="F889">
        <v>24814792.695454501</v>
      </c>
      <c r="H889">
        <v>11</v>
      </c>
    </row>
    <row r="890" spans="1:8" x14ac:dyDescent="0.2">
      <c r="A890">
        <v>28</v>
      </c>
      <c r="B890" t="s">
        <v>74</v>
      </c>
      <c r="C890" t="s">
        <v>87</v>
      </c>
      <c r="D890" t="s">
        <v>1280</v>
      </c>
      <c r="E890">
        <v>9267000</v>
      </c>
      <c r="F890">
        <v>9596559.6150000002</v>
      </c>
      <c r="G890">
        <v>2</v>
      </c>
    </row>
    <row r="891" spans="1:8" x14ac:dyDescent="0.2">
      <c r="A891">
        <v>87</v>
      </c>
      <c r="B891" t="s">
        <v>74</v>
      </c>
      <c r="C891" t="s">
        <v>87</v>
      </c>
      <c r="D891" t="s">
        <v>1280</v>
      </c>
      <c r="E891">
        <v>8827000</v>
      </c>
      <c r="F891">
        <v>13683697.695</v>
      </c>
      <c r="G891">
        <v>2</v>
      </c>
    </row>
    <row r="892" spans="1:8" x14ac:dyDescent="0.2">
      <c r="A892">
        <v>28</v>
      </c>
      <c r="B892" t="s">
        <v>74</v>
      </c>
      <c r="C892" t="s">
        <v>1028</v>
      </c>
      <c r="D892" t="s">
        <v>1281</v>
      </c>
      <c r="E892">
        <v>9195000</v>
      </c>
      <c r="F892">
        <v>9604838.5299999993</v>
      </c>
      <c r="G892">
        <v>1</v>
      </c>
    </row>
    <row r="893" spans="1:8" x14ac:dyDescent="0.2">
      <c r="A893">
        <v>93</v>
      </c>
      <c r="B893" t="s">
        <v>11</v>
      </c>
      <c r="C893" t="s">
        <v>104</v>
      </c>
      <c r="D893" t="s">
        <v>1282</v>
      </c>
      <c r="E893">
        <v>8077000</v>
      </c>
      <c r="F893">
        <v>30600000</v>
      </c>
      <c r="G893">
        <v>1</v>
      </c>
    </row>
    <row r="894" spans="1:8" x14ac:dyDescent="0.2">
      <c r="A894">
        <v>32</v>
      </c>
      <c r="B894" t="s">
        <v>11</v>
      </c>
      <c r="C894" t="s">
        <v>104</v>
      </c>
      <c r="D894" t="s">
        <v>1282</v>
      </c>
      <c r="E894">
        <v>9293000</v>
      </c>
      <c r="F894">
        <v>11631648.25</v>
      </c>
      <c r="G894">
        <v>1</v>
      </c>
    </row>
    <row r="895" spans="1:8" x14ac:dyDescent="0.2">
      <c r="A895">
        <v>117</v>
      </c>
      <c r="B895" t="s">
        <v>73</v>
      </c>
      <c r="C895" t="s">
        <v>888</v>
      </c>
      <c r="D895" t="s">
        <v>1283</v>
      </c>
      <c r="E895">
        <v>9300000</v>
      </c>
      <c r="F895">
        <v>9511293.75</v>
      </c>
      <c r="G895">
        <v>2</v>
      </c>
    </row>
    <row r="896" spans="1:8" x14ac:dyDescent="0.2">
      <c r="A896">
        <v>88</v>
      </c>
      <c r="B896" t="s">
        <v>73</v>
      </c>
      <c r="C896" t="s">
        <v>1022</v>
      </c>
      <c r="D896" t="s">
        <v>1283</v>
      </c>
      <c r="E896">
        <v>22626488.789999999</v>
      </c>
      <c r="F896">
        <v>22811583.989999998</v>
      </c>
      <c r="H896">
        <v>1</v>
      </c>
    </row>
    <row r="897" spans="1:8" x14ac:dyDescent="0.2">
      <c r="A897">
        <v>32</v>
      </c>
      <c r="B897" t="s">
        <v>73</v>
      </c>
      <c r="C897" t="s">
        <v>1022</v>
      </c>
      <c r="D897" t="s">
        <v>1283</v>
      </c>
      <c r="E897">
        <v>9001000</v>
      </c>
      <c r="F897">
        <v>17242233.469999999</v>
      </c>
      <c r="G897">
        <v>1</v>
      </c>
    </row>
    <row r="898" spans="1:8" x14ac:dyDescent="0.2">
      <c r="A898">
        <v>116</v>
      </c>
      <c r="B898" t="s">
        <v>74</v>
      </c>
      <c r="C898" t="s">
        <v>74</v>
      </c>
      <c r="D898" t="s">
        <v>1284</v>
      </c>
      <c r="E898">
        <v>9300000</v>
      </c>
      <c r="F898">
        <v>9466708.0800000001</v>
      </c>
      <c r="G898">
        <v>1</v>
      </c>
    </row>
    <row r="899" spans="1:8" x14ac:dyDescent="0.2">
      <c r="A899">
        <v>88</v>
      </c>
      <c r="B899" t="s">
        <v>74</v>
      </c>
      <c r="C899" t="s">
        <v>74</v>
      </c>
      <c r="D899" t="s">
        <v>1284</v>
      </c>
      <c r="E899">
        <v>9260000</v>
      </c>
      <c r="F899">
        <v>9620526.5999999996</v>
      </c>
      <c r="G899">
        <v>1</v>
      </c>
    </row>
    <row r="900" spans="1:8" x14ac:dyDescent="0.2">
      <c r="A900">
        <v>88</v>
      </c>
      <c r="B900" t="s">
        <v>74</v>
      </c>
      <c r="C900" t="s">
        <v>74</v>
      </c>
      <c r="D900" t="s">
        <v>1284</v>
      </c>
      <c r="E900">
        <v>9208000</v>
      </c>
      <c r="F900">
        <v>10633606.83</v>
      </c>
      <c r="G900">
        <v>1</v>
      </c>
    </row>
    <row r="901" spans="1:8" x14ac:dyDescent="0.2">
      <c r="A901">
        <v>32</v>
      </c>
      <c r="B901" t="s">
        <v>74</v>
      </c>
      <c r="C901" t="s">
        <v>74</v>
      </c>
      <c r="D901" t="s">
        <v>1284</v>
      </c>
      <c r="E901">
        <v>9293000</v>
      </c>
      <c r="F901">
        <v>10095085.92</v>
      </c>
      <c r="G901">
        <v>1</v>
      </c>
    </row>
    <row r="902" spans="1:8" x14ac:dyDescent="0.2">
      <c r="A902">
        <v>22</v>
      </c>
      <c r="B902" t="s">
        <v>103</v>
      </c>
      <c r="C902" t="s">
        <v>877</v>
      </c>
      <c r="D902" t="s">
        <v>1285</v>
      </c>
      <c r="E902">
        <v>9254000</v>
      </c>
      <c r="F902">
        <v>25254000</v>
      </c>
      <c r="G902">
        <v>1</v>
      </c>
    </row>
    <row r="903" spans="1:8" x14ac:dyDescent="0.2">
      <c r="A903">
        <v>92</v>
      </c>
      <c r="B903" t="s">
        <v>103</v>
      </c>
      <c r="C903" t="s">
        <v>877</v>
      </c>
      <c r="D903" t="s">
        <v>1285</v>
      </c>
      <c r="E903">
        <v>9300000</v>
      </c>
      <c r="F903">
        <v>9526000</v>
      </c>
      <c r="G903">
        <v>1</v>
      </c>
    </row>
    <row r="904" spans="1:8" x14ac:dyDescent="0.2">
      <c r="A904">
        <v>92</v>
      </c>
      <c r="B904" t="s">
        <v>103</v>
      </c>
      <c r="C904" t="s">
        <v>790</v>
      </c>
      <c r="D904" t="s">
        <v>95</v>
      </c>
      <c r="E904">
        <v>9300000</v>
      </c>
      <c r="F904">
        <v>9526000</v>
      </c>
      <c r="G904">
        <v>1</v>
      </c>
    </row>
    <row r="905" spans="1:8" x14ac:dyDescent="0.2">
      <c r="A905">
        <v>93</v>
      </c>
      <c r="B905" t="s">
        <v>103</v>
      </c>
      <c r="C905" t="s">
        <v>94</v>
      </c>
      <c r="D905" t="s">
        <v>1286</v>
      </c>
      <c r="E905">
        <v>8497000</v>
      </c>
      <c r="F905">
        <v>31233000</v>
      </c>
      <c r="G905">
        <v>1</v>
      </c>
    </row>
    <row r="906" spans="1:8" x14ac:dyDescent="0.2">
      <c r="A906">
        <v>93</v>
      </c>
      <c r="B906" t="s">
        <v>103</v>
      </c>
      <c r="C906" t="s">
        <v>109</v>
      </c>
      <c r="D906" t="s">
        <v>1287</v>
      </c>
      <c r="E906">
        <v>8791000</v>
      </c>
      <c r="F906">
        <v>22700000</v>
      </c>
      <c r="G906">
        <v>1</v>
      </c>
    </row>
    <row r="907" spans="1:8" x14ac:dyDescent="0.2">
      <c r="A907">
        <v>93</v>
      </c>
      <c r="B907" t="s">
        <v>103</v>
      </c>
      <c r="C907" t="s">
        <v>109</v>
      </c>
      <c r="D907" t="s">
        <v>1287</v>
      </c>
      <c r="E907">
        <v>14449832.9</v>
      </c>
      <c r="F907">
        <v>14449832.9</v>
      </c>
      <c r="H907">
        <v>1</v>
      </c>
    </row>
    <row r="908" spans="1:8" x14ac:dyDescent="0.2">
      <c r="A908">
        <v>93</v>
      </c>
      <c r="B908" t="s">
        <v>11</v>
      </c>
      <c r="C908" t="s">
        <v>104</v>
      </c>
      <c r="D908" t="s">
        <v>1288</v>
      </c>
      <c r="E908">
        <v>9106500</v>
      </c>
      <c r="F908">
        <v>19202375.82</v>
      </c>
      <c r="G908">
        <v>2</v>
      </c>
    </row>
    <row r="909" spans="1:8" x14ac:dyDescent="0.2">
      <c r="A909">
        <v>32</v>
      </c>
      <c r="B909" t="s">
        <v>11</v>
      </c>
      <c r="C909" t="s">
        <v>104</v>
      </c>
      <c r="D909" t="s">
        <v>1288</v>
      </c>
      <c r="E909">
        <v>10809000</v>
      </c>
      <c r="F909">
        <v>25173233.02</v>
      </c>
      <c r="G909">
        <v>1</v>
      </c>
    </row>
    <row r="910" spans="1:8" x14ac:dyDescent="0.2">
      <c r="A910">
        <v>93</v>
      </c>
      <c r="B910" t="s">
        <v>11</v>
      </c>
      <c r="C910" t="s">
        <v>1271</v>
      </c>
      <c r="D910" t="s">
        <v>1289</v>
      </c>
      <c r="E910">
        <v>9188000</v>
      </c>
      <c r="F910">
        <v>18934592.239999998</v>
      </c>
      <c r="G910">
        <v>1</v>
      </c>
    </row>
    <row r="911" spans="1:8" x14ac:dyDescent="0.2">
      <c r="A911">
        <v>93</v>
      </c>
      <c r="B911" t="s">
        <v>11</v>
      </c>
      <c r="C911" t="s">
        <v>792</v>
      </c>
      <c r="D911" t="s">
        <v>1290</v>
      </c>
      <c r="E911">
        <v>6650000</v>
      </c>
      <c r="F911">
        <v>25300000</v>
      </c>
      <c r="G911">
        <v>1</v>
      </c>
    </row>
    <row r="912" spans="1:8" x14ac:dyDescent="0.2">
      <c r="A912">
        <v>93</v>
      </c>
      <c r="B912" t="s">
        <v>11</v>
      </c>
      <c r="C912" t="s">
        <v>878</v>
      </c>
      <c r="D912" t="s">
        <v>1291</v>
      </c>
      <c r="E912">
        <v>9085000</v>
      </c>
      <c r="F912">
        <v>12800000</v>
      </c>
      <c r="G912">
        <v>1</v>
      </c>
    </row>
    <row r="913" spans="1:8" x14ac:dyDescent="0.2">
      <c r="A913">
        <v>93</v>
      </c>
      <c r="B913" t="s">
        <v>11</v>
      </c>
      <c r="C913" t="s">
        <v>878</v>
      </c>
      <c r="D913" t="s">
        <v>1291</v>
      </c>
      <c r="E913">
        <v>7196000</v>
      </c>
      <c r="F913">
        <v>40004747.850000001</v>
      </c>
      <c r="G913">
        <v>1</v>
      </c>
    </row>
    <row r="914" spans="1:8" x14ac:dyDescent="0.2">
      <c r="A914">
        <v>93</v>
      </c>
      <c r="B914" t="s">
        <v>11</v>
      </c>
      <c r="C914" t="s">
        <v>1108</v>
      </c>
      <c r="D914" t="s">
        <v>1292</v>
      </c>
      <c r="E914">
        <v>7028000</v>
      </c>
      <c r="F914">
        <v>25159501.620000001</v>
      </c>
      <c r="G914">
        <v>1</v>
      </c>
    </row>
    <row r="915" spans="1:8" x14ac:dyDescent="0.2">
      <c r="A915">
        <v>4</v>
      </c>
      <c r="B915" t="s">
        <v>12</v>
      </c>
      <c r="C915" t="s">
        <v>85</v>
      </c>
      <c r="D915" t="s">
        <v>1293</v>
      </c>
      <c r="E915">
        <v>20922889.02</v>
      </c>
      <c r="F915">
        <v>20922889.02</v>
      </c>
      <c r="H915">
        <v>1</v>
      </c>
    </row>
    <row r="916" spans="1:8" x14ac:dyDescent="0.2">
      <c r="A916">
        <v>4</v>
      </c>
      <c r="B916" t="s">
        <v>12</v>
      </c>
      <c r="C916" t="s">
        <v>85</v>
      </c>
      <c r="D916" t="s">
        <v>1293</v>
      </c>
      <c r="E916">
        <v>20840970.27</v>
      </c>
      <c r="F916">
        <v>20840970.27</v>
      </c>
      <c r="H916">
        <v>2</v>
      </c>
    </row>
    <row r="917" spans="1:8" x14ac:dyDescent="0.2">
      <c r="A917">
        <v>93</v>
      </c>
      <c r="B917" t="s">
        <v>12</v>
      </c>
      <c r="C917" t="s">
        <v>85</v>
      </c>
      <c r="D917" t="s">
        <v>1293</v>
      </c>
      <c r="E917">
        <v>6195333.3333333302</v>
      </c>
      <c r="F917">
        <v>12665151.116666701</v>
      </c>
      <c r="G917">
        <v>3</v>
      </c>
    </row>
    <row r="918" spans="1:8" x14ac:dyDescent="0.2">
      <c r="A918">
        <v>93</v>
      </c>
      <c r="B918" t="s">
        <v>12</v>
      </c>
      <c r="C918" t="s">
        <v>85</v>
      </c>
      <c r="D918" t="s">
        <v>1293</v>
      </c>
      <c r="E918">
        <v>8248000</v>
      </c>
      <c r="F918">
        <v>8598210.0299999993</v>
      </c>
      <c r="G918">
        <v>1</v>
      </c>
    </row>
    <row r="919" spans="1:8" x14ac:dyDescent="0.2">
      <c r="A919">
        <v>117</v>
      </c>
      <c r="B919" t="s">
        <v>12</v>
      </c>
      <c r="C919" t="s">
        <v>85</v>
      </c>
      <c r="D919" t="s">
        <v>1293</v>
      </c>
      <c r="E919">
        <v>9182000</v>
      </c>
      <c r="F919">
        <v>9511293.75</v>
      </c>
      <c r="G919">
        <v>1</v>
      </c>
    </row>
    <row r="920" spans="1:8" x14ac:dyDescent="0.2">
      <c r="A920">
        <v>93</v>
      </c>
      <c r="B920" t="s">
        <v>13</v>
      </c>
      <c r="C920" t="s">
        <v>1266</v>
      </c>
      <c r="D920" t="s">
        <v>1294</v>
      </c>
      <c r="E920">
        <v>8287000</v>
      </c>
      <c r="F920">
        <v>51200000</v>
      </c>
      <c r="G920">
        <v>1</v>
      </c>
    </row>
    <row r="921" spans="1:8" x14ac:dyDescent="0.2">
      <c r="A921">
        <v>93</v>
      </c>
      <c r="B921" t="s">
        <v>74</v>
      </c>
      <c r="C921" t="s">
        <v>74</v>
      </c>
      <c r="D921" t="s">
        <v>1295</v>
      </c>
      <c r="E921">
        <v>9182000</v>
      </c>
      <c r="F921">
        <v>22325000</v>
      </c>
      <c r="G921">
        <v>1</v>
      </c>
    </row>
    <row r="922" spans="1:8" x14ac:dyDescent="0.2">
      <c r="A922">
        <v>117</v>
      </c>
      <c r="B922" t="s">
        <v>74</v>
      </c>
      <c r="C922" t="s">
        <v>74</v>
      </c>
      <c r="D922" t="s">
        <v>1295</v>
      </c>
      <c r="E922">
        <v>9273000</v>
      </c>
      <c r="F922">
        <v>9511293.75</v>
      </c>
      <c r="G922">
        <v>1</v>
      </c>
    </row>
    <row r="923" spans="1:8" x14ac:dyDescent="0.2">
      <c r="A923">
        <v>93</v>
      </c>
      <c r="B923" t="s">
        <v>74</v>
      </c>
      <c r="C923" t="s">
        <v>75</v>
      </c>
      <c r="D923" t="s">
        <v>1296</v>
      </c>
      <c r="E923">
        <v>4643000</v>
      </c>
      <c r="F923">
        <v>11150000</v>
      </c>
      <c r="G923">
        <v>2</v>
      </c>
    </row>
    <row r="924" spans="1:8" x14ac:dyDescent="0.2">
      <c r="A924">
        <v>32</v>
      </c>
      <c r="B924" t="s">
        <v>105</v>
      </c>
      <c r="C924" t="s">
        <v>488</v>
      </c>
      <c r="D924" t="s">
        <v>1297</v>
      </c>
      <c r="E924">
        <v>21772744.9681818</v>
      </c>
      <c r="F924">
        <v>21772744.9681818</v>
      </c>
      <c r="H924">
        <v>33</v>
      </c>
    </row>
    <row r="925" spans="1:8" x14ac:dyDescent="0.2">
      <c r="A925">
        <v>101</v>
      </c>
      <c r="B925" t="s">
        <v>105</v>
      </c>
      <c r="C925" t="s">
        <v>488</v>
      </c>
      <c r="D925" t="s">
        <v>1297</v>
      </c>
      <c r="E925">
        <v>9300000</v>
      </c>
      <c r="F925">
        <v>9542000</v>
      </c>
      <c r="G925">
        <v>1</v>
      </c>
    </row>
    <row r="926" spans="1:8" x14ac:dyDescent="0.2">
      <c r="A926">
        <v>4</v>
      </c>
      <c r="B926" t="s">
        <v>103</v>
      </c>
      <c r="C926" t="s">
        <v>877</v>
      </c>
      <c r="D926" t="s">
        <v>1298</v>
      </c>
      <c r="E926">
        <v>9300000</v>
      </c>
      <c r="F926">
        <v>9600000</v>
      </c>
      <c r="G926">
        <v>1</v>
      </c>
    </row>
    <row r="927" spans="1:8" x14ac:dyDescent="0.2">
      <c r="A927">
        <v>4</v>
      </c>
      <c r="B927" t="s">
        <v>103</v>
      </c>
      <c r="C927" t="s">
        <v>797</v>
      </c>
      <c r="D927" t="s">
        <v>1299</v>
      </c>
      <c r="E927">
        <v>9286000</v>
      </c>
      <c r="F927">
        <v>9600000</v>
      </c>
      <c r="G927">
        <v>1</v>
      </c>
    </row>
    <row r="928" spans="1:8" x14ac:dyDescent="0.2">
      <c r="A928">
        <v>4</v>
      </c>
      <c r="B928" t="s">
        <v>103</v>
      </c>
      <c r="C928" t="s">
        <v>797</v>
      </c>
      <c r="D928" t="s">
        <v>1300</v>
      </c>
      <c r="E928">
        <v>9300000</v>
      </c>
      <c r="F928">
        <v>9600000</v>
      </c>
      <c r="G928">
        <v>1</v>
      </c>
    </row>
    <row r="929" spans="1:8" x14ac:dyDescent="0.2">
      <c r="A929">
        <v>4</v>
      </c>
      <c r="B929" t="s">
        <v>11</v>
      </c>
      <c r="C929" t="s">
        <v>951</v>
      </c>
      <c r="D929" t="s">
        <v>951</v>
      </c>
      <c r="E929">
        <v>9300000</v>
      </c>
      <c r="F929">
        <v>9600000</v>
      </c>
      <c r="G929">
        <v>1</v>
      </c>
    </row>
    <row r="930" spans="1:8" x14ac:dyDescent="0.2">
      <c r="A930">
        <v>4</v>
      </c>
      <c r="B930" t="s">
        <v>12</v>
      </c>
      <c r="C930" t="s">
        <v>12</v>
      </c>
      <c r="D930" t="s">
        <v>1301</v>
      </c>
      <c r="E930">
        <v>7531000</v>
      </c>
      <c r="F930">
        <v>66800000</v>
      </c>
      <c r="G930">
        <v>1</v>
      </c>
    </row>
    <row r="931" spans="1:8" x14ac:dyDescent="0.2">
      <c r="A931">
        <v>4</v>
      </c>
      <c r="B931" t="s">
        <v>12</v>
      </c>
      <c r="C931" t="s">
        <v>12</v>
      </c>
      <c r="D931" t="s">
        <v>1302</v>
      </c>
      <c r="E931">
        <v>9208000</v>
      </c>
      <c r="F931">
        <v>30825000</v>
      </c>
      <c r="G931">
        <v>1</v>
      </c>
    </row>
    <row r="932" spans="1:8" x14ac:dyDescent="0.2">
      <c r="A932">
        <v>87</v>
      </c>
      <c r="B932" t="s">
        <v>12</v>
      </c>
      <c r="C932" t="s">
        <v>12</v>
      </c>
      <c r="D932" t="s">
        <v>1302</v>
      </c>
      <c r="E932">
        <v>9300000</v>
      </c>
      <c r="F932">
        <v>9629447.9000000004</v>
      </c>
      <c r="G932">
        <v>1</v>
      </c>
    </row>
    <row r="933" spans="1:8" x14ac:dyDescent="0.2">
      <c r="A933">
        <v>4</v>
      </c>
      <c r="B933" t="s">
        <v>12</v>
      </c>
      <c r="C933" t="s">
        <v>12</v>
      </c>
      <c r="D933" t="s">
        <v>1303</v>
      </c>
      <c r="E933">
        <v>7636333.3333333302</v>
      </c>
      <c r="F933">
        <v>15616666.6666667</v>
      </c>
      <c r="G933">
        <v>3</v>
      </c>
    </row>
    <row r="934" spans="1:8" x14ac:dyDescent="0.2">
      <c r="A934">
        <v>108</v>
      </c>
      <c r="B934" t="s">
        <v>12</v>
      </c>
      <c r="C934" t="s">
        <v>12</v>
      </c>
      <c r="D934" t="s">
        <v>1303</v>
      </c>
      <c r="E934">
        <v>9300000</v>
      </c>
      <c r="F934">
        <v>9530000</v>
      </c>
      <c r="G934">
        <v>1</v>
      </c>
    </row>
    <row r="935" spans="1:8" x14ac:dyDescent="0.2">
      <c r="A935">
        <v>4</v>
      </c>
      <c r="B935" t="s">
        <v>12</v>
      </c>
      <c r="C935" t="s">
        <v>531</v>
      </c>
      <c r="D935" t="s">
        <v>1304</v>
      </c>
      <c r="E935">
        <v>9300000</v>
      </c>
      <c r="F935">
        <v>9600000</v>
      </c>
      <c r="G935">
        <v>3</v>
      </c>
    </row>
    <row r="936" spans="1:8" x14ac:dyDescent="0.2">
      <c r="A936">
        <v>93</v>
      </c>
      <c r="B936" t="s">
        <v>12</v>
      </c>
      <c r="C936" t="s">
        <v>531</v>
      </c>
      <c r="D936" t="s">
        <v>1304</v>
      </c>
      <c r="E936">
        <v>20340923.614999998</v>
      </c>
      <c r="F936">
        <v>20468269.484999999</v>
      </c>
      <c r="H936">
        <v>2</v>
      </c>
    </row>
    <row r="937" spans="1:8" x14ac:dyDescent="0.2">
      <c r="A937">
        <v>4</v>
      </c>
      <c r="B937" t="s">
        <v>73</v>
      </c>
      <c r="C937" t="s">
        <v>521</v>
      </c>
      <c r="D937" t="s">
        <v>1305</v>
      </c>
      <c r="E937">
        <v>8581000</v>
      </c>
      <c r="F937">
        <v>9600000</v>
      </c>
      <c r="G937">
        <v>1</v>
      </c>
    </row>
    <row r="938" spans="1:8" x14ac:dyDescent="0.2">
      <c r="A938">
        <v>4</v>
      </c>
      <c r="B938" t="s">
        <v>74</v>
      </c>
      <c r="C938" t="s">
        <v>803</v>
      </c>
      <c r="D938" t="s">
        <v>1306</v>
      </c>
      <c r="E938">
        <v>9043000</v>
      </c>
      <c r="F938">
        <v>26043000</v>
      </c>
      <c r="G938">
        <v>1</v>
      </c>
    </row>
    <row r="939" spans="1:8" x14ac:dyDescent="0.2">
      <c r="A939">
        <v>22</v>
      </c>
      <c r="B939" t="s">
        <v>74</v>
      </c>
      <c r="C939" t="s">
        <v>803</v>
      </c>
      <c r="D939" t="s">
        <v>1306</v>
      </c>
      <c r="E939">
        <v>6482000</v>
      </c>
      <c r="F939">
        <v>25382000</v>
      </c>
      <c r="G939">
        <v>1</v>
      </c>
    </row>
    <row r="940" spans="1:8" x14ac:dyDescent="0.2">
      <c r="A940">
        <v>22</v>
      </c>
      <c r="B940" t="s">
        <v>11</v>
      </c>
      <c r="C940" t="s">
        <v>11</v>
      </c>
      <c r="D940" t="s">
        <v>1307</v>
      </c>
      <c r="E940">
        <v>8203000</v>
      </c>
      <c r="F940">
        <v>50087000</v>
      </c>
      <c r="G940">
        <v>1</v>
      </c>
    </row>
    <row r="941" spans="1:8" x14ac:dyDescent="0.2">
      <c r="A941">
        <v>22</v>
      </c>
      <c r="B941" t="s">
        <v>11</v>
      </c>
      <c r="C941" t="s">
        <v>11</v>
      </c>
      <c r="D941" t="s">
        <v>1308</v>
      </c>
      <c r="E941">
        <v>6482000</v>
      </c>
      <c r="F941">
        <v>49882000</v>
      </c>
      <c r="G941">
        <v>1</v>
      </c>
    </row>
    <row r="942" spans="1:8" x14ac:dyDescent="0.2">
      <c r="A942">
        <v>27</v>
      </c>
      <c r="B942" t="s">
        <v>13</v>
      </c>
      <c r="C942" t="s">
        <v>1191</v>
      </c>
      <c r="D942" t="s">
        <v>1309</v>
      </c>
      <c r="E942">
        <v>6902000</v>
      </c>
      <c r="F942">
        <v>72708000</v>
      </c>
      <c r="G942">
        <v>1</v>
      </c>
    </row>
    <row r="943" spans="1:8" x14ac:dyDescent="0.2">
      <c r="A943">
        <v>28</v>
      </c>
      <c r="B943" t="s">
        <v>11</v>
      </c>
      <c r="C943" t="s">
        <v>798</v>
      </c>
      <c r="D943" t="s">
        <v>1310</v>
      </c>
      <c r="E943">
        <v>9300000</v>
      </c>
      <c r="F943">
        <v>9908546.2300000004</v>
      </c>
      <c r="G943">
        <v>1</v>
      </c>
    </row>
    <row r="944" spans="1:8" x14ac:dyDescent="0.2">
      <c r="A944">
        <v>28</v>
      </c>
      <c r="B944" t="s">
        <v>73</v>
      </c>
      <c r="C944" t="s">
        <v>521</v>
      </c>
      <c r="D944" t="s">
        <v>1311</v>
      </c>
      <c r="E944">
        <v>9241000</v>
      </c>
      <c r="F944">
        <v>9605358.3300000001</v>
      </c>
      <c r="G944">
        <v>1</v>
      </c>
    </row>
    <row r="945" spans="1:7" x14ac:dyDescent="0.2">
      <c r="A945">
        <v>32</v>
      </c>
      <c r="B945" t="s">
        <v>103</v>
      </c>
      <c r="C945" t="s">
        <v>799</v>
      </c>
      <c r="D945" t="s">
        <v>1312</v>
      </c>
      <c r="E945">
        <v>8665000</v>
      </c>
      <c r="F945">
        <v>15593928.99</v>
      </c>
      <c r="G945">
        <v>1</v>
      </c>
    </row>
    <row r="946" spans="1:7" x14ac:dyDescent="0.2">
      <c r="A946">
        <v>32</v>
      </c>
      <c r="B946" t="s">
        <v>73</v>
      </c>
      <c r="C946" t="s">
        <v>802</v>
      </c>
      <c r="D946" t="s">
        <v>1313</v>
      </c>
      <c r="E946">
        <v>9201000</v>
      </c>
      <c r="F946">
        <v>13018234.35</v>
      </c>
      <c r="G946">
        <v>1</v>
      </c>
    </row>
    <row r="947" spans="1:7" x14ac:dyDescent="0.2">
      <c r="A947">
        <v>32</v>
      </c>
      <c r="B947" t="s">
        <v>73</v>
      </c>
      <c r="C947" t="s">
        <v>891</v>
      </c>
      <c r="D947" t="s">
        <v>1314</v>
      </c>
      <c r="E947">
        <v>9043000</v>
      </c>
      <c r="F947">
        <v>24655675.739999998</v>
      </c>
      <c r="G947">
        <v>1</v>
      </c>
    </row>
    <row r="948" spans="1:7" x14ac:dyDescent="0.2">
      <c r="A948">
        <v>87</v>
      </c>
      <c r="B948" t="s">
        <v>103</v>
      </c>
      <c r="C948" t="s">
        <v>1269</v>
      </c>
      <c r="D948" t="s">
        <v>1315</v>
      </c>
      <c r="E948">
        <v>8833000</v>
      </c>
      <c r="F948">
        <v>9606024.2899999991</v>
      </c>
      <c r="G948">
        <v>1</v>
      </c>
    </row>
    <row r="949" spans="1:7" x14ac:dyDescent="0.2">
      <c r="A949">
        <v>88</v>
      </c>
      <c r="B949" t="s">
        <v>103</v>
      </c>
      <c r="C949" t="s">
        <v>1037</v>
      </c>
      <c r="D949" t="s">
        <v>1316</v>
      </c>
      <c r="E949">
        <v>9293000</v>
      </c>
      <c r="F949">
        <v>9620673.5</v>
      </c>
      <c r="G949">
        <v>1</v>
      </c>
    </row>
    <row r="950" spans="1:7" x14ac:dyDescent="0.2">
      <c r="A950">
        <v>88</v>
      </c>
      <c r="B950" t="s">
        <v>103</v>
      </c>
      <c r="C950" t="s">
        <v>1241</v>
      </c>
      <c r="D950" t="s">
        <v>1317</v>
      </c>
      <c r="E950">
        <v>9300000</v>
      </c>
      <c r="F950">
        <v>9714519.9800000004</v>
      </c>
      <c r="G950">
        <v>1</v>
      </c>
    </row>
    <row r="951" spans="1:7" x14ac:dyDescent="0.2">
      <c r="A951">
        <v>93</v>
      </c>
      <c r="B951" t="s">
        <v>103</v>
      </c>
      <c r="C951" t="s">
        <v>1318</v>
      </c>
      <c r="D951" t="s">
        <v>1319</v>
      </c>
      <c r="E951">
        <v>6104000</v>
      </c>
      <c r="F951">
        <v>9804000</v>
      </c>
      <c r="G951">
        <v>1</v>
      </c>
    </row>
    <row r="952" spans="1:7" x14ac:dyDescent="0.2">
      <c r="A952">
        <v>93</v>
      </c>
      <c r="B952" t="s">
        <v>11</v>
      </c>
      <c r="C952" t="s">
        <v>104</v>
      </c>
      <c r="D952" t="s">
        <v>104</v>
      </c>
      <c r="E952">
        <v>7699000</v>
      </c>
      <c r="F952">
        <v>48600000</v>
      </c>
      <c r="G952">
        <v>1</v>
      </c>
    </row>
    <row r="953" spans="1:7" x14ac:dyDescent="0.2">
      <c r="A953">
        <v>93</v>
      </c>
      <c r="B953" t="s">
        <v>11</v>
      </c>
      <c r="C953" t="s">
        <v>898</v>
      </c>
      <c r="D953" t="s">
        <v>1320</v>
      </c>
      <c r="E953">
        <v>8203000</v>
      </c>
      <c r="F953">
        <v>14121425.640000001</v>
      </c>
      <c r="G953">
        <v>1</v>
      </c>
    </row>
    <row r="954" spans="1:7" x14ac:dyDescent="0.2">
      <c r="A954">
        <v>93</v>
      </c>
      <c r="B954" t="s">
        <v>12</v>
      </c>
      <c r="C954" t="s">
        <v>376</v>
      </c>
      <c r="D954" t="s">
        <v>1321</v>
      </c>
      <c r="E954">
        <v>9300000</v>
      </c>
      <c r="F954">
        <v>9750000</v>
      </c>
      <c r="G954">
        <v>1</v>
      </c>
    </row>
    <row r="955" spans="1:7" x14ac:dyDescent="0.2">
      <c r="A955">
        <v>93</v>
      </c>
      <c r="B955" t="s">
        <v>12</v>
      </c>
      <c r="C955" t="s">
        <v>85</v>
      </c>
      <c r="D955" t="s">
        <v>1322</v>
      </c>
      <c r="E955">
        <v>8229000</v>
      </c>
      <c r="F955">
        <v>8579288.4100000001</v>
      </c>
      <c r="G955">
        <v>1</v>
      </c>
    </row>
    <row r="956" spans="1:7" x14ac:dyDescent="0.2">
      <c r="A956">
        <v>93</v>
      </c>
      <c r="B956" t="s">
        <v>12</v>
      </c>
      <c r="C956" t="s">
        <v>881</v>
      </c>
      <c r="D956" t="s">
        <v>1323</v>
      </c>
      <c r="E956">
        <v>9300000</v>
      </c>
      <c r="F956">
        <v>9550000</v>
      </c>
      <c r="G956">
        <v>1</v>
      </c>
    </row>
    <row r="957" spans="1:7" x14ac:dyDescent="0.2">
      <c r="A957">
        <v>117</v>
      </c>
      <c r="B957" t="s">
        <v>12</v>
      </c>
      <c r="C957" t="s">
        <v>881</v>
      </c>
      <c r="D957" t="s">
        <v>1323</v>
      </c>
      <c r="E957">
        <v>9300000</v>
      </c>
      <c r="F957">
        <v>9511293.75</v>
      </c>
      <c r="G957">
        <v>1</v>
      </c>
    </row>
    <row r="958" spans="1:7" x14ac:dyDescent="0.2">
      <c r="A958">
        <v>96</v>
      </c>
      <c r="B958" t="s">
        <v>103</v>
      </c>
      <c r="C958" t="s">
        <v>1318</v>
      </c>
      <c r="D958" t="s">
        <v>1318</v>
      </c>
      <c r="E958">
        <v>7867000</v>
      </c>
      <c r="F958">
        <v>8167507.8200000003</v>
      </c>
      <c r="G958">
        <v>1</v>
      </c>
    </row>
    <row r="959" spans="1:7" x14ac:dyDescent="0.2">
      <c r="A959">
        <v>96</v>
      </c>
      <c r="B959" t="s">
        <v>73</v>
      </c>
      <c r="C959" t="s">
        <v>802</v>
      </c>
      <c r="D959" t="s">
        <v>1324</v>
      </c>
      <c r="E959">
        <v>9300000</v>
      </c>
      <c r="F959">
        <v>9604557.5099999998</v>
      </c>
      <c r="G959">
        <v>1</v>
      </c>
    </row>
    <row r="960" spans="1:7" x14ac:dyDescent="0.2">
      <c r="A960">
        <v>105</v>
      </c>
      <c r="B960" t="s">
        <v>74</v>
      </c>
      <c r="C960" t="s">
        <v>72</v>
      </c>
      <c r="D960" t="s">
        <v>1325</v>
      </c>
      <c r="E960">
        <v>9300000</v>
      </c>
      <c r="F960">
        <v>9599973.5399999991</v>
      </c>
      <c r="G960">
        <v>1</v>
      </c>
    </row>
    <row r="961" spans="1:8" x14ac:dyDescent="0.2">
      <c r="A961">
        <v>116</v>
      </c>
      <c r="B961" t="s">
        <v>74</v>
      </c>
      <c r="C961" t="s">
        <v>72</v>
      </c>
      <c r="D961" t="s">
        <v>1326</v>
      </c>
      <c r="E961">
        <v>14787780.17</v>
      </c>
      <c r="F961">
        <v>14919354.140000001</v>
      </c>
      <c r="H961">
        <v>1</v>
      </c>
    </row>
    <row r="962" spans="1:8" x14ac:dyDescent="0.2">
      <c r="A962">
        <v>105</v>
      </c>
      <c r="B962" t="s">
        <v>74</v>
      </c>
      <c r="C962" t="s">
        <v>72</v>
      </c>
      <c r="D962" t="s">
        <v>1326</v>
      </c>
      <c r="E962">
        <v>9300000</v>
      </c>
      <c r="F962">
        <v>9599973.5399999991</v>
      </c>
      <c r="G962">
        <v>1</v>
      </c>
    </row>
    <row r="963" spans="1:8" x14ac:dyDescent="0.2">
      <c r="A963">
        <v>108</v>
      </c>
      <c r="B963" t="s">
        <v>12</v>
      </c>
      <c r="C963" t="s">
        <v>882</v>
      </c>
      <c r="D963" t="s">
        <v>1327</v>
      </c>
      <c r="E963">
        <v>9300000</v>
      </c>
      <c r="F963">
        <v>9535000</v>
      </c>
      <c r="G963">
        <v>1</v>
      </c>
    </row>
    <row r="964" spans="1:8" x14ac:dyDescent="0.2">
      <c r="A964">
        <v>117</v>
      </c>
      <c r="B964" t="s">
        <v>11</v>
      </c>
      <c r="C964" t="s">
        <v>889</v>
      </c>
      <c r="D964" t="s">
        <v>1328</v>
      </c>
      <c r="E964">
        <v>11621500</v>
      </c>
      <c r="F964">
        <v>11884934.074999999</v>
      </c>
      <c r="G964">
        <v>2</v>
      </c>
    </row>
    <row r="965" spans="1:8" x14ac:dyDescent="0.2">
      <c r="A965">
        <v>117</v>
      </c>
      <c r="B965" t="s">
        <v>73</v>
      </c>
      <c r="C965" t="s">
        <v>665</v>
      </c>
      <c r="D965" t="s">
        <v>1329</v>
      </c>
      <c r="E965">
        <v>9300000</v>
      </c>
      <c r="F965">
        <v>9511293.75</v>
      </c>
      <c r="G965">
        <v>1</v>
      </c>
    </row>
    <row r="966" spans="1:8" x14ac:dyDescent="0.2">
      <c r="A966">
        <v>117</v>
      </c>
      <c r="B966" t="s">
        <v>74</v>
      </c>
      <c r="C966" t="s">
        <v>787</v>
      </c>
      <c r="D966" t="s">
        <v>1265</v>
      </c>
      <c r="E966">
        <v>9300000</v>
      </c>
      <c r="F966">
        <v>9511293.75</v>
      </c>
      <c r="G966">
        <v>1</v>
      </c>
    </row>
    <row r="967" spans="1:8" x14ac:dyDescent="0.2">
      <c r="A967">
        <v>93</v>
      </c>
      <c r="B967" t="s">
        <v>11</v>
      </c>
      <c r="C967" t="s">
        <v>1031</v>
      </c>
      <c r="D967" t="s">
        <v>1330</v>
      </c>
      <c r="E967">
        <v>23414964.149999999</v>
      </c>
      <c r="F967">
        <v>23414964.149999999</v>
      </c>
      <c r="H967">
        <v>1</v>
      </c>
    </row>
    <row r="968" spans="1:8" x14ac:dyDescent="0.2">
      <c r="A968">
        <v>93</v>
      </c>
      <c r="B968" t="s">
        <v>12</v>
      </c>
      <c r="C968" t="s">
        <v>85</v>
      </c>
      <c r="D968" t="s">
        <v>1331</v>
      </c>
      <c r="E968">
        <v>18112122.280000001</v>
      </c>
      <c r="F968">
        <v>18112122.280000001</v>
      </c>
      <c r="H968">
        <v>1</v>
      </c>
    </row>
    <row r="969" spans="1:8" x14ac:dyDescent="0.2">
      <c r="A969">
        <v>93</v>
      </c>
      <c r="B969" t="s">
        <v>12</v>
      </c>
      <c r="C969" t="s">
        <v>85</v>
      </c>
      <c r="D969" t="s">
        <v>1331</v>
      </c>
      <c r="E969">
        <v>19991159.420000002</v>
      </c>
      <c r="F969">
        <v>20052399.359999999</v>
      </c>
      <c r="H969">
        <v>1</v>
      </c>
    </row>
    <row r="970" spans="1:8" x14ac:dyDescent="0.2">
      <c r="A970">
        <v>93</v>
      </c>
      <c r="B970" t="s">
        <v>11</v>
      </c>
      <c r="C970" t="s">
        <v>889</v>
      </c>
      <c r="D970" t="s">
        <v>1332</v>
      </c>
      <c r="E970">
        <v>15733200</v>
      </c>
      <c r="F970">
        <v>15733200</v>
      </c>
      <c r="H970">
        <v>1</v>
      </c>
    </row>
    <row r="971" spans="1:8" x14ac:dyDescent="0.2">
      <c r="A971">
        <v>96</v>
      </c>
      <c r="B971" t="s">
        <v>12</v>
      </c>
      <c r="C971" t="s">
        <v>952</v>
      </c>
      <c r="D971" t="s">
        <v>1333</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25</vt:i4>
      </vt:variant>
    </vt:vector>
  </HeadingPairs>
  <TitlesOfParts>
    <vt:vector size="47"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Detalle2</vt:lpstr>
      <vt:lpstr>Detalle3</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2026-01-19T22:15:11Z</dcterms:modified>
</cp:coreProperties>
</file>